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2F5568D1-790F-413E-9767-7685200A73F4}" xr6:coauthVersionLast="47" xr6:coauthVersionMax="47" xr10:uidLastSave="{00000000-0000-0000-0000-000000000000}"/>
  <bookViews>
    <workbookView xWindow="-28920" yWindow="-120" windowWidth="29040" windowHeight="15840" firstSheet="5" activeTab="10" xr2:uid="{00000000-000D-0000-FFFF-FFFF00000000}"/>
  </bookViews>
  <sheets>
    <sheet name="Cover sheet" sheetId="26" r:id="rId1"/>
    <sheet name="Contents" sheetId="29" r:id="rId2"/>
    <sheet name="Notes" sheetId="28" r:id="rId3"/>
    <sheet name="Commentary" sheetId="27" r:id="rId4"/>
    <sheet name="Main Table" sheetId="8" r:id="rId5"/>
    <sheet name="Annual" sheetId="7" r:id="rId6"/>
    <sheet name="Quarter" sheetId="5"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7">'England - Annual'!$A$1:$E$40</definedName>
    <definedName name="_xlnm.Print_Area" localSheetId="8">'England - Qtr'!$A$1:$I$51</definedName>
    <definedName name="_xlnm.Print_Area" localSheetId="4">'Main Table'!$A$1:$N$79</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81029"/>
</workbook>
</file>

<file path=xl/calcChain.xml><?xml version="1.0" encoding="utf-8"?>
<calcChain xmlns="http://schemas.openxmlformats.org/spreadsheetml/2006/main">
  <c r="O24" i="20" l="1"/>
  <c r="O23" i="20"/>
  <c r="O22" i="20"/>
  <c r="O21" i="20"/>
  <c r="O20" i="20"/>
  <c r="O19" i="20"/>
  <c r="O18" i="20"/>
  <c r="O21" i="22"/>
  <c r="O18" i="22"/>
  <c r="O24" i="22"/>
  <c r="O23" i="22"/>
  <c r="O22" i="22"/>
  <c r="O20" i="22"/>
  <c r="O19" i="22"/>
  <c r="O24" i="21"/>
  <c r="O23" i="21"/>
  <c r="O22" i="21"/>
  <c r="O21" i="21"/>
  <c r="O20" i="21"/>
  <c r="O19" i="21"/>
  <c r="O18" i="21"/>
  <c r="P8" i="21"/>
  <c r="O8" i="21"/>
  <c r="N8" i="21"/>
  <c r="M8" i="21"/>
  <c r="L8" i="21"/>
  <c r="K8" i="21"/>
  <c r="J8" i="21"/>
  <c r="I8" i="21"/>
  <c r="H8" i="21"/>
  <c r="G8" i="21"/>
  <c r="F8" i="21"/>
  <c r="E8" i="21"/>
  <c r="P8" i="20"/>
  <c r="O8" i="20"/>
  <c r="N8" i="20"/>
  <c r="M8" i="20"/>
  <c r="L8" i="20"/>
  <c r="K8" i="20"/>
  <c r="J8" i="20"/>
  <c r="I8" i="20"/>
  <c r="H8" i="20"/>
  <c r="G8" i="20"/>
  <c r="F8" i="20"/>
  <c r="E8" i="20"/>
  <c r="P8" i="18"/>
  <c r="O8" i="18"/>
  <c r="N8" i="18"/>
  <c r="M8" i="18"/>
  <c r="L8" i="18"/>
  <c r="K8" i="18"/>
  <c r="J8" i="18"/>
  <c r="I8" i="18"/>
  <c r="H8" i="18"/>
  <c r="G8" i="18"/>
  <c r="F8" i="18"/>
  <c r="E8" i="18"/>
  <c r="O24" i="18"/>
  <c r="O23" i="18"/>
  <c r="O22" i="18"/>
  <c r="O21" i="18"/>
  <c r="O20" i="18"/>
  <c r="O19" i="18"/>
  <c r="O18" i="18"/>
  <c r="AT37" i="14"/>
  <c r="F42" i="5"/>
  <c r="J42" i="5"/>
  <c r="N42" i="5"/>
  <c r="R42" i="5"/>
  <c r="U42" i="5"/>
  <c r="T42" i="5"/>
  <c r="S42" i="5"/>
  <c r="Q42" i="5"/>
  <c r="P42" i="5"/>
  <c r="O42" i="5"/>
  <c r="K42" i="5"/>
  <c r="G42" i="5"/>
  <c r="M42" i="5"/>
  <c r="L42" i="5"/>
  <c r="E42" i="5"/>
  <c r="D42" i="5"/>
  <c r="I42" i="5"/>
  <c r="H42" i="5"/>
  <c r="E41" i="5"/>
  <c r="E43" i="5"/>
  <c r="E44" i="5"/>
  <c r="E45" i="5"/>
  <c r="E46" i="5"/>
  <c r="E47" i="5"/>
  <c r="E48" i="5"/>
  <c r="E49" i="5"/>
  <c r="E50" i="5"/>
  <c r="D50" i="5"/>
  <c r="D49" i="5"/>
  <c r="D48" i="5"/>
  <c r="D47" i="5"/>
  <c r="D46" i="5"/>
  <c r="D45" i="5"/>
  <c r="D44" i="5"/>
  <c r="D43" i="5"/>
  <c r="D41" i="5"/>
  <c r="R50" i="5"/>
  <c r="N50" i="5"/>
  <c r="F50" i="5"/>
  <c r="B50" i="5"/>
  <c r="R49" i="5"/>
  <c r="N49" i="5"/>
  <c r="F49" i="5"/>
  <c r="B49" i="5"/>
  <c r="R48" i="5"/>
  <c r="N48" i="5"/>
  <c r="F48" i="5"/>
  <c r="B48" i="5"/>
  <c r="R47" i="5"/>
  <c r="N47" i="5"/>
  <c r="F47" i="5"/>
  <c r="B47" i="5"/>
  <c r="R46" i="5"/>
  <c r="N46" i="5"/>
  <c r="F46" i="5"/>
  <c r="B46" i="5"/>
  <c r="R45" i="5"/>
  <c r="N45" i="5"/>
  <c r="F45" i="5"/>
  <c r="B45" i="5"/>
  <c r="R44" i="5"/>
  <c r="N44" i="5"/>
  <c r="F44" i="5"/>
  <c r="B44" i="5"/>
  <c r="R43" i="5"/>
  <c r="N43" i="5"/>
  <c r="F43" i="5"/>
  <c r="B43" i="5"/>
  <c r="B42" i="5"/>
  <c r="R41" i="5"/>
  <c r="N41" i="5"/>
  <c r="F41" i="5"/>
  <c r="B41" i="5"/>
  <c r="C10" i="7"/>
  <c r="D10" i="7"/>
  <c r="E10" i="7"/>
  <c r="F10" i="7"/>
  <c r="G10" i="7"/>
  <c r="D10" i="9"/>
  <c r="F10" i="9"/>
  <c r="G10" i="9"/>
  <c r="H10" i="9"/>
  <c r="I10" i="9"/>
  <c r="J10" i="9"/>
  <c r="K10" i="9"/>
  <c r="L10" i="9"/>
  <c r="M10" i="9"/>
  <c r="N10" i="9"/>
  <c r="O10" i="9"/>
  <c r="P10" i="9"/>
  <c r="Q10" i="9"/>
  <c r="S10" i="9"/>
  <c r="BB10" i="9"/>
  <c r="BE10" i="9"/>
  <c r="BF10" i="9"/>
  <c r="BG10" i="9"/>
  <c r="BH10" i="9"/>
  <c r="BI10" i="9"/>
  <c r="BJ10" i="9"/>
  <c r="BK10" i="9"/>
  <c r="BL10" i="9"/>
  <c r="BM10" i="9"/>
  <c r="BN10" i="9"/>
  <c r="BO10" i="9"/>
  <c r="BP10" i="9"/>
  <c r="BQ10" i="9"/>
  <c r="BR10" i="9"/>
  <c r="C42" i="5"/>
  <c r="V10" i="5"/>
  <c r="W10" i="5"/>
  <c r="X10" i="5"/>
  <c r="Y10" i="5"/>
  <c r="H10" i="7" s="1"/>
  <c r="Z10" i="5"/>
  <c r="AA10" i="5"/>
  <c r="AB10" i="5"/>
  <c r="AC10" i="5"/>
  <c r="I10" i="7" s="1"/>
  <c r="AD10" i="5"/>
  <c r="AE10" i="5"/>
  <c r="AF10" i="5"/>
  <c r="AG10" i="5"/>
  <c r="J10" i="7" s="1"/>
  <c r="AH10" i="5"/>
  <c r="AI10" i="5"/>
  <c r="AJ10" i="5"/>
  <c r="AK10" i="5"/>
  <c r="K10" i="7" s="1"/>
  <c r="AL10" i="5"/>
  <c r="AM10" i="5"/>
  <c r="AN10" i="5"/>
  <c r="AO10" i="5"/>
  <c r="L10" i="7" s="1"/>
  <c r="AP10" i="5"/>
  <c r="AQ10" i="5"/>
  <c r="AR10" i="5"/>
  <c r="AS10" i="5"/>
  <c r="AT10" i="5"/>
  <c r="AU10" i="5"/>
  <c r="AV10" i="5"/>
  <c r="AW10" i="5"/>
  <c r="AX10" i="5"/>
  <c r="AY10" i="5"/>
  <c r="AZ10" i="5"/>
  <c r="BA10" i="5"/>
  <c r="AT35" i="13"/>
  <c r="AU35" i="13"/>
  <c r="AV35" i="13"/>
  <c r="AW35" i="13"/>
  <c r="AX35" i="13"/>
  <c r="AT36" i="13"/>
  <c r="AU36" i="13"/>
  <c r="AV36" i="13"/>
  <c r="AW36" i="13"/>
  <c r="AX36" i="13"/>
  <c r="AT37" i="13"/>
  <c r="AU37" i="13"/>
  <c r="AV37" i="13"/>
  <c r="AW37" i="13"/>
  <c r="AX37" i="13"/>
  <c r="AT38" i="13"/>
  <c r="AU38" i="13"/>
  <c r="AV38" i="13"/>
  <c r="AW38" i="13"/>
  <c r="AX38" i="13"/>
  <c r="AT39" i="13"/>
  <c r="AU39" i="13"/>
  <c r="AV39" i="13"/>
  <c r="AW39" i="13"/>
  <c r="AX39" i="13"/>
  <c r="AT40" i="13"/>
  <c r="AU40" i="13"/>
  <c r="AV40" i="13"/>
  <c r="AW40" i="13"/>
  <c r="AX40" i="13"/>
  <c r="AI36" i="14"/>
  <c r="AJ36" i="14"/>
  <c r="AK36" i="14"/>
  <c r="AL36" i="14"/>
  <c r="AM36" i="14"/>
  <c r="AN36" i="14"/>
  <c r="AO36" i="14"/>
  <c r="AP36" i="14"/>
  <c r="AQ36" i="14"/>
  <c r="AR36" i="14"/>
  <c r="AS36" i="14"/>
  <c r="AT36" i="14"/>
  <c r="AU36" i="14"/>
  <c r="AV36" i="14"/>
  <c r="AW36" i="14"/>
  <c r="AX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F36" i="14"/>
  <c r="G36" i="14"/>
  <c r="H36" i="14"/>
  <c r="I36" i="14"/>
  <c r="J36" i="14"/>
  <c r="E36" i="14"/>
  <c r="D36" i="14"/>
  <c r="M10" i="8"/>
  <c r="J10" i="8"/>
  <c r="K10" i="8"/>
  <c r="F10" i="8"/>
  <c r="G10" i="8"/>
  <c r="L10" i="8"/>
  <c r="I10" i="8"/>
  <c r="E10" i="8"/>
  <c r="H10" i="8"/>
  <c r="O10" i="7" l="1"/>
  <c r="M10" i="7"/>
  <c r="N10" i="7"/>
  <c r="B10" i="8"/>
  <c r="C10" i="8"/>
  <c r="AX8" i="17" l="1"/>
  <c r="AX9" i="17"/>
  <c r="AX10" i="17"/>
  <c r="AX11" i="17"/>
  <c r="AX12" i="17"/>
  <c r="AX13" i="17"/>
  <c r="AX14" i="17"/>
  <c r="AX15" i="17"/>
  <c r="AX16" i="17"/>
  <c r="AX17" i="17"/>
  <c r="AX18" i="17"/>
  <c r="AX19" i="17"/>
  <c r="AX23" i="17"/>
  <c r="AX24" i="17"/>
  <c r="AX25" i="17"/>
  <c r="AX26" i="17"/>
  <c r="AX27" i="17"/>
  <c r="AX28" i="17"/>
  <c r="AX29" i="17"/>
  <c r="AX30" i="17"/>
  <c r="CW30" i="17" s="1"/>
  <c r="AX35" i="16"/>
  <c r="AX36" i="16"/>
  <c r="AX37" i="16"/>
  <c r="AX38" i="16"/>
  <c r="AX39" i="16"/>
  <c r="P24" i="22"/>
  <c r="P23" i="22"/>
  <c r="P22" i="22"/>
  <c r="P21" i="22"/>
  <c r="P20" i="22"/>
  <c r="P19" i="22"/>
  <c r="P18" i="22"/>
  <c r="P14" i="22"/>
  <c r="P13" i="22"/>
  <c r="P12" i="22"/>
  <c r="P11" i="22"/>
  <c r="P10" i="22"/>
  <c r="P9" i="22"/>
  <c r="P8" i="22"/>
  <c r="P24" i="21"/>
  <c r="P23" i="21"/>
  <c r="P22" i="21"/>
  <c r="P21" i="21"/>
  <c r="P20" i="21"/>
  <c r="P19" i="21"/>
  <c r="P18" i="21"/>
  <c r="P14" i="21"/>
  <c r="P13" i="21"/>
  <c r="P12" i="21"/>
  <c r="P11" i="21"/>
  <c r="P10" i="21"/>
  <c r="P9" i="21"/>
  <c r="D28" i="22"/>
  <c r="D29" i="22"/>
  <c r="D30" i="22"/>
  <c r="D31" i="22"/>
  <c r="C31" i="22"/>
  <c r="C30" i="22"/>
  <c r="C29" i="22"/>
  <c r="C28" i="22"/>
  <c r="D28" i="21"/>
  <c r="D29" i="21"/>
  <c r="D30" i="21"/>
  <c r="D31" i="21"/>
  <c r="C31" i="21"/>
  <c r="C30" i="21"/>
  <c r="C29" i="21"/>
  <c r="C28" i="21"/>
  <c r="D28" i="20"/>
  <c r="D29" i="20"/>
  <c r="D30" i="20"/>
  <c r="C30" i="20"/>
  <c r="C29" i="20"/>
  <c r="C28" i="20"/>
  <c r="D28" i="18"/>
  <c r="D29" i="18"/>
  <c r="D30" i="18"/>
  <c r="D31" i="18"/>
  <c r="C31" i="18"/>
  <c r="C30" i="18"/>
  <c r="C29" i="18"/>
  <c r="C28" i="18"/>
  <c r="AX35" i="15"/>
  <c r="AX37" i="15"/>
  <c r="AX38" i="15"/>
  <c r="AX39" i="15"/>
  <c r="P24" i="20"/>
  <c r="P23" i="20"/>
  <c r="P22" i="20"/>
  <c r="P21" i="20"/>
  <c r="P20" i="20"/>
  <c r="P19" i="20"/>
  <c r="P18" i="20"/>
  <c r="P14" i="20"/>
  <c r="P13" i="20"/>
  <c r="P12" i="20"/>
  <c r="P11" i="20"/>
  <c r="P10" i="20"/>
  <c r="P9" i="20"/>
  <c r="P14" i="18"/>
  <c r="P13" i="18"/>
  <c r="P12" i="18"/>
  <c r="P11" i="18"/>
  <c r="P10" i="18"/>
  <c r="P9" i="18"/>
  <c r="P24" i="18"/>
  <c r="P23" i="18"/>
  <c r="P22" i="18"/>
  <c r="P21" i="18"/>
  <c r="P20" i="18"/>
  <c r="P19" i="18"/>
  <c r="P18" i="18"/>
  <c r="P25" i="18" l="1"/>
  <c r="P15" i="20"/>
  <c r="P25" i="20"/>
  <c r="P15" i="21"/>
  <c r="P25" i="22"/>
  <c r="P15" i="22"/>
  <c r="P25" i="21"/>
  <c r="Q8" i="9"/>
  <c r="Q9" i="9"/>
  <c r="Q11" i="9"/>
  <c r="Q12" i="9"/>
  <c r="Q13" i="9"/>
  <c r="Q14" i="9"/>
  <c r="Q15" i="9"/>
  <c r="Q16" i="9"/>
  <c r="Q17" i="9"/>
  <c r="Q18" i="9"/>
  <c r="Q19" i="9"/>
  <c r="Q20" i="9"/>
  <c r="Q21" i="9"/>
  <c r="Q22" i="9"/>
  <c r="Q25" i="9"/>
  <c r="Q26" i="9"/>
  <c r="Q27" i="9"/>
  <c r="Q28" i="9"/>
  <c r="Q29" i="9"/>
  <c r="Q30" i="9"/>
  <c r="Q31" i="9"/>
  <c r="Q32" i="9"/>
  <c r="Q33" i="9"/>
  <c r="Q34" i="9"/>
  <c r="Q35" i="9"/>
  <c r="Q36" i="9"/>
  <c r="Q37" i="9"/>
  <c r="Q38" i="9"/>
  <c r="Q40" i="9"/>
  <c r="Q41" i="9"/>
  <c r="Q42" i="9"/>
  <c r="Q43" i="9"/>
  <c r="Q44" i="9"/>
  <c r="Q45" i="9"/>
  <c r="Q46" i="9"/>
  <c r="Q47" i="9"/>
  <c r="Q48" i="9"/>
  <c r="Q49" i="9"/>
  <c r="Q50" i="9"/>
  <c r="Q51" i="9"/>
  <c r="Q53" i="9"/>
  <c r="Q54" i="9"/>
  <c r="Q55" i="9"/>
  <c r="Q56" i="9"/>
  <c r="Q57" i="9"/>
  <c r="Q58" i="9"/>
  <c r="Q59" i="9"/>
  <c r="Q60" i="9"/>
  <c r="Q62" i="9"/>
  <c r="O38" i="7"/>
  <c r="O36" i="7"/>
  <c r="O35" i="7"/>
  <c r="O34" i="7"/>
  <c r="O33" i="7"/>
  <c r="O32" i="7"/>
  <c r="O61" i="7"/>
  <c r="P15" i="18"/>
  <c r="BA25" i="5"/>
  <c r="BA26" i="5"/>
  <c r="BA27" i="5"/>
  <c r="BA28" i="5"/>
  <c r="BA29" i="5"/>
  <c r="BA30" i="5"/>
  <c r="BA31" i="5"/>
  <c r="BA8" i="5"/>
  <c r="BA9" i="5"/>
  <c r="BA11" i="5"/>
  <c r="O11" i="7" s="1"/>
  <c r="BA12" i="5"/>
  <c r="BA13" i="5"/>
  <c r="BA14" i="5"/>
  <c r="BA15" i="5"/>
  <c r="BA16" i="5"/>
  <c r="BA17" i="5"/>
  <c r="BA18" i="5"/>
  <c r="BA19" i="5"/>
  <c r="BA20" i="5"/>
  <c r="O22" i="7"/>
  <c r="BR5" i="9"/>
  <c r="BR8" i="9"/>
  <c r="BR9" i="9"/>
  <c r="BR11" i="9"/>
  <c r="BR12" i="9"/>
  <c r="BR13" i="9"/>
  <c r="BR14" i="9"/>
  <c r="BR15" i="9"/>
  <c r="BR16" i="9"/>
  <c r="BR17" i="9"/>
  <c r="BR18" i="9"/>
  <c r="BR19" i="9"/>
  <c r="BR20" i="9"/>
  <c r="BR21" i="9"/>
  <c r="BR22" i="9"/>
  <c r="BR25" i="9"/>
  <c r="BR26" i="9"/>
  <c r="BR27" i="9"/>
  <c r="BR28" i="9"/>
  <c r="BR29" i="9"/>
  <c r="BR30" i="9"/>
  <c r="BR31" i="9"/>
  <c r="BR32" i="9"/>
  <c r="BR33" i="9"/>
  <c r="BR34" i="9"/>
  <c r="BR35" i="9"/>
  <c r="BR36" i="9"/>
  <c r="BR37" i="9"/>
  <c r="BR38" i="9"/>
  <c r="BR40" i="9"/>
  <c r="BR41" i="9"/>
  <c r="BR42" i="9"/>
  <c r="BR43" i="9"/>
  <c r="BR44" i="9"/>
  <c r="BR45" i="9"/>
  <c r="BR46" i="9"/>
  <c r="BR47" i="9"/>
  <c r="BR48" i="9"/>
  <c r="BR49" i="9"/>
  <c r="BR50" i="9"/>
  <c r="BR51" i="9"/>
  <c r="BR53" i="9"/>
  <c r="BR54" i="9"/>
  <c r="BR55" i="9"/>
  <c r="BR56" i="9"/>
  <c r="BR57" i="9"/>
  <c r="BR58" i="9"/>
  <c r="BR59" i="9"/>
  <c r="BR60" i="9"/>
  <c r="BR62" i="9"/>
  <c r="AX32" i="16"/>
  <c r="AX21" i="16"/>
  <c r="AX32" i="14"/>
  <c r="AX35" i="14"/>
  <c r="AX37" i="14"/>
  <c r="AX38" i="14"/>
  <c r="AX39" i="14"/>
  <c r="AX21" i="14"/>
  <c r="AX32" i="15"/>
  <c r="AX21" i="15"/>
  <c r="D37" i="13"/>
  <c r="E37" i="13"/>
  <c r="F37" i="13"/>
  <c r="G37"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AM37" i="13"/>
  <c r="AN37" i="13"/>
  <c r="AO37" i="13"/>
  <c r="AP37" i="13"/>
  <c r="AQ37" i="13"/>
  <c r="AR37" i="13"/>
  <c r="AS37" i="13"/>
  <c r="C37" i="13"/>
  <c r="C38" i="13"/>
  <c r="AX32" i="13"/>
  <c r="AX21" i="13"/>
  <c r="AU8" i="17"/>
  <c r="AV8" i="17"/>
  <c r="AW8" i="17"/>
  <c r="AU9" i="17"/>
  <c r="AV9" i="17"/>
  <c r="AW9" i="17"/>
  <c r="AU10" i="17"/>
  <c r="AV10" i="17"/>
  <c r="AW10" i="17"/>
  <c r="AU11" i="17"/>
  <c r="AV11" i="17"/>
  <c r="AW11" i="17"/>
  <c r="AU12" i="17"/>
  <c r="AV12" i="17"/>
  <c r="AW12" i="17"/>
  <c r="AU13" i="17"/>
  <c r="AV13" i="17"/>
  <c r="AW13" i="17"/>
  <c r="AU14" i="17"/>
  <c r="AV14" i="17"/>
  <c r="AW14" i="17"/>
  <c r="AU15" i="17"/>
  <c r="AV15" i="17"/>
  <c r="AW15" i="17"/>
  <c r="AU16" i="17"/>
  <c r="AV16" i="17"/>
  <c r="AW16" i="17"/>
  <c r="AU17" i="17"/>
  <c r="AV17" i="17"/>
  <c r="AW17" i="17"/>
  <c r="AU18" i="17"/>
  <c r="AV18" i="17"/>
  <c r="AW18" i="17"/>
  <c r="AU19" i="17"/>
  <c r="AV19" i="17"/>
  <c r="AW19" i="17"/>
  <c r="AU23" i="17"/>
  <c r="AV23" i="17"/>
  <c r="AW23" i="17"/>
  <c r="AU24" i="17"/>
  <c r="AV24" i="17"/>
  <c r="AW24" i="17"/>
  <c r="AU25" i="17"/>
  <c r="AV25" i="17"/>
  <c r="AW25" i="17"/>
  <c r="AU26" i="17"/>
  <c r="AV26" i="17"/>
  <c r="AW26" i="17"/>
  <c r="AU27" i="17"/>
  <c r="AV27" i="17"/>
  <c r="AW27" i="17"/>
  <c r="AU28" i="17"/>
  <c r="AV28" i="17"/>
  <c r="AW28" i="17"/>
  <c r="AU29" i="17"/>
  <c r="AV29" i="17"/>
  <c r="AW29" i="17"/>
  <c r="AU30" i="17"/>
  <c r="CT30" i="17" s="1"/>
  <c r="AV30" i="17"/>
  <c r="CU30" i="17" s="1"/>
  <c r="AW30" i="17"/>
  <c r="CV30" i="17" s="1"/>
  <c r="E35" i="14"/>
  <c r="F35" i="14"/>
  <c r="G35" i="14"/>
  <c r="H35" i="14"/>
  <c r="I35" i="14"/>
  <c r="J35" i="14"/>
  <c r="K35" i="14"/>
  <c r="L35" i="14"/>
  <c r="M35" i="14"/>
  <c r="N35" i="14"/>
  <c r="O35"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P35" i="14"/>
  <c r="AQ35" i="14"/>
  <c r="AR35" i="14"/>
  <c r="AS35" i="14"/>
  <c r="AT35" i="14"/>
  <c r="AU35" i="14"/>
  <c r="AV35" i="14"/>
  <c r="AW35" i="14"/>
  <c r="E37" i="14"/>
  <c r="F37" i="14"/>
  <c r="G37" i="14"/>
  <c r="H37" i="14"/>
  <c r="I37" i="14"/>
  <c r="J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AI37" i="14"/>
  <c r="AJ37" i="14"/>
  <c r="AK37" i="14"/>
  <c r="AL37" i="14"/>
  <c r="AM37" i="14"/>
  <c r="AN37" i="14"/>
  <c r="AO37" i="14"/>
  <c r="AP37" i="14"/>
  <c r="AQ37" i="14"/>
  <c r="AR37" i="14"/>
  <c r="AS37" i="14"/>
  <c r="AU37" i="14"/>
  <c r="AV37" i="14"/>
  <c r="AW37"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T38" i="14"/>
  <c r="AU38" i="14"/>
  <c r="AV38" i="14"/>
  <c r="AW38" i="14"/>
  <c r="E39" i="14"/>
  <c r="F39" i="14"/>
  <c r="G39" i="14"/>
  <c r="H39" i="14"/>
  <c r="I39" i="14"/>
  <c r="J39" i="14"/>
  <c r="K39" i="14"/>
  <c r="L39" i="14"/>
  <c r="M39" i="14"/>
  <c r="N39" i="14"/>
  <c r="O39" i="14"/>
  <c r="P39" i="14"/>
  <c r="Q39" i="14"/>
  <c r="R39" i="14"/>
  <c r="S39" i="14"/>
  <c r="T39" i="14"/>
  <c r="U39" i="14"/>
  <c r="V39" i="14"/>
  <c r="W39" i="14"/>
  <c r="X39"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D39" i="14"/>
  <c r="D38" i="14"/>
  <c r="D37" i="14"/>
  <c r="D35" i="14"/>
  <c r="M14" i="8"/>
  <c r="M34" i="8"/>
  <c r="M12" i="8"/>
  <c r="C35" i="8"/>
  <c r="C38" i="8"/>
  <c r="M15" i="8"/>
  <c r="M28" i="8"/>
  <c r="M25" i="8"/>
  <c r="M30" i="8"/>
  <c r="M20" i="8"/>
  <c r="M17" i="8"/>
  <c r="M33" i="8"/>
  <c r="C32" i="8"/>
  <c r="M26" i="8"/>
  <c r="M32" i="8"/>
  <c r="M31" i="8"/>
  <c r="M29" i="8"/>
  <c r="M19" i="8"/>
  <c r="C22" i="8"/>
  <c r="C33" i="8"/>
  <c r="M35" i="8"/>
  <c r="M11" i="8"/>
  <c r="M16" i="8"/>
  <c r="M27" i="8"/>
  <c r="C36" i="8"/>
  <c r="M8" i="8"/>
  <c r="C34" i="8"/>
  <c r="M13" i="8"/>
  <c r="M18" i="8"/>
  <c r="M9" i="8"/>
  <c r="M36" i="8"/>
  <c r="CW14" i="17" l="1"/>
  <c r="CW13" i="17"/>
  <c r="CW27" i="17"/>
  <c r="O13" i="7"/>
  <c r="CW26" i="17"/>
  <c r="O20" i="7"/>
  <c r="CW11" i="17"/>
  <c r="CW9" i="17"/>
  <c r="CW23" i="17"/>
  <c r="O17" i="7"/>
  <c r="CW8" i="17"/>
  <c r="O15" i="7"/>
  <c r="O12" i="7"/>
  <c r="O14" i="7"/>
  <c r="AX20" i="17"/>
  <c r="O9" i="7"/>
  <c r="AX31" i="17"/>
  <c r="CW12" i="17"/>
  <c r="O19" i="7"/>
  <c r="CW18" i="17"/>
  <c r="CW16" i="17"/>
  <c r="O16" i="7"/>
  <c r="CW15" i="17"/>
  <c r="CW24" i="17"/>
  <c r="CW28" i="17"/>
  <c r="CW29" i="17"/>
  <c r="CW17" i="17"/>
  <c r="CW10" i="17"/>
  <c r="BA56" i="5"/>
  <c r="CW25" i="17"/>
  <c r="CW19" i="17"/>
  <c r="O18" i="7"/>
  <c r="BA21" i="5"/>
  <c r="O21" i="7" s="1"/>
  <c r="BA57" i="5"/>
  <c r="BA58" i="5"/>
  <c r="BA37" i="5"/>
  <c r="BA55" i="5"/>
  <c r="BA54" i="5"/>
  <c r="O8" i="7"/>
  <c r="M37" i="8"/>
  <c r="M21" i="8"/>
  <c r="AZ25" i="5"/>
  <c r="AZ26" i="5"/>
  <c r="AZ27" i="5"/>
  <c r="AZ28" i="5"/>
  <c r="AZ29" i="5"/>
  <c r="AZ30" i="5"/>
  <c r="AZ31" i="5"/>
  <c r="AZ8" i="5"/>
  <c r="AZ9" i="5"/>
  <c r="BA42" i="5" s="1"/>
  <c r="AZ11" i="5"/>
  <c r="AZ12" i="5"/>
  <c r="AZ13" i="5"/>
  <c r="AZ14" i="5"/>
  <c r="AZ15" i="5"/>
  <c r="AZ16" i="5"/>
  <c r="AZ17" i="5"/>
  <c r="AZ18" i="5"/>
  <c r="AZ19" i="5"/>
  <c r="AZ20" i="5"/>
  <c r="BQ5" i="9"/>
  <c r="BQ8" i="9"/>
  <c r="BQ9" i="9"/>
  <c r="BQ11" i="9"/>
  <c r="BQ12" i="9"/>
  <c r="BQ13" i="9"/>
  <c r="BQ14" i="9"/>
  <c r="BQ15" i="9"/>
  <c r="BQ16" i="9"/>
  <c r="BQ17" i="9"/>
  <c r="BQ18" i="9"/>
  <c r="BQ19" i="9"/>
  <c r="BQ20" i="9"/>
  <c r="BQ21" i="9"/>
  <c r="BQ22" i="9"/>
  <c r="BQ25" i="9"/>
  <c r="BQ26" i="9"/>
  <c r="BQ27" i="9"/>
  <c r="BQ28" i="9"/>
  <c r="BQ29" i="9"/>
  <c r="BQ30" i="9"/>
  <c r="BQ31" i="9"/>
  <c r="BQ32" i="9"/>
  <c r="BQ33" i="9"/>
  <c r="BQ34" i="9"/>
  <c r="BQ35" i="9"/>
  <c r="BQ36" i="9"/>
  <c r="BQ37" i="9"/>
  <c r="BQ38" i="9"/>
  <c r="BQ40" i="9"/>
  <c r="BQ41" i="9"/>
  <c r="BQ42" i="9"/>
  <c r="BQ43" i="9"/>
  <c r="BQ44" i="9"/>
  <c r="BQ45" i="9"/>
  <c r="BQ46" i="9"/>
  <c r="BQ47" i="9"/>
  <c r="BQ48" i="9"/>
  <c r="BQ49" i="9"/>
  <c r="BQ50" i="9"/>
  <c r="BQ51" i="9"/>
  <c r="BQ53" i="9"/>
  <c r="BQ54" i="9"/>
  <c r="BQ55" i="9"/>
  <c r="BQ56" i="9"/>
  <c r="BQ57" i="9"/>
  <c r="BQ58" i="9"/>
  <c r="BQ59" i="9"/>
  <c r="BQ60" i="9"/>
  <c r="BQ62" i="9"/>
  <c r="C13" i="8"/>
  <c r="L20" i="8"/>
  <c r="C20" i="8"/>
  <c r="L11" i="8"/>
  <c r="C14" i="8"/>
  <c r="C17" i="8"/>
  <c r="L30" i="8"/>
  <c r="L15" i="8"/>
  <c r="C8" i="8"/>
  <c r="C21" i="8"/>
  <c r="L29" i="8"/>
  <c r="L27" i="8"/>
  <c r="L13" i="8"/>
  <c r="L36" i="8"/>
  <c r="L25" i="8"/>
  <c r="C12" i="8"/>
  <c r="C9" i="8"/>
  <c r="L33" i="8"/>
  <c r="C18" i="8"/>
  <c r="L12" i="8"/>
  <c r="L16" i="8"/>
  <c r="L32" i="8"/>
  <c r="L35" i="8"/>
  <c r="C19" i="8"/>
  <c r="C15" i="8"/>
  <c r="C16" i="8"/>
  <c r="L26" i="8"/>
  <c r="L14" i="8"/>
  <c r="C11" i="8"/>
  <c r="L19" i="8"/>
  <c r="L34" i="8"/>
  <c r="L31" i="8"/>
  <c r="L8" i="8"/>
  <c r="L28" i="8"/>
  <c r="L17" i="8"/>
  <c r="L18" i="8"/>
  <c r="L9" i="8"/>
  <c r="CV16" i="17" l="1"/>
  <c r="CV8" i="17"/>
  <c r="CV15" i="17"/>
  <c r="CV29" i="17"/>
  <c r="CV13" i="17"/>
  <c r="AZ58" i="5"/>
  <c r="CV28" i="17"/>
  <c r="CV12" i="17"/>
  <c r="CV14" i="17"/>
  <c r="CV19" i="17"/>
  <c r="CV11" i="17"/>
  <c r="CV18" i="17"/>
  <c r="CV10" i="17"/>
  <c r="AZ55" i="5"/>
  <c r="CV17" i="17"/>
  <c r="CV9" i="17"/>
  <c r="AZ54" i="5"/>
  <c r="CW31" i="17"/>
  <c r="CW20" i="17"/>
  <c r="BA48" i="5"/>
  <c r="BA46" i="5"/>
  <c r="BA50" i="5"/>
  <c r="BA43" i="5"/>
  <c r="BA44" i="5"/>
  <c r="BA45" i="5"/>
  <c r="BA49" i="5"/>
  <c r="BA41" i="5"/>
  <c r="BA47" i="5"/>
  <c r="BA60" i="5"/>
  <c r="AZ57" i="5"/>
  <c r="CV24" i="17"/>
  <c r="CV27" i="17"/>
  <c r="AZ56" i="5"/>
  <c r="CV25" i="17"/>
  <c r="CV26" i="17"/>
  <c r="AZ37" i="5"/>
  <c r="AZ60" i="5" s="1"/>
  <c r="CV23" i="17"/>
  <c r="AZ21" i="5"/>
  <c r="BA51" i="5" s="1"/>
  <c r="L37" i="8"/>
  <c r="L21" i="8"/>
  <c r="M51" i="8"/>
  <c r="M41" i="8"/>
  <c r="M44" i="8"/>
  <c r="M61" i="8"/>
  <c r="M42" i="8"/>
  <c r="M49" i="8"/>
  <c r="M43" i="8"/>
  <c r="M50" i="8"/>
  <c r="L61" i="8"/>
  <c r="M47" i="8"/>
  <c r="M45" i="8"/>
  <c r="M46" i="8"/>
  <c r="M48" i="8"/>
  <c r="M55" i="8" l="1"/>
  <c r="M54" i="8"/>
  <c r="M58" i="8"/>
  <c r="M56" i="8"/>
  <c r="M59" i="8"/>
  <c r="M57" i="8"/>
  <c r="M60" i="8"/>
  <c r="L59" i="8"/>
  <c r="L58" i="8"/>
  <c r="L57" i="8"/>
  <c r="L56" i="8"/>
  <c r="L55" i="8"/>
  <c r="L54" i="8"/>
  <c r="BA59" i="5"/>
  <c r="AZ59" i="5"/>
  <c r="L60" i="8"/>
  <c r="AW35" i="16" l="1"/>
  <c r="AW36" i="16"/>
  <c r="AW37" i="16"/>
  <c r="AW38" i="16"/>
  <c r="AW39" i="16"/>
  <c r="AW32" i="16"/>
  <c r="AW21" i="16"/>
  <c r="AW35" i="15"/>
  <c r="AW37" i="15"/>
  <c r="AW38" i="15"/>
  <c r="AW39" i="15"/>
  <c r="AW21" i="15"/>
  <c r="AW32" i="15"/>
  <c r="AW21" i="14"/>
  <c r="AW32" i="14"/>
  <c r="AW21" i="13"/>
  <c r="AW32" i="13"/>
  <c r="AY8" i="5"/>
  <c r="AY9" i="5"/>
  <c r="AZ42" i="5" s="1"/>
  <c r="AY11" i="5"/>
  <c r="AY12" i="5"/>
  <c r="AY13" i="5"/>
  <c r="AY14" i="5"/>
  <c r="AY15" i="5"/>
  <c r="AY16" i="5"/>
  <c r="AY17" i="5"/>
  <c r="AY18" i="5"/>
  <c r="AY19" i="5"/>
  <c r="AY20" i="5"/>
  <c r="AV21" i="14"/>
  <c r="AV21" i="15"/>
  <c r="CU13" i="17" l="1"/>
  <c r="CU12" i="17"/>
  <c r="AZ43" i="5"/>
  <c r="CU10" i="17"/>
  <c r="AW20" i="17"/>
  <c r="CV20" i="17" s="1"/>
  <c r="AZ48" i="5"/>
  <c r="CU17" i="17"/>
  <c r="CU9" i="17"/>
  <c r="AZ41" i="5"/>
  <c r="CU8" i="17"/>
  <c r="AZ46" i="5"/>
  <c r="CU15" i="17"/>
  <c r="AZ49" i="5"/>
  <c r="CU18" i="17"/>
  <c r="AZ45" i="5"/>
  <c r="CU14" i="17"/>
  <c r="AZ47" i="5"/>
  <c r="CU16" i="17"/>
  <c r="AZ50" i="5"/>
  <c r="CU19" i="17"/>
  <c r="CU11" i="17"/>
  <c r="AW31" i="17"/>
  <c r="CV31" i="17" s="1"/>
  <c r="AZ44" i="5"/>
  <c r="BP5" i="9"/>
  <c r="BP8" i="9"/>
  <c r="BP9" i="9"/>
  <c r="BP11" i="9"/>
  <c r="BP12" i="9"/>
  <c r="BP13" i="9"/>
  <c r="BP14" i="9"/>
  <c r="BP15" i="9"/>
  <c r="BP16" i="9"/>
  <c r="BP17" i="9"/>
  <c r="BP18" i="9"/>
  <c r="BP19" i="9"/>
  <c r="BP20" i="9"/>
  <c r="BP21" i="9"/>
  <c r="BP22" i="9"/>
  <c r="BP25" i="9"/>
  <c r="BP26" i="9"/>
  <c r="BP27" i="9"/>
  <c r="BP28" i="9"/>
  <c r="BP29" i="9"/>
  <c r="BP30" i="9"/>
  <c r="BP31" i="9"/>
  <c r="BP32" i="9"/>
  <c r="BP33" i="9"/>
  <c r="BP34" i="9"/>
  <c r="BP35" i="9"/>
  <c r="BP36" i="9"/>
  <c r="BP37" i="9"/>
  <c r="BP38" i="9"/>
  <c r="BP40" i="9"/>
  <c r="BP41" i="9"/>
  <c r="BP42" i="9"/>
  <c r="BP43" i="9"/>
  <c r="BP44" i="9"/>
  <c r="BP45" i="9"/>
  <c r="BP46" i="9"/>
  <c r="BP47" i="9"/>
  <c r="BP48" i="9"/>
  <c r="BP49" i="9"/>
  <c r="BP50" i="9"/>
  <c r="BP51" i="9"/>
  <c r="BP53" i="9"/>
  <c r="BP54" i="9"/>
  <c r="BP55" i="9"/>
  <c r="BP56" i="9"/>
  <c r="BP57" i="9"/>
  <c r="BP58" i="9"/>
  <c r="BP59" i="9"/>
  <c r="BP60" i="9"/>
  <c r="BP62" i="9"/>
  <c r="K9" i="8"/>
  <c r="L50" i="8"/>
  <c r="K11" i="8"/>
  <c r="L41" i="8"/>
  <c r="L43" i="8"/>
  <c r="L45" i="8"/>
  <c r="K34" i="8"/>
  <c r="L46" i="8"/>
  <c r="L44" i="8"/>
  <c r="K36" i="8"/>
  <c r="K12" i="8"/>
  <c r="L48" i="8"/>
  <c r="L47" i="8"/>
  <c r="L49" i="8"/>
  <c r="K16" i="8"/>
  <c r="K18" i="8"/>
  <c r="K35" i="8"/>
  <c r="K13" i="8"/>
  <c r="L42" i="8"/>
  <c r="K20" i="8"/>
  <c r="K17" i="8"/>
  <c r="K15" i="8"/>
  <c r="K19" i="8"/>
  <c r="K33" i="8"/>
  <c r="K14" i="8"/>
  <c r="AY31" i="5" l="1"/>
  <c r="AY30" i="5"/>
  <c r="AY29" i="5"/>
  <c r="AY28" i="5"/>
  <c r="AY27" i="5"/>
  <c r="AY25" i="5"/>
  <c r="AY26" i="5"/>
  <c r="K25" i="8"/>
  <c r="K27" i="8"/>
  <c r="K29" i="8"/>
  <c r="K26" i="8"/>
  <c r="K30" i="8"/>
  <c r="K32" i="8"/>
  <c r="K28" i="8"/>
  <c r="K31" i="8"/>
  <c r="CU24" i="17" l="1"/>
  <c r="CU23" i="17"/>
  <c r="CU25" i="17"/>
  <c r="CU26" i="17"/>
  <c r="CU27" i="17"/>
  <c r="CU28" i="17"/>
  <c r="CU29" i="17"/>
  <c r="K37" i="8"/>
  <c r="AV21" i="16"/>
  <c r="AV32" i="16"/>
  <c r="AV35" i="16"/>
  <c r="AV36" i="16"/>
  <c r="AV37" i="16"/>
  <c r="AV38" i="16"/>
  <c r="AV39" i="16"/>
  <c r="AV32" i="14"/>
  <c r="AV35" i="15"/>
  <c r="AV37" i="15"/>
  <c r="AV38" i="15"/>
  <c r="AV39" i="15"/>
  <c r="AV32" i="15"/>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AI35" i="16"/>
  <c r="AJ35" i="16"/>
  <c r="AK35" i="16"/>
  <c r="AL35" i="16"/>
  <c r="AM35" i="16"/>
  <c r="AN35" i="16"/>
  <c r="AO35" i="16"/>
  <c r="AP35" i="16"/>
  <c r="AQ35" i="16"/>
  <c r="AR35" i="16"/>
  <c r="AS35" i="16"/>
  <c r="AT35" i="16"/>
  <c r="AU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AI39" i="16"/>
  <c r="AJ39" i="16"/>
  <c r="AK39" i="16"/>
  <c r="AL39" i="16"/>
  <c r="AM39" i="16"/>
  <c r="AN39" i="16"/>
  <c r="AO39" i="16"/>
  <c r="AP39" i="16"/>
  <c r="AQ39" i="16"/>
  <c r="AR39" i="16"/>
  <c r="AS39" i="16"/>
  <c r="AT39" i="16"/>
  <c r="AU39" i="16"/>
  <c r="C39" i="16"/>
  <c r="C38" i="16"/>
  <c r="C37" i="16"/>
  <c r="C36" i="16"/>
  <c r="C35" i="16"/>
  <c r="D35" i="15"/>
  <c r="E35" i="15"/>
  <c r="F35"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AG35" i="15"/>
  <c r="AH35" i="15"/>
  <c r="AI35" i="15"/>
  <c r="AJ35" i="15"/>
  <c r="AK35" i="15"/>
  <c r="AL35" i="15"/>
  <c r="AM35" i="15"/>
  <c r="AN35" i="15"/>
  <c r="AO35" i="15"/>
  <c r="AP35" i="15"/>
  <c r="AQ35" i="15"/>
  <c r="AR35" i="15"/>
  <c r="AS35" i="15"/>
  <c r="AT35" i="15"/>
  <c r="AU35" i="15"/>
  <c r="D37"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AH37" i="15"/>
  <c r="AI37" i="15"/>
  <c r="AJ37" i="15"/>
  <c r="AK37" i="15"/>
  <c r="AL37" i="15"/>
  <c r="AM37" i="15"/>
  <c r="AN37" i="15"/>
  <c r="AO37" i="15"/>
  <c r="AP37" i="15"/>
  <c r="AQ37" i="15"/>
  <c r="AR37" i="15"/>
  <c r="AS37" i="15"/>
  <c r="AT37" i="15"/>
  <c r="AU37"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D39"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AK39" i="15"/>
  <c r="AL39" i="15"/>
  <c r="AM39" i="15"/>
  <c r="AN39" i="15"/>
  <c r="AO39" i="15"/>
  <c r="AP39" i="15"/>
  <c r="AQ39" i="15"/>
  <c r="AR39" i="15"/>
  <c r="AS39" i="15"/>
  <c r="AT39" i="15"/>
  <c r="AU39" i="15"/>
  <c r="C39" i="15"/>
  <c r="C38" i="15"/>
  <c r="C37" i="15"/>
  <c r="C35" i="15"/>
  <c r="AQ35" i="13"/>
  <c r="AR35" i="13"/>
  <c r="AS35" i="13"/>
  <c r="AQ36" i="13"/>
  <c r="AR36" i="13"/>
  <c r="AS36" i="13"/>
  <c r="AQ38" i="13"/>
  <c r="AR38" i="13"/>
  <c r="AS38" i="13"/>
  <c r="AQ39" i="13"/>
  <c r="AR39" i="13"/>
  <c r="AS39" i="13"/>
  <c r="AQ40" i="13"/>
  <c r="AR40" i="13"/>
  <c r="AS40" i="13"/>
  <c r="Y35" i="13"/>
  <c r="Z35" i="13"/>
  <c r="AA35" i="13"/>
  <c r="AB35" i="13"/>
  <c r="AC35" i="13"/>
  <c r="AD35" i="13"/>
  <c r="AE35" i="13"/>
  <c r="AF35" i="13"/>
  <c r="AG35" i="13"/>
  <c r="AH35" i="13"/>
  <c r="AI35" i="13"/>
  <c r="AJ35" i="13"/>
  <c r="AK35" i="13"/>
  <c r="AL35" i="13"/>
  <c r="AM35" i="13"/>
  <c r="AN35" i="13"/>
  <c r="AO35" i="13"/>
  <c r="AP35" i="13"/>
  <c r="Y36" i="13"/>
  <c r="Z36" i="13"/>
  <c r="AA36" i="13"/>
  <c r="AB36" i="13"/>
  <c r="AC36" i="13"/>
  <c r="AD36" i="13"/>
  <c r="AE36" i="13"/>
  <c r="AF36" i="13"/>
  <c r="AG36" i="13"/>
  <c r="AH36" i="13"/>
  <c r="AI36" i="13"/>
  <c r="AJ36" i="13"/>
  <c r="AK36" i="13"/>
  <c r="AL36" i="13"/>
  <c r="AM36" i="13"/>
  <c r="AN36" i="13"/>
  <c r="AO36" i="13"/>
  <c r="AP36" i="13"/>
  <c r="Y38" i="13"/>
  <c r="Z38" i="13"/>
  <c r="AA38" i="13"/>
  <c r="AB38" i="13"/>
  <c r="AC38" i="13"/>
  <c r="AD38" i="13"/>
  <c r="AE38" i="13"/>
  <c r="AF38" i="13"/>
  <c r="AG38" i="13"/>
  <c r="AH38" i="13"/>
  <c r="AI38" i="13"/>
  <c r="AJ38" i="13"/>
  <c r="AK38" i="13"/>
  <c r="AL38" i="13"/>
  <c r="AM38" i="13"/>
  <c r="AN38" i="13"/>
  <c r="AO38" i="13"/>
  <c r="AP38" i="13"/>
  <c r="Y39" i="13"/>
  <c r="Z39" i="13"/>
  <c r="AA39" i="13"/>
  <c r="AB39" i="13"/>
  <c r="AC39" i="13"/>
  <c r="AD39" i="13"/>
  <c r="AE39" i="13"/>
  <c r="AF39" i="13"/>
  <c r="AG39" i="13"/>
  <c r="AH39" i="13"/>
  <c r="AI39" i="13"/>
  <c r="AJ39" i="13"/>
  <c r="AK39" i="13"/>
  <c r="AL39" i="13"/>
  <c r="AM39" i="13"/>
  <c r="AN39" i="13"/>
  <c r="AO39" i="13"/>
  <c r="AP39" i="13"/>
  <c r="Y40" i="13"/>
  <c r="Z40" i="13"/>
  <c r="AA40" i="13"/>
  <c r="AB40" i="13"/>
  <c r="AC40" i="13"/>
  <c r="AD40" i="13"/>
  <c r="AE40" i="13"/>
  <c r="AF40" i="13"/>
  <c r="AG40" i="13"/>
  <c r="AH40" i="13"/>
  <c r="AI40" i="13"/>
  <c r="AJ40" i="13"/>
  <c r="AK40" i="13"/>
  <c r="AL40" i="13"/>
  <c r="AM40" i="13"/>
  <c r="AN40" i="13"/>
  <c r="AO40" i="13"/>
  <c r="AP40" i="13"/>
  <c r="P35" i="13"/>
  <c r="Q35" i="13"/>
  <c r="R35" i="13"/>
  <c r="S35" i="13"/>
  <c r="T35" i="13"/>
  <c r="U35" i="13"/>
  <c r="V35" i="13"/>
  <c r="W35" i="13"/>
  <c r="X35" i="13"/>
  <c r="P36" i="13"/>
  <c r="Q36" i="13"/>
  <c r="R36" i="13"/>
  <c r="S36" i="13"/>
  <c r="T36" i="13"/>
  <c r="U36" i="13"/>
  <c r="V36" i="13"/>
  <c r="W36" i="13"/>
  <c r="X36" i="13"/>
  <c r="P38" i="13"/>
  <c r="Q38" i="13"/>
  <c r="R38" i="13"/>
  <c r="S38" i="13"/>
  <c r="T38" i="13"/>
  <c r="U38" i="13"/>
  <c r="V38" i="13"/>
  <c r="W38" i="13"/>
  <c r="X38" i="13"/>
  <c r="P39" i="13"/>
  <c r="Q39" i="13"/>
  <c r="R39" i="13"/>
  <c r="S39" i="13"/>
  <c r="T39" i="13"/>
  <c r="U39" i="13"/>
  <c r="V39" i="13"/>
  <c r="W39" i="13"/>
  <c r="X39" i="13"/>
  <c r="P40" i="13"/>
  <c r="Q40" i="13"/>
  <c r="R40" i="13"/>
  <c r="S40" i="13"/>
  <c r="T40" i="13"/>
  <c r="U40" i="13"/>
  <c r="V40" i="13"/>
  <c r="W40" i="13"/>
  <c r="X40" i="13"/>
  <c r="J35" i="13"/>
  <c r="K35" i="13"/>
  <c r="L35" i="13"/>
  <c r="M35" i="13"/>
  <c r="N35" i="13"/>
  <c r="O35" i="13"/>
  <c r="J36" i="13"/>
  <c r="K36" i="13"/>
  <c r="L36" i="13"/>
  <c r="M36" i="13"/>
  <c r="N36" i="13"/>
  <c r="O36" i="13"/>
  <c r="J38" i="13"/>
  <c r="K38" i="13"/>
  <c r="L38" i="13"/>
  <c r="M38" i="13"/>
  <c r="N38" i="13"/>
  <c r="O38" i="13"/>
  <c r="J39" i="13"/>
  <c r="K39" i="13"/>
  <c r="L39" i="13"/>
  <c r="M39" i="13"/>
  <c r="N39" i="13"/>
  <c r="O39" i="13"/>
  <c r="J40" i="13"/>
  <c r="K40" i="13"/>
  <c r="L40" i="13"/>
  <c r="M40" i="13"/>
  <c r="N40" i="13"/>
  <c r="O40" i="13"/>
  <c r="G35" i="13"/>
  <c r="H35" i="13"/>
  <c r="I35" i="13"/>
  <c r="G36" i="13"/>
  <c r="H36" i="13"/>
  <c r="I36" i="13"/>
  <c r="G38" i="13"/>
  <c r="H38" i="13"/>
  <c r="I38" i="13"/>
  <c r="G39" i="13"/>
  <c r="H39" i="13"/>
  <c r="I39" i="13"/>
  <c r="G40" i="13"/>
  <c r="H40" i="13"/>
  <c r="I40" i="13"/>
  <c r="E35" i="13"/>
  <c r="F35" i="13"/>
  <c r="E36" i="13"/>
  <c r="F36" i="13"/>
  <c r="E38" i="13"/>
  <c r="F38" i="13"/>
  <c r="E39" i="13"/>
  <c r="F39" i="13"/>
  <c r="E40" i="13"/>
  <c r="F40" i="13"/>
  <c r="D35" i="13"/>
  <c r="D36" i="13"/>
  <c r="D38" i="13"/>
  <c r="D39" i="13"/>
  <c r="D40" i="13"/>
  <c r="C40" i="13"/>
  <c r="C39" i="13"/>
  <c r="C36" i="13"/>
  <c r="C35" i="13"/>
  <c r="J50" i="5"/>
  <c r="J49" i="5"/>
  <c r="J48" i="5"/>
  <c r="J47" i="5"/>
  <c r="J46" i="5"/>
  <c r="J45" i="5"/>
  <c r="J44" i="5"/>
  <c r="J43" i="5"/>
  <c r="J41" i="5"/>
  <c r="U50" i="5"/>
  <c r="T50" i="5"/>
  <c r="S50" i="5"/>
  <c r="U49" i="5"/>
  <c r="T49" i="5"/>
  <c r="S49" i="5"/>
  <c r="U48" i="5"/>
  <c r="T48" i="5"/>
  <c r="S48" i="5"/>
  <c r="U47" i="5"/>
  <c r="T47" i="5"/>
  <c r="S47" i="5"/>
  <c r="U46" i="5"/>
  <c r="T46" i="5"/>
  <c r="S46" i="5"/>
  <c r="U45" i="5"/>
  <c r="T45" i="5"/>
  <c r="S45" i="5"/>
  <c r="U44" i="5"/>
  <c r="T44" i="5"/>
  <c r="S44" i="5"/>
  <c r="U43" i="5"/>
  <c r="T43" i="5"/>
  <c r="S43" i="5"/>
  <c r="U41" i="5"/>
  <c r="T41" i="5"/>
  <c r="S41" i="5"/>
  <c r="Q50" i="5"/>
  <c r="P50" i="5"/>
  <c r="O50" i="5"/>
  <c r="Q49" i="5"/>
  <c r="P49" i="5"/>
  <c r="O49" i="5"/>
  <c r="Q48" i="5"/>
  <c r="P48" i="5"/>
  <c r="O48" i="5"/>
  <c r="Q47" i="5"/>
  <c r="P47" i="5"/>
  <c r="O47" i="5"/>
  <c r="Q46" i="5"/>
  <c r="P46" i="5"/>
  <c r="O46" i="5"/>
  <c r="Q45" i="5"/>
  <c r="P45" i="5"/>
  <c r="O45" i="5"/>
  <c r="Q44" i="5"/>
  <c r="P44" i="5"/>
  <c r="O44" i="5"/>
  <c r="Q43" i="5"/>
  <c r="P43" i="5"/>
  <c r="O43" i="5"/>
  <c r="Q41" i="5"/>
  <c r="P41" i="5"/>
  <c r="O41" i="5"/>
  <c r="M50" i="5"/>
  <c r="L50" i="5"/>
  <c r="K50" i="5"/>
  <c r="M49" i="5"/>
  <c r="L49" i="5"/>
  <c r="K49" i="5"/>
  <c r="M48" i="5"/>
  <c r="L48" i="5"/>
  <c r="K48" i="5"/>
  <c r="M47" i="5"/>
  <c r="L47" i="5"/>
  <c r="K47" i="5"/>
  <c r="M46" i="5"/>
  <c r="L46" i="5"/>
  <c r="K46" i="5"/>
  <c r="M45" i="5"/>
  <c r="L45" i="5"/>
  <c r="K45" i="5"/>
  <c r="M44" i="5"/>
  <c r="L44" i="5"/>
  <c r="K44" i="5"/>
  <c r="M43" i="5"/>
  <c r="L43" i="5"/>
  <c r="K43" i="5"/>
  <c r="M41" i="5"/>
  <c r="L41" i="5"/>
  <c r="K41" i="5"/>
  <c r="I50" i="5"/>
  <c r="H50" i="5"/>
  <c r="I49" i="5"/>
  <c r="H49" i="5"/>
  <c r="I48" i="5"/>
  <c r="H48" i="5"/>
  <c r="I47" i="5"/>
  <c r="H47" i="5"/>
  <c r="I46" i="5"/>
  <c r="H46" i="5"/>
  <c r="I45" i="5"/>
  <c r="H45" i="5"/>
  <c r="I44" i="5"/>
  <c r="H44" i="5"/>
  <c r="I43" i="5"/>
  <c r="H43" i="5"/>
  <c r="I41" i="5"/>
  <c r="H41" i="5"/>
  <c r="G41" i="5"/>
  <c r="G43" i="5"/>
  <c r="G44" i="5"/>
  <c r="G45" i="5"/>
  <c r="G46" i="5"/>
  <c r="G47" i="5"/>
  <c r="G48" i="5"/>
  <c r="G49" i="5"/>
  <c r="G50" i="5"/>
  <c r="AV21" i="13"/>
  <c r="AV32" i="13"/>
  <c r="AV31" i="17" l="1"/>
  <c r="AV20" i="17"/>
  <c r="AY56" i="5"/>
  <c r="AY58" i="5"/>
  <c r="K22" i="7"/>
  <c r="N22" i="7"/>
  <c r="AU21" i="16"/>
  <c r="AU32" i="16"/>
  <c r="AU32" i="14"/>
  <c r="AU21" i="14"/>
  <c r="BO5" i="9"/>
  <c r="BO8" i="9"/>
  <c r="BO9" i="9"/>
  <c r="BO11" i="9"/>
  <c r="BO12" i="9"/>
  <c r="BO13" i="9"/>
  <c r="BO14" i="9"/>
  <c r="BO15" i="9"/>
  <c r="BO16" i="9"/>
  <c r="BO17" i="9"/>
  <c r="BO18" i="9"/>
  <c r="BO19" i="9"/>
  <c r="BO20" i="9"/>
  <c r="BO21" i="9"/>
  <c r="BO22" i="9"/>
  <c r="BO25" i="9"/>
  <c r="BO26" i="9"/>
  <c r="BO27" i="9"/>
  <c r="BO28" i="9"/>
  <c r="BO29" i="9"/>
  <c r="BO30" i="9"/>
  <c r="BO31" i="9"/>
  <c r="BO32" i="9"/>
  <c r="BO33" i="9"/>
  <c r="BO34" i="9"/>
  <c r="BO35" i="9"/>
  <c r="BO36" i="9"/>
  <c r="BO37" i="9"/>
  <c r="BO38" i="9"/>
  <c r="BO40" i="9"/>
  <c r="BO41" i="9"/>
  <c r="BO42" i="9"/>
  <c r="BO43" i="9"/>
  <c r="BO44" i="9"/>
  <c r="BO45" i="9"/>
  <c r="BO46" i="9"/>
  <c r="BO47" i="9"/>
  <c r="BO48" i="9"/>
  <c r="BO49" i="9"/>
  <c r="BO50" i="9"/>
  <c r="BO51" i="9"/>
  <c r="BO53" i="9"/>
  <c r="BO54" i="9"/>
  <c r="BO55" i="9"/>
  <c r="BO56" i="9"/>
  <c r="BO57" i="9"/>
  <c r="BO58" i="9"/>
  <c r="BO59" i="9"/>
  <c r="BO60" i="9"/>
  <c r="BO62" i="9"/>
  <c r="AU32" i="15"/>
  <c r="AU21" i="15"/>
  <c r="AU32" i="13"/>
  <c r="AU21" i="13"/>
  <c r="AX25" i="5"/>
  <c r="AX26" i="5"/>
  <c r="AX27" i="5"/>
  <c r="AX28" i="5"/>
  <c r="AX29" i="5"/>
  <c r="AX30" i="5"/>
  <c r="AX31" i="5"/>
  <c r="AX8" i="5"/>
  <c r="AX9" i="5"/>
  <c r="AY42" i="5" s="1"/>
  <c r="AX11" i="5"/>
  <c r="AX12" i="5"/>
  <c r="AX13" i="5"/>
  <c r="AX14" i="5"/>
  <c r="AX15" i="5"/>
  <c r="AX16" i="5"/>
  <c r="AX17" i="5"/>
  <c r="AX18" i="5"/>
  <c r="AX19" i="5"/>
  <c r="AX20" i="5"/>
  <c r="J26" i="8"/>
  <c r="J34" i="8"/>
  <c r="J18" i="8"/>
  <c r="J36" i="8"/>
  <c r="J13" i="8"/>
  <c r="J32" i="8"/>
  <c r="J11" i="8"/>
  <c r="K8" i="8"/>
  <c r="J31" i="8"/>
  <c r="J15" i="8"/>
  <c r="J8" i="8"/>
  <c r="J25" i="8"/>
  <c r="J14" i="8"/>
  <c r="J16" i="8"/>
  <c r="J33" i="8"/>
  <c r="J28" i="8"/>
  <c r="J35" i="8"/>
  <c r="J19" i="8"/>
  <c r="J29" i="8"/>
  <c r="J17" i="8"/>
  <c r="J27" i="8"/>
  <c r="J9" i="8"/>
  <c r="J30" i="8"/>
  <c r="J20" i="8"/>
  <c r="J12" i="8"/>
  <c r="CT13" i="17" l="1"/>
  <c r="CT12" i="17"/>
  <c r="CT10" i="17"/>
  <c r="CT29" i="17"/>
  <c r="O31" i="7"/>
  <c r="CT26" i="17"/>
  <c r="O28" i="7"/>
  <c r="CT28" i="17"/>
  <c r="O30" i="7"/>
  <c r="CT27" i="17"/>
  <c r="O29" i="7"/>
  <c r="CT25" i="17"/>
  <c r="O27" i="7"/>
  <c r="CT24" i="17"/>
  <c r="O26" i="7"/>
  <c r="CT23" i="17"/>
  <c r="O25" i="7"/>
  <c r="AU31" i="17"/>
  <c r="AY41" i="5"/>
  <c r="CT8" i="17"/>
  <c r="AY47" i="5"/>
  <c r="CT16" i="17"/>
  <c r="AU20" i="17"/>
  <c r="AY46" i="5"/>
  <c r="CT15" i="17"/>
  <c r="AY45" i="5"/>
  <c r="CT14" i="17"/>
  <c r="AY50" i="5"/>
  <c r="CT19" i="17"/>
  <c r="AY43" i="5"/>
  <c r="CT11" i="17"/>
  <c r="AY49" i="5"/>
  <c r="CT18" i="17"/>
  <c r="AY48" i="5"/>
  <c r="CT17" i="17"/>
  <c r="CT9" i="17"/>
  <c r="AY44" i="5"/>
  <c r="AX55" i="5"/>
  <c r="AX57" i="5"/>
  <c r="AX56" i="5"/>
  <c r="K21" i="8"/>
  <c r="AY21" i="5"/>
  <c r="AY57" i="5"/>
  <c r="AY55" i="5"/>
  <c r="AY54" i="5"/>
  <c r="AY37" i="5"/>
  <c r="AX37" i="5"/>
  <c r="AX21" i="5"/>
  <c r="AX58" i="5"/>
  <c r="AX54" i="5"/>
  <c r="J37" i="8"/>
  <c r="J21" i="8"/>
  <c r="K41" i="8"/>
  <c r="K46" i="8"/>
  <c r="C27" i="8"/>
  <c r="K47" i="8"/>
  <c r="K44" i="8"/>
  <c r="K43" i="8"/>
  <c r="C25" i="8"/>
  <c r="M38" i="8"/>
  <c r="K48" i="8"/>
  <c r="K45" i="8"/>
  <c r="K42" i="8"/>
  <c r="K49" i="8"/>
  <c r="C26" i="8"/>
  <c r="C29" i="8"/>
  <c r="C30" i="8"/>
  <c r="K50" i="8"/>
  <c r="L38" i="8"/>
  <c r="C31" i="8"/>
  <c r="C28" i="8"/>
  <c r="O55" i="7" l="1"/>
  <c r="O57" i="7"/>
  <c r="O56" i="7"/>
  <c r="O58" i="7"/>
  <c r="O54" i="7"/>
  <c r="AX60" i="5"/>
  <c r="O37" i="7"/>
  <c r="CT31" i="17"/>
  <c r="AY60" i="5"/>
  <c r="CU31" i="17"/>
  <c r="CT20" i="17"/>
  <c r="AZ51" i="5"/>
  <c r="CU20" i="17"/>
  <c r="AY51" i="5"/>
  <c r="M54" i="5"/>
  <c r="N54" i="5"/>
  <c r="O54" i="5"/>
  <c r="P54" i="5"/>
  <c r="Q54" i="5"/>
  <c r="R54" i="5"/>
  <c r="S54" i="5"/>
  <c r="T54" i="5"/>
  <c r="U54" i="5"/>
  <c r="V54" i="5"/>
  <c r="W54" i="5"/>
  <c r="X54" i="5"/>
  <c r="Y54" i="5"/>
  <c r="M55" i="5"/>
  <c r="N55" i="5"/>
  <c r="O55" i="5"/>
  <c r="P55" i="5"/>
  <c r="Q55" i="5"/>
  <c r="R55" i="5"/>
  <c r="S55" i="5"/>
  <c r="T55" i="5"/>
  <c r="U55" i="5"/>
  <c r="V55" i="5"/>
  <c r="W55" i="5"/>
  <c r="X55" i="5"/>
  <c r="Y55" i="5"/>
  <c r="M56" i="5"/>
  <c r="N56" i="5"/>
  <c r="O56" i="5"/>
  <c r="P56" i="5"/>
  <c r="Q56" i="5"/>
  <c r="R56" i="5"/>
  <c r="S56" i="5"/>
  <c r="T56" i="5"/>
  <c r="U56" i="5"/>
  <c r="V56" i="5"/>
  <c r="W56" i="5"/>
  <c r="X56" i="5"/>
  <c r="Y56" i="5"/>
  <c r="M57" i="5"/>
  <c r="N57" i="5"/>
  <c r="O57" i="5"/>
  <c r="P57" i="5"/>
  <c r="Q57" i="5"/>
  <c r="R57" i="5"/>
  <c r="S57" i="5"/>
  <c r="T57" i="5"/>
  <c r="U57" i="5"/>
  <c r="V57" i="5"/>
  <c r="W57" i="5"/>
  <c r="X57" i="5"/>
  <c r="Y57" i="5"/>
  <c r="M58" i="5"/>
  <c r="N58" i="5"/>
  <c r="O58" i="5"/>
  <c r="P58" i="5"/>
  <c r="Q58" i="5"/>
  <c r="R58" i="5"/>
  <c r="S58" i="5"/>
  <c r="T58" i="5"/>
  <c r="U58" i="5"/>
  <c r="V58" i="5"/>
  <c r="W58" i="5"/>
  <c r="X58" i="5"/>
  <c r="Y58" i="5"/>
  <c r="M60" i="5"/>
  <c r="N60" i="5"/>
  <c r="O60" i="5"/>
  <c r="G54" i="5"/>
  <c r="H54" i="5"/>
  <c r="I54" i="5"/>
  <c r="J54" i="5"/>
  <c r="K54" i="5"/>
  <c r="L54" i="5"/>
  <c r="G55" i="5"/>
  <c r="H55" i="5"/>
  <c r="I55" i="5"/>
  <c r="J55" i="5"/>
  <c r="K55" i="5"/>
  <c r="L55" i="5"/>
  <c r="G56" i="5"/>
  <c r="H56" i="5"/>
  <c r="I56" i="5"/>
  <c r="J56" i="5"/>
  <c r="K56" i="5"/>
  <c r="L56" i="5"/>
  <c r="G57" i="5"/>
  <c r="H57" i="5"/>
  <c r="I57" i="5"/>
  <c r="J57" i="5"/>
  <c r="K57" i="5"/>
  <c r="L57" i="5"/>
  <c r="G58" i="5"/>
  <c r="H58" i="5"/>
  <c r="I58" i="5"/>
  <c r="J58" i="5"/>
  <c r="K58" i="5"/>
  <c r="L58" i="5"/>
  <c r="G60" i="5"/>
  <c r="H60" i="5"/>
  <c r="I60" i="5"/>
  <c r="J60" i="5"/>
  <c r="K60" i="5"/>
  <c r="L60" i="5"/>
  <c r="C54" i="5"/>
  <c r="D54" i="5"/>
  <c r="E54" i="5"/>
  <c r="F54" i="5"/>
  <c r="C55" i="5"/>
  <c r="D55" i="5"/>
  <c r="E55" i="5"/>
  <c r="F55" i="5"/>
  <c r="C56" i="5"/>
  <c r="D56" i="5"/>
  <c r="E56" i="5"/>
  <c r="F56" i="5"/>
  <c r="C57" i="5"/>
  <c r="D57" i="5"/>
  <c r="E57" i="5"/>
  <c r="F57" i="5"/>
  <c r="C58" i="5"/>
  <c r="D58" i="5"/>
  <c r="E58" i="5"/>
  <c r="F58" i="5"/>
  <c r="C60" i="5"/>
  <c r="D60" i="5"/>
  <c r="E60" i="5"/>
  <c r="F60" i="5"/>
  <c r="B60" i="5"/>
  <c r="B58" i="5"/>
  <c r="B57" i="5"/>
  <c r="B56" i="5"/>
  <c r="B55" i="5"/>
  <c r="B54" i="5"/>
  <c r="C50" i="5"/>
  <c r="C49" i="5"/>
  <c r="C48" i="5"/>
  <c r="C47" i="5"/>
  <c r="C46" i="5"/>
  <c r="C45" i="5"/>
  <c r="C44" i="5"/>
  <c r="C43" i="5"/>
  <c r="C41" i="5"/>
  <c r="B50" i="7"/>
  <c r="B49" i="7"/>
  <c r="B48" i="7"/>
  <c r="B47" i="7"/>
  <c r="B46" i="7"/>
  <c r="B45" i="7"/>
  <c r="B44" i="7"/>
  <c r="B43" i="7"/>
  <c r="B42" i="7"/>
  <c r="B41" i="7"/>
  <c r="K51" i="8"/>
  <c r="C37" i="8"/>
  <c r="K61" i="8"/>
  <c r="J61" i="8"/>
  <c r="L51" i="8"/>
  <c r="J58" i="8" l="1"/>
  <c r="J59" i="8"/>
  <c r="J57" i="8"/>
  <c r="J56" i="8"/>
  <c r="J55" i="8"/>
  <c r="J54" i="8"/>
  <c r="J60" i="8"/>
  <c r="K56" i="8"/>
  <c r="K57" i="8"/>
  <c r="K58" i="8"/>
  <c r="K55" i="8"/>
  <c r="K59" i="8"/>
  <c r="K54" i="8"/>
  <c r="K60" i="8"/>
  <c r="AX59" i="5"/>
  <c r="AY59" i="5"/>
  <c r="O60" i="7"/>
  <c r="F59" i="5"/>
  <c r="D59" i="5"/>
  <c r="I59" i="5"/>
  <c r="E59" i="5"/>
  <c r="K59" i="5"/>
  <c r="J59" i="5"/>
  <c r="B59" i="5"/>
  <c r="G59" i="5"/>
  <c r="O59" i="5"/>
  <c r="L59" i="5"/>
  <c r="H59" i="5"/>
  <c r="C59" i="5"/>
  <c r="N59" i="5"/>
  <c r="M59" i="5"/>
  <c r="N61" i="7"/>
  <c r="C61" i="8"/>
  <c r="O59" i="7" l="1"/>
  <c r="BN5" i="9"/>
  <c r="BN8" i="9"/>
  <c r="BN9" i="9"/>
  <c r="BN11" i="9"/>
  <c r="BN12" i="9"/>
  <c r="BN13" i="9"/>
  <c r="BN14" i="9"/>
  <c r="BN15" i="9"/>
  <c r="BN16" i="9"/>
  <c r="BN17" i="9"/>
  <c r="BN18" i="9"/>
  <c r="BN19" i="9"/>
  <c r="BN20" i="9"/>
  <c r="BN21" i="9"/>
  <c r="BN22" i="9"/>
  <c r="BN25" i="9"/>
  <c r="BN26" i="9"/>
  <c r="BN27" i="9"/>
  <c r="BN28" i="9"/>
  <c r="BN29" i="9"/>
  <c r="BN30" i="9"/>
  <c r="BN31" i="9"/>
  <c r="BN32" i="9"/>
  <c r="BN33" i="9"/>
  <c r="BN34" i="9"/>
  <c r="BN35" i="9"/>
  <c r="BN36" i="9"/>
  <c r="BN37" i="9"/>
  <c r="BN38" i="9"/>
  <c r="BN40" i="9"/>
  <c r="BN41" i="9"/>
  <c r="BN42" i="9"/>
  <c r="BN43" i="9"/>
  <c r="BN44" i="9"/>
  <c r="BN45" i="9"/>
  <c r="BN46" i="9"/>
  <c r="BN47" i="9"/>
  <c r="BN48" i="9"/>
  <c r="BN49" i="9"/>
  <c r="BN50" i="9"/>
  <c r="BN51" i="9"/>
  <c r="BN53" i="9"/>
  <c r="BN54" i="9"/>
  <c r="BN55" i="9"/>
  <c r="BN56" i="9"/>
  <c r="BN57" i="9"/>
  <c r="BN58" i="9"/>
  <c r="BN59" i="9"/>
  <c r="BN60" i="9"/>
  <c r="BN62" i="9"/>
  <c r="I36" i="8"/>
  <c r="I33" i="8"/>
  <c r="I34" i="8"/>
  <c r="I35" i="8"/>
  <c r="N10" i="8" l="1"/>
  <c r="N34" i="8"/>
  <c r="N36" i="8"/>
  <c r="N35" i="8"/>
  <c r="P8" i="9"/>
  <c r="P9" i="9"/>
  <c r="P11" i="9"/>
  <c r="P12" i="9"/>
  <c r="P13" i="9"/>
  <c r="P14" i="9"/>
  <c r="P15" i="9"/>
  <c r="P16" i="9"/>
  <c r="P17" i="9"/>
  <c r="P18" i="9"/>
  <c r="P19" i="9"/>
  <c r="P20" i="9"/>
  <c r="P21" i="9"/>
  <c r="P22" i="9"/>
  <c r="P25" i="9"/>
  <c r="P26" i="9"/>
  <c r="P27" i="9"/>
  <c r="P28" i="9"/>
  <c r="P29" i="9"/>
  <c r="P30" i="9"/>
  <c r="P31" i="9"/>
  <c r="P32" i="9"/>
  <c r="P33" i="9"/>
  <c r="P34" i="9"/>
  <c r="P35" i="9"/>
  <c r="P36" i="9"/>
  <c r="P37" i="9"/>
  <c r="P38" i="9"/>
  <c r="P40" i="9"/>
  <c r="P41" i="9"/>
  <c r="P42" i="9"/>
  <c r="P43" i="9"/>
  <c r="P44" i="9"/>
  <c r="P45" i="9"/>
  <c r="P46" i="9"/>
  <c r="P47" i="9"/>
  <c r="P48" i="9"/>
  <c r="P49" i="9"/>
  <c r="P50" i="9"/>
  <c r="P51" i="9"/>
  <c r="P53" i="9"/>
  <c r="P54" i="9"/>
  <c r="P55" i="9"/>
  <c r="P56" i="9"/>
  <c r="P57" i="9"/>
  <c r="P58" i="9"/>
  <c r="P59" i="9"/>
  <c r="P60" i="9"/>
  <c r="P62" i="9"/>
  <c r="AT32" i="15"/>
  <c r="AT32" i="16"/>
  <c r="AT21" i="16"/>
  <c r="AT21" i="14"/>
  <c r="AT32" i="14"/>
  <c r="AT21" i="15"/>
  <c r="AT32" i="13"/>
  <c r="AT21" i="13"/>
  <c r="AT8" i="17"/>
  <c r="AT9" i="17"/>
  <c r="AT10" i="17"/>
  <c r="AT11" i="17"/>
  <c r="AT12" i="17"/>
  <c r="AT13" i="17"/>
  <c r="AT14" i="17"/>
  <c r="AT15" i="17"/>
  <c r="AT16" i="17"/>
  <c r="AT17" i="17"/>
  <c r="AT18" i="17"/>
  <c r="AT19" i="17"/>
  <c r="AT23" i="17"/>
  <c r="AT24" i="17"/>
  <c r="AT25" i="17"/>
  <c r="AT26" i="17"/>
  <c r="AT27" i="17"/>
  <c r="AT28" i="17"/>
  <c r="AT29" i="17"/>
  <c r="AT30" i="17"/>
  <c r="CS30" i="17" s="1"/>
  <c r="O14" i="21"/>
  <c r="O13" i="21"/>
  <c r="P31" i="21" s="1"/>
  <c r="O12" i="21"/>
  <c r="P30" i="21" s="1"/>
  <c r="O11" i="21"/>
  <c r="P29" i="21" s="1"/>
  <c r="O10" i="21"/>
  <c r="O9" i="21"/>
  <c r="O14" i="22"/>
  <c r="O13" i="22"/>
  <c r="P31" i="22" s="1"/>
  <c r="O12" i="22"/>
  <c r="P30" i="22" s="1"/>
  <c r="O11" i="22"/>
  <c r="P29" i="22" s="1"/>
  <c r="O10" i="22"/>
  <c r="O9" i="22"/>
  <c r="O8" i="22"/>
  <c r="P28" i="22" s="1"/>
  <c r="O14" i="20"/>
  <c r="O13" i="20"/>
  <c r="O12" i="20"/>
  <c r="O11" i="20"/>
  <c r="O10" i="20"/>
  <c r="O9" i="20"/>
  <c r="O14" i="18"/>
  <c r="O13" i="18"/>
  <c r="O12" i="18"/>
  <c r="O11" i="18"/>
  <c r="O10" i="18"/>
  <c r="O9" i="18"/>
  <c r="AW25" i="5"/>
  <c r="AW26" i="5"/>
  <c r="AW27" i="5"/>
  <c r="AW28" i="5"/>
  <c r="AW29" i="5"/>
  <c r="AW30" i="5"/>
  <c r="AW31" i="5"/>
  <c r="AW8" i="5"/>
  <c r="AX41" i="5" s="1"/>
  <c r="AW9" i="5"/>
  <c r="AW11" i="5"/>
  <c r="AW12" i="5"/>
  <c r="AX43" i="5" s="1"/>
  <c r="AW13" i="5"/>
  <c r="AW14" i="5"/>
  <c r="AW15" i="5"/>
  <c r="AX45" i="5" s="1"/>
  <c r="AW16" i="5"/>
  <c r="AX46" i="5" s="1"/>
  <c r="AW17" i="5"/>
  <c r="AX47" i="5" s="1"/>
  <c r="AW18" i="5"/>
  <c r="AX48" i="5" s="1"/>
  <c r="AW19" i="5"/>
  <c r="AX49" i="5" s="1"/>
  <c r="AW20" i="5"/>
  <c r="AX50" i="5" s="1"/>
  <c r="N38" i="7"/>
  <c r="N36" i="7"/>
  <c r="N35" i="7"/>
  <c r="N34" i="7"/>
  <c r="N33" i="7"/>
  <c r="N32" i="7"/>
  <c r="AS8" i="17"/>
  <c r="AS9" i="17"/>
  <c r="AS10" i="17"/>
  <c r="AS11" i="17"/>
  <c r="AS12" i="17"/>
  <c r="AS13" i="17"/>
  <c r="AS14" i="17"/>
  <c r="AS15" i="17"/>
  <c r="AS16" i="17"/>
  <c r="AS17" i="17"/>
  <c r="AS18" i="17"/>
  <c r="AS19" i="17"/>
  <c r="AS23" i="17"/>
  <c r="AS24" i="17"/>
  <c r="AS25" i="17"/>
  <c r="AS26" i="17"/>
  <c r="AS27" i="17"/>
  <c r="AS28" i="17"/>
  <c r="AS29" i="17"/>
  <c r="AS30" i="17"/>
  <c r="CR30" i="17" s="1"/>
  <c r="B34" i="8"/>
  <c r="I28" i="8"/>
  <c r="B22" i="8"/>
  <c r="B36" i="8"/>
  <c r="I9" i="8"/>
  <c r="I8" i="8"/>
  <c r="I32" i="8"/>
  <c r="I25" i="8"/>
  <c r="I29" i="8"/>
  <c r="I15" i="8"/>
  <c r="I11" i="8"/>
  <c r="I30" i="8"/>
  <c r="I19" i="8"/>
  <c r="B32" i="8"/>
  <c r="I27" i="8"/>
  <c r="B35" i="8"/>
  <c r="I16" i="8"/>
  <c r="I20" i="8"/>
  <c r="I17" i="8"/>
  <c r="B33" i="8"/>
  <c r="I18" i="8"/>
  <c r="I26" i="8"/>
  <c r="I14" i="8"/>
  <c r="I31" i="8"/>
  <c r="I12" i="8"/>
  <c r="I13" i="8"/>
  <c r="B38" i="8"/>
  <c r="AX44" i="5" l="1"/>
  <c r="N11" i="7"/>
  <c r="AX42" i="5"/>
  <c r="D10" i="8"/>
  <c r="P28" i="21"/>
  <c r="P28" i="18"/>
  <c r="P29" i="18"/>
  <c r="P30" i="18"/>
  <c r="P31" i="18"/>
  <c r="N32" i="8"/>
  <c r="P30" i="20"/>
  <c r="P31" i="20"/>
  <c r="P28" i="20"/>
  <c r="P29" i="20"/>
  <c r="N29" i="8"/>
  <c r="N25" i="8"/>
  <c r="N26" i="8"/>
  <c r="N27" i="8"/>
  <c r="N28" i="8"/>
  <c r="N31" i="8"/>
  <c r="N30" i="8"/>
  <c r="N11" i="8"/>
  <c r="N18" i="8"/>
  <c r="N19" i="8"/>
  <c r="N14" i="8"/>
  <c r="N13" i="8"/>
  <c r="N17" i="8"/>
  <c r="N12" i="8"/>
  <c r="N20" i="8"/>
  <c r="N9" i="8"/>
  <c r="N15" i="8"/>
  <c r="N16" i="8"/>
  <c r="N8" i="8"/>
  <c r="AW56" i="5"/>
  <c r="AW57" i="5"/>
  <c r="AW54" i="5"/>
  <c r="AW55" i="5"/>
  <c r="AW58" i="5"/>
  <c r="I37" i="8"/>
  <c r="N37" i="8" s="1"/>
  <c r="I21" i="8"/>
  <c r="N21" i="8" s="1"/>
  <c r="N20" i="7"/>
  <c r="N12" i="7"/>
  <c r="N13" i="7"/>
  <c r="N19" i="7"/>
  <c r="N18" i="7"/>
  <c r="N17" i="7"/>
  <c r="N8" i="7"/>
  <c r="N16" i="7"/>
  <c r="N15" i="7"/>
  <c r="N14" i="7"/>
  <c r="O15" i="20"/>
  <c r="AT31" i="17"/>
  <c r="CS28" i="17"/>
  <c r="O25" i="21"/>
  <c r="O25" i="22"/>
  <c r="CS23" i="17"/>
  <c r="AT20" i="17"/>
  <c r="O15" i="22"/>
  <c r="CS16" i="17"/>
  <c r="CS29" i="17"/>
  <c r="CS26" i="17"/>
  <c r="CS24" i="17"/>
  <c r="CS18" i="17"/>
  <c r="CS10" i="17"/>
  <c r="O15" i="21"/>
  <c r="CS27" i="17"/>
  <c r="O25" i="20"/>
  <c r="CS9" i="17"/>
  <c r="CS14" i="17"/>
  <c r="CS13" i="17"/>
  <c r="CS12" i="17"/>
  <c r="CS19" i="17"/>
  <c r="CS11" i="17"/>
  <c r="AW37" i="5"/>
  <c r="O25" i="18"/>
  <c r="CS25" i="17"/>
  <c r="CS17" i="17"/>
  <c r="O15" i="18"/>
  <c r="CS8" i="17"/>
  <c r="CS15" i="17"/>
  <c r="AW21" i="5"/>
  <c r="AX51" i="5" s="1"/>
  <c r="N9" i="7"/>
  <c r="BM5" i="9"/>
  <c r="BM8" i="9"/>
  <c r="BM9" i="9"/>
  <c r="BM11" i="9"/>
  <c r="BM12" i="9"/>
  <c r="BM13" i="9"/>
  <c r="BM14" i="9"/>
  <c r="BM15" i="9"/>
  <c r="BM16" i="9"/>
  <c r="BM17" i="9"/>
  <c r="BM18" i="9"/>
  <c r="BM19" i="9"/>
  <c r="BM20" i="9"/>
  <c r="BM21" i="9"/>
  <c r="BM22" i="9"/>
  <c r="BM25" i="9"/>
  <c r="BM26" i="9"/>
  <c r="BM27" i="9"/>
  <c r="BM28" i="9"/>
  <c r="BM29" i="9"/>
  <c r="BM30" i="9"/>
  <c r="BM31" i="9"/>
  <c r="BM32" i="9"/>
  <c r="BM33" i="9"/>
  <c r="BM34" i="9"/>
  <c r="BM35" i="9"/>
  <c r="BM36" i="9"/>
  <c r="BM37" i="9"/>
  <c r="BM38" i="9"/>
  <c r="BM40" i="9"/>
  <c r="BM41" i="9"/>
  <c r="BM42" i="9"/>
  <c r="BM43" i="9"/>
  <c r="BM44" i="9"/>
  <c r="BM45" i="9"/>
  <c r="BM46" i="9"/>
  <c r="BM47" i="9"/>
  <c r="BM48" i="9"/>
  <c r="BM49" i="9"/>
  <c r="BM50" i="9"/>
  <c r="BM51" i="9"/>
  <c r="BM53" i="9"/>
  <c r="BM54" i="9"/>
  <c r="BM55" i="9"/>
  <c r="BM56" i="9"/>
  <c r="BM57" i="9"/>
  <c r="BM58" i="9"/>
  <c r="BM59" i="9"/>
  <c r="BM60" i="9"/>
  <c r="BM62" i="9"/>
  <c r="AS32" i="16"/>
  <c r="AS21" i="16"/>
  <c r="AR32" i="14"/>
  <c r="AS32" i="14"/>
  <c r="AS21" i="14"/>
  <c r="AS32" i="15"/>
  <c r="AR21" i="15"/>
  <c r="AS21" i="15"/>
  <c r="AS32" i="13"/>
  <c r="AS21" i="13"/>
  <c r="H34" i="8"/>
  <c r="J51" i="8"/>
  <c r="B9" i="8"/>
  <c r="B11" i="8"/>
  <c r="B17" i="8"/>
  <c r="J42" i="8"/>
  <c r="J43" i="8"/>
  <c r="B18" i="8"/>
  <c r="B12" i="8"/>
  <c r="B14" i="8"/>
  <c r="B16" i="8"/>
  <c r="H36" i="8"/>
  <c r="B8" i="8"/>
  <c r="J47" i="8"/>
  <c r="B19" i="8"/>
  <c r="B15" i="8"/>
  <c r="J50" i="8"/>
  <c r="J41" i="8"/>
  <c r="H33" i="8"/>
  <c r="J44" i="8"/>
  <c r="J46" i="8"/>
  <c r="B20" i="8"/>
  <c r="B13" i="8"/>
  <c r="J48" i="8"/>
  <c r="J45" i="8"/>
  <c r="K38" i="8"/>
  <c r="J49" i="8"/>
  <c r="H35" i="8"/>
  <c r="O48" i="7" l="1"/>
  <c r="O42" i="7"/>
  <c r="O44" i="7"/>
  <c r="O43" i="7"/>
  <c r="O50" i="7"/>
  <c r="O46" i="7"/>
  <c r="O41" i="7"/>
  <c r="O45" i="7"/>
  <c r="O47" i="7"/>
  <c r="O49" i="7"/>
  <c r="AW60" i="5"/>
  <c r="CS31" i="17"/>
  <c r="N21" i="7"/>
  <c r="CS20" i="17"/>
  <c r="AS20" i="17"/>
  <c r="AS31" i="17"/>
  <c r="AV25" i="5"/>
  <c r="AV26" i="5"/>
  <c r="AV27" i="5"/>
  <c r="AV28" i="5"/>
  <c r="AV29" i="5"/>
  <c r="AV30" i="5"/>
  <c r="AV31" i="5"/>
  <c r="H27" i="8"/>
  <c r="C50" i="8"/>
  <c r="C44" i="8"/>
  <c r="C45" i="8"/>
  <c r="H30" i="8"/>
  <c r="C46" i="8"/>
  <c r="H31" i="8"/>
  <c r="C43" i="8"/>
  <c r="H25" i="8"/>
  <c r="C49" i="8"/>
  <c r="C41" i="8"/>
  <c r="B21" i="8"/>
  <c r="C42" i="8"/>
  <c r="H26" i="8"/>
  <c r="C48" i="8"/>
  <c r="H29" i="8"/>
  <c r="H28" i="8"/>
  <c r="H32" i="8"/>
  <c r="C47" i="8"/>
  <c r="I61" i="8"/>
  <c r="I57" i="8" l="1"/>
  <c r="N57" i="8" s="1"/>
  <c r="I58" i="8"/>
  <c r="N58" i="8" s="1"/>
  <c r="I55" i="8"/>
  <c r="N55" i="8" s="1"/>
  <c r="I56" i="8"/>
  <c r="N56" i="8" s="1"/>
  <c r="I54" i="8"/>
  <c r="N54" i="8" s="1"/>
  <c r="I59" i="8"/>
  <c r="N59" i="8" s="1"/>
  <c r="I60" i="8"/>
  <c r="N60" i="8" s="1"/>
  <c r="AW59" i="5"/>
  <c r="O51" i="7"/>
  <c r="AV56" i="5"/>
  <c r="AV55" i="5"/>
  <c r="AV54" i="5"/>
  <c r="AV58" i="5"/>
  <c r="AV57" i="5"/>
  <c r="CR25" i="17"/>
  <c r="CR29" i="17"/>
  <c r="CR26" i="17"/>
  <c r="CR24" i="17"/>
  <c r="CR28" i="17"/>
  <c r="CR27" i="17"/>
  <c r="CR23" i="17"/>
  <c r="AV37" i="5"/>
  <c r="AV8" i="5"/>
  <c r="AV9" i="5"/>
  <c r="AV11" i="5"/>
  <c r="AV12" i="5"/>
  <c r="AV13" i="5"/>
  <c r="AV14" i="5"/>
  <c r="AV15" i="5"/>
  <c r="AV16" i="5"/>
  <c r="AV17" i="5"/>
  <c r="AV18" i="5"/>
  <c r="AV19" i="5"/>
  <c r="AV20" i="5"/>
  <c r="J38" i="8"/>
  <c r="H14" i="8"/>
  <c r="H20" i="8"/>
  <c r="H13" i="8"/>
  <c r="H19" i="8"/>
  <c r="H15" i="8"/>
  <c r="H16" i="8"/>
  <c r="H8" i="8"/>
  <c r="H18" i="8"/>
  <c r="C51" i="8"/>
  <c r="H9" i="8"/>
  <c r="H12" i="8"/>
  <c r="H11" i="8"/>
  <c r="H17" i="8"/>
  <c r="AW42" i="5" l="1"/>
  <c r="AW48" i="5"/>
  <c r="AW50" i="5"/>
  <c r="AW47" i="5"/>
  <c r="AW46" i="5"/>
  <c r="AW45" i="5"/>
  <c r="AW41" i="5"/>
  <c r="AW43" i="5"/>
  <c r="AW49" i="5"/>
  <c r="AW44" i="5"/>
  <c r="AV60" i="5"/>
  <c r="CR13" i="17"/>
  <c r="CR12" i="17"/>
  <c r="CR19" i="17"/>
  <c r="CR11" i="17"/>
  <c r="CR18" i="17"/>
  <c r="CR17" i="17"/>
  <c r="CR9" i="17"/>
  <c r="CR14" i="17"/>
  <c r="CR10" i="17"/>
  <c r="CR16" i="17"/>
  <c r="CR8" i="17"/>
  <c r="CR15" i="17"/>
  <c r="CR31" i="17"/>
  <c r="AV21" i="5"/>
  <c r="AW51" i="5" s="1"/>
  <c r="AT25" i="5"/>
  <c r="AU25" i="5"/>
  <c r="AT26" i="5"/>
  <c r="AU26" i="5"/>
  <c r="AT27" i="5"/>
  <c r="AU27" i="5"/>
  <c r="AT28" i="5"/>
  <c r="AU28" i="5"/>
  <c r="AT29" i="5"/>
  <c r="AU29" i="5"/>
  <c r="AT30" i="5"/>
  <c r="AU30" i="5"/>
  <c r="AT31" i="5"/>
  <c r="AU31" i="5"/>
  <c r="AT8" i="5"/>
  <c r="AU8" i="5"/>
  <c r="AT9" i="5"/>
  <c r="AU9" i="5"/>
  <c r="AV42" i="5" s="1"/>
  <c r="AT11" i="5"/>
  <c r="AU11" i="5"/>
  <c r="AT12" i="5"/>
  <c r="AU12" i="5"/>
  <c r="AT13" i="5"/>
  <c r="AU13" i="5"/>
  <c r="AT14" i="5"/>
  <c r="AU14" i="5"/>
  <c r="AT15" i="5"/>
  <c r="AU15" i="5"/>
  <c r="AT16" i="5"/>
  <c r="AU16" i="5"/>
  <c r="AT17" i="5"/>
  <c r="AU17" i="5"/>
  <c r="AT18" i="5"/>
  <c r="AU18" i="5"/>
  <c r="AT19" i="5"/>
  <c r="AU19" i="5"/>
  <c r="AT20" i="5"/>
  <c r="AU20" i="5"/>
  <c r="AR32" i="15"/>
  <c r="AR8" i="17"/>
  <c r="AR9" i="17"/>
  <c r="AR10" i="17"/>
  <c r="AR11" i="17"/>
  <c r="AR12" i="17"/>
  <c r="AR13" i="17"/>
  <c r="AR14" i="17"/>
  <c r="AR15" i="17"/>
  <c r="AR16" i="17"/>
  <c r="AR17" i="17"/>
  <c r="AR18" i="17"/>
  <c r="AR19" i="17"/>
  <c r="AR23" i="17"/>
  <c r="AR24" i="17"/>
  <c r="AR25" i="17"/>
  <c r="AR26" i="17"/>
  <c r="AR27" i="17"/>
  <c r="AR28" i="17"/>
  <c r="AR29" i="17"/>
  <c r="AR30" i="17"/>
  <c r="CQ30" i="17" s="1"/>
  <c r="BL5" i="9"/>
  <c r="BL8" i="9"/>
  <c r="BL9" i="9"/>
  <c r="BL11" i="9"/>
  <c r="BL12" i="9"/>
  <c r="BL13" i="9"/>
  <c r="BL14" i="9"/>
  <c r="BL15" i="9"/>
  <c r="BL16" i="9"/>
  <c r="BL17" i="9"/>
  <c r="BL18" i="9"/>
  <c r="BL19" i="9"/>
  <c r="BL20" i="9"/>
  <c r="BL21" i="9"/>
  <c r="BL22" i="9"/>
  <c r="BL25" i="9"/>
  <c r="BL26" i="9"/>
  <c r="BL27" i="9"/>
  <c r="BL28" i="9"/>
  <c r="BL29" i="9"/>
  <c r="BL30" i="9"/>
  <c r="BL31" i="9"/>
  <c r="BL32" i="9"/>
  <c r="BL33" i="9"/>
  <c r="BL34" i="9"/>
  <c r="BL35" i="9"/>
  <c r="BL36" i="9"/>
  <c r="BL37" i="9"/>
  <c r="BL38" i="9"/>
  <c r="BL40" i="9"/>
  <c r="BL41" i="9"/>
  <c r="BL42" i="9"/>
  <c r="BL43" i="9"/>
  <c r="BL44" i="9"/>
  <c r="BL45" i="9"/>
  <c r="BL46" i="9"/>
  <c r="BL47" i="9"/>
  <c r="BL48" i="9"/>
  <c r="BL49" i="9"/>
  <c r="BL50" i="9"/>
  <c r="BL51" i="9"/>
  <c r="BL53" i="9"/>
  <c r="BL54" i="9"/>
  <c r="BL55" i="9"/>
  <c r="BL56" i="9"/>
  <c r="BL57" i="9"/>
  <c r="BL58" i="9"/>
  <c r="BL59" i="9"/>
  <c r="BL60" i="9"/>
  <c r="BL62" i="9"/>
  <c r="AR21" i="16"/>
  <c r="AR32" i="16"/>
  <c r="AR21" i="14"/>
  <c r="AR32" i="13"/>
  <c r="AQ21" i="13"/>
  <c r="AR21" i="13"/>
  <c r="AE21" i="15"/>
  <c r="AL32" i="13"/>
  <c r="AI32" i="13"/>
  <c r="N22" i="18"/>
  <c r="L22" i="18"/>
  <c r="AN29" i="5"/>
  <c r="N20" i="18"/>
  <c r="AH26" i="17"/>
  <c r="AP27" i="5"/>
  <c r="AE25" i="17"/>
  <c r="AM26" i="5"/>
  <c r="AO32" i="13"/>
  <c r="AG23" i="17"/>
  <c r="B21" i="13"/>
  <c r="B20" i="17" s="1"/>
  <c r="C21" i="13"/>
  <c r="C20" i="17" s="1"/>
  <c r="D21" i="13"/>
  <c r="D20" i="17" s="1"/>
  <c r="E21" i="13"/>
  <c r="E20" i="17" s="1"/>
  <c r="F21" i="13"/>
  <c r="F20" i="17" s="1"/>
  <c r="G21" i="13"/>
  <c r="G20" i="17" s="1"/>
  <c r="H21" i="13"/>
  <c r="H20" i="17" s="1"/>
  <c r="I21" i="13"/>
  <c r="I20" i="17" s="1"/>
  <c r="J21" i="13"/>
  <c r="J20" i="17" s="1"/>
  <c r="K21" i="13"/>
  <c r="K20" i="17" s="1"/>
  <c r="L21" i="13"/>
  <c r="L20" i="17" s="1"/>
  <c r="M21" i="13"/>
  <c r="M20" i="17" s="1"/>
  <c r="N21" i="13"/>
  <c r="N20" i="17" s="1"/>
  <c r="O21" i="13"/>
  <c r="O20" i="17" s="1"/>
  <c r="P21" i="13"/>
  <c r="P20" i="17" s="1"/>
  <c r="Q21" i="13"/>
  <c r="Q20" i="17" s="1"/>
  <c r="R21" i="13"/>
  <c r="R20" i="17" s="1"/>
  <c r="S21" i="13"/>
  <c r="S20" i="17" s="1"/>
  <c r="T21" i="13"/>
  <c r="T20" i="17" s="1"/>
  <c r="U21" i="13"/>
  <c r="U20" i="17" s="1"/>
  <c r="V21" i="13"/>
  <c r="V20" i="17" s="1"/>
  <c r="W21" i="13"/>
  <c r="W20" i="17" s="1"/>
  <c r="X21" i="13"/>
  <c r="X20" i="17" s="1"/>
  <c r="Y21" i="13"/>
  <c r="Y20" i="17" s="1"/>
  <c r="Z21" i="13"/>
  <c r="Z20" i="17" s="1"/>
  <c r="AA21" i="13"/>
  <c r="AA20" i="17" s="1"/>
  <c r="AB21" i="13"/>
  <c r="AB20" i="17" s="1"/>
  <c r="AC21" i="13"/>
  <c r="AC20" i="17" s="1"/>
  <c r="AD21" i="13"/>
  <c r="AD20" i="17" s="1"/>
  <c r="P37" i="5"/>
  <c r="Q37" i="5"/>
  <c r="R37" i="5"/>
  <c r="S37" i="5"/>
  <c r="T37" i="5"/>
  <c r="U37" i="5"/>
  <c r="V37" i="5"/>
  <c r="W37" i="5"/>
  <c r="X37" i="5"/>
  <c r="Y37" i="5"/>
  <c r="AE21" i="16"/>
  <c r="AF21" i="16"/>
  <c r="AG21" i="16"/>
  <c r="AH21" i="16"/>
  <c r="AI21" i="16"/>
  <c r="AJ21" i="16"/>
  <c r="AK21" i="16"/>
  <c r="AL21" i="16"/>
  <c r="AM21" i="16"/>
  <c r="AN21" i="16"/>
  <c r="AO21" i="16"/>
  <c r="AP21" i="16"/>
  <c r="H31" i="17"/>
  <c r="BG31" i="17" s="1"/>
  <c r="P31" i="17"/>
  <c r="X31" i="17"/>
  <c r="AE32" i="16"/>
  <c r="AF32" i="16"/>
  <c r="AG32" i="16"/>
  <c r="AH32" i="16"/>
  <c r="AI32" i="16"/>
  <c r="AJ32" i="16"/>
  <c r="AK32" i="16"/>
  <c r="AL32" i="16"/>
  <c r="AM32" i="16"/>
  <c r="AN32" i="16"/>
  <c r="AO32" i="16"/>
  <c r="AP32" i="16"/>
  <c r="AH25" i="5"/>
  <c r="AI25" i="5"/>
  <c r="AK25" i="5"/>
  <c r="AL25" i="5"/>
  <c r="AM25" i="5"/>
  <c r="AN25" i="5"/>
  <c r="AO25" i="5"/>
  <c r="AP25" i="5"/>
  <c r="AQ25" i="5"/>
  <c r="AS25" i="5"/>
  <c r="AH26" i="5"/>
  <c r="AI26" i="5"/>
  <c r="AJ26" i="5"/>
  <c r="AK26" i="5"/>
  <c r="AL26" i="5"/>
  <c r="AN26" i="5"/>
  <c r="AO26" i="5"/>
  <c r="AP26" i="5"/>
  <c r="AQ26" i="5"/>
  <c r="AR26" i="5"/>
  <c r="AS26" i="5"/>
  <c r="AI27" i="5"/>
  <c r="AJ27" i="5"/>
  <c r="AK27" i="5"/>
  <c r="AL27" i="5"/>
  <c r="AM27" i="5"/>
  <c r="AN27" i="5"/>
  <c r="AO27" i="5"/>
  <c r="AQ27" i="5"/>
  <c r="AR27" i="5"/>
  <c r="AS27" i="5"/>
  <c r="AH28" i="5"/>
  <c r="AI28" i="5"/>
  <c r="AJ28" i="5"/>
  <c r="AL28" i="5"/>
  <c r="AM28" i="5"/>
  <c r="AN28" i="5"/>
  <c r="AO28" i="5"/>
  <c r="AP28" i="5"/>
  <c r="AQ28" i="5"/>
  <c r="AR28" i="5"/>
  <c r="AH29" i="5"/>
  <c r="AI29" i="5"/>
  <c r="AJ29" i="5"/>
  <c r="AK29" i="5"/>
  <c r="AL29" i="5"/>
  <c r="AM29" i="5"/>
  <c r="AO29" i="5"/>
  <c r="AP29" i="5"/>
  <c r="AQ29" i="5"/>
  <c r="AR29" i="5"/>
  <c r="AS29" i="5"/>
  <c r="AH30" i="5"/>
  <c r="AI30" i="5"/>
  <c r="AJ30" i="5"/>
  <c r="AK30" i="5"/>
  <c r="AL30" i="5"/>
  <c r="AM30" i="5"/>
  <c r="AN30" i="5"/>
  <c r="AO30" i="5"/>
  <c r="AP30" i="5"/>
  <c r="AR30" i="5"/>
  <c r="AS30" i="5"/>
  <c r="AH31" i="5"/>
  <c r="AI31" i="5"/>
  <c r="AJ31" i="5"/>
  <c r="AK31" i="5"/>
  <c r="AM31" i="5"/>
  <c r="AN31" i="5"/>
  <c r="AO31" i="5"/>
  <c r="AP31" i="5"/>
  <c r="AQ31" i="5"/>
  <c r="AR31" i="5"/>
  <c r="AS31" i="5"/>
  <c r="AM21" i="15"/>
  <c r="AN21" i="15"/>
  <c r="AO21" i="15"/>
  <c r="AP21" i="15"/>
  <c r="AQ21" i="15"/>
  <c r="AQ8" i="17"/>
  <c r="AQ9" i="17"/>
  <c r="AQ10" i="17"/>
  <c r="AQ11" i="17"/>
  <c r="AQ12" i="17"/>
  <c r="AQ13" i="17"/>
  <c r="AQ14" i="17"/>
  <c r="AQ15" i="17"/>
  <c r="AQ16" i="17"/>
  <c r="AQ17" i="17"/>
  <c r="AQ18" i="17"/>
  <c r="AQ19" i="17"/>
  <c r="AQ23" i="17"/>
  <c r="AQ24" i="17"/>
  <c r="AQ25" i="17"/>
  <c r="AQ26" i="17"/>
  <c r="AQ27" i="17"/>
  <c r="AQ28" i="17"/>
  <c r="AQ30" i="17"/>
  <c r="CP30" i="17" s="1"/>
  <c r="AQ32" i="15"/>
  <c r="BK5" i="9"/>
  <c r="BK8" i="9"/>
  <c r="BK9" i="9"/>
  <c r="BK11" i="9"/>
  <c r="BK12" i="9"/>
  <c r="BK13" i="9"/>
  <c r="BK14" i="9"/>
  <c r="BK15" i="9"/>
  <c r="BK16" i="9"/>
  <c r="BK17" i="9"/>
  <c r="BK18" i="9"/>
  <c r="BK19" i="9"/>
  <c r="BK20" i="9"/>
  <c r="BK21" i="9"/>
  <c r="BK22" i="9"/>
  <c r="BK25" i="9"/>
  <c r="BK26" i="9"/>
  <c r="BK27" i="9"/>
  <c r="BK28" i="9"/>
  <c r="BK29" i="9"/>
  <c r="BK30" i="9"/>
  <c r="BK31" i="9"/>
  <c r="BK32" i="9"/>
  <c r="BK33" i="9"/>
  <c r="BK34" i="9"/>
  <c r="BK35" i="9"/>
  <c r="BK36" i="9"/>
  <c r="BK37" i="9"/>
  <c r="BK38" i="9"/>
  <c r="BK40" i="9"/>
  <c r="BK41" i="9"/>
  <c r="BK42" i="9"/>
  <c r="BK43" i="9"/>
  <c r="BK44" i="9"/>
  <c r="BK45" i="9"/>
  <c r="BK46" i="9"/>
  <c r="BK47" i="9"/>
  <c r="BK48" i="9"/>
  <c r="BK49" i="9"/>
  <c r="BK50" i="9"/>
  <c r="BK51" i="9"/>
  <c r="BK53" i="9"/>
  <c r="BK54" i="9"/>
  <c r="BK55" i="9"/>
  <c r="BK56" i="9"/>
  <c r="BK57" i="9"/>
  <c r="BK58" i="9"/>
  <c r="BK59" i="9"/>
  <c r="BK60" i="9"/>
  <c r="BK62" i="9"/>
  <c r="AQ32" i="16"/>
  <c r="AQ21" i="16"/>
  <c r="AQ32" i="14"/>
  <c r="AQ21" i="14"/>
  <c r="AE21" i="14"/>
  <c r="AF21" i="14"/>
  <c r="AG21" i="14"/>
  <c r="AH21" i="14"/>
  <c r="AI21" i="14"/>
  <c r="AJ21" i="14"/>
  <c r="AK21" i="14"/>
  <c r="AL21" i="14"/>
  <c r="AM21" i="14"/>
  <c r="AN21" i="14"/>
  <c r="AO21" i="14"/>
  <c r="AP21" i="14"/>
  <c r="O8" i="9"/>
  <c r="O9" i="9"/>
  <c r="O11" i="9"/>
  <c r="O12" i="9"/>
  <c r="O13" i="9"/>
  <c r="O14" i="9"/>
  <c r="O15" i="9"/>
  <c r="O16" i="9"/>
  <c r="O17" i="9"/>
  <c r="O18" i="9"/>
  <c r="O19" i="9"/>
  <c r="O20" i="9"/>
  <c r="O21" i="9"/>
  <c r="O22" i="9"/>
  <c r="O25" i="9"/>
  <c r="O26" i="9"/>
  <c r="O27" i="9"/>
  <c r="O28" i="9"/>
  <c r="O29" i="9"/>
  <c r="O30" i="9"/>
  <c r="O31" i="9"/>
  <c r="O32" i="9"/>
  <c r="O33" i="9"/>
  <c r="O34" i="9"/>
  <c r="O35" i="9"/>
  <c r="O36" i="9"/>
  <c r="O37" i="9"/>
  <c r="O38" i="9"/>
  <c r="O40" i="9"/>
  <c r="O41" i="9"/>
  <c r="O42" i="9"/>
  <c r="O43" i="9"/>
  <c r="O44" i="9"/>
  <c r="O45" i="9"/>
  <c r="O46" i="9"/>
  <c r="O47" i="9"/>
  <c r="O48" i="9"/>
  <c r="O49" i="9"/>
  <c r="O50" i="9"/>
  <c r="O51" i="9"/>
  <c r="O53" i="9"/>
  <c r="O54" i="9"/>
  <c r="O55" i="9"/>
  <c r="O56" i="9"/>
  <c r="O57" i="9"/>
  <c r="O58" i="9"/>
  <c r="O59" i="9"/>
  <c r="O60" i="9"/>
  <c r="O62" i="9"/>
  <c r="M61" i="7"/>
  <c r="M38" i="7"/>
  <c r="M36" i="7"/>
  <c r="M35" i="7"/>
  <c r="M34" i="7"/>
  <c r="M33" i="7"/>
  <c r="M32" i="7"/>
  <c r="M22" i="7"/>
  <c r="D50" i="9"/>
  <c r="F50" i="9"/>
  <c r="G50" i="9"/>
  <c r="H50" i="9"/>
  <c r="I50" i="9"/>
  <c r="J50" i="9"/>
  <c r="K50" i="9"/>
  <c r="L50" i="9"/>
  <c r="M50" i="9"/>
  <c r="N50" i="9"/>
  <c r="S50" i="9"/>
  <c r="BB50" i="9"/>
  <c r="BE50" i="9"/>
  <c r="BF50" i="9"/>
  <c r="BG50" i="9"/>
  <c r="BH50" i="9"/>
  <c r="BI50" i="9"/>
  <c r="BJ50" i="9"/>
  <c r="D51" i="9"/>
  <c r="F51" i="9"/>
  <c r="G51" i="9"/>
  <c r="H51" i="9"/>
  <c r="I51" i="9"/>
  <c r="J51" i="9"/>
  <c r="K51" i="9"/>
  <c r="L51" i="9"/>
  <c r="M51" i="9"/>
  <c r="N51" i="9"/>
  <c r="S51" i="9"/>
  <c r="BB51" i="9"/>
  <c r="BE51" i="9"/>
  <c r="BF51" i="9"/>
  <c r="BG51" i="9"/>
  <c r="BH51" i="9"/>
  <c r="BI51" i="9"/>
  <c r="BJ51" i="9"/>
  <c r="AM32" i="14"/>
  <c r="AN32" i="14"/>
  <c r="AO32" i="14"/>
  <c r="AP32" i="14"/>
  <c r="AJ32" i="15"/>
  <c r="AK32" i="15"/>
  <c r="AL32" i="15"/>
  <c r="AM32" i="15"/>
  <c r="AN32" i="15"/>
  <c r="AO32" i="15"/>
  <c r="AP32" i="15"/>
  <c r="AJ21" i="13"/>
  <c r="AK21" i="13"/>
  <c r="AL21" i="13"/>
  <c r="AM21" i="13"/>
  <c r="AN21" i="13"/>
  <c r="AO21" i="13"/>
  <c r="AP21" i="13"/>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N12" i="20"/>
  <c r="N11" i="20"/>
  <c r="N10" i="20"/>
  <c r="N9" i="20"/>
  <c r="N14" i="21"/>
  <c r="N13" i="21"/>
  <c r="O31" i="21" s="1"/>
  <c r="N12" i="21"/>
  <c r="O30" i="21" s="1"/>
  <c r="N11" i="21"/>
  <c r="O29" i="21" s="1"/>
  <c r="N10" i="21"/>
  <c r="N9" i="21"/>
  <c r="N14" i="22"/>
  <c r="N13" i="22"/>
  <c r="O31" i="22" s="1"/>
  <c r="N12" i="22"/>
  <c r="O30" i="22" s="1"/>
  <c r="N11" i="22"/>
  <c r="O29" i="22" s="1"/>
  <c r="N10" i="22"/>
  <c r="N9" i="22"/>
  <c r="N8" i="22"/>
  <c r="O28" i="22" s="1"/>
  <c r="N14" i="18"/>
  <c r="N13" i="18"/>
  <c r="N12" i="18"/>
  <c r="N11" i="18"/>
  <c r="N10" i="18"/>
  <c r="N9" i="18"/>
  <c r="AS8" i="5"/>
  <c r="AS9" i="5"/>
  <c r="AS11" i="5"/>
  <c r="M11" i="7" s="1"/>
  <c r="AS12" i="5"/>
  <c r="AS13" i="5"/>
  <c r="AS14" i="5"/>
  <c r="AS15" i="5"/>
  <c r="AS16" i="5"/>
  <c r="AS17" i="5"/>
  <c r="AS18" i="5"/>
  <c r="AT48" i="5" s="1"/>
  <c r="AS19" i="5"/>
  <c r="AT49" i="5" s="1"/>
  <c r="AS20"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O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CD30" i="17" s="1"/>
  <c r="AF30" i="17"/>
  <c r="CE30" i="17" s="1"/>
  <c r="AG30" i="17"/>
  <c r="CF30" i="17" s="1"/>
  <c r="AH30" i="17"/>
  <c r="CG30" i="17" s="1"/>
  <c r="AI30" i="17"/>
  <c r="CH30" i="17" s="1"/>
  <c r="AJ30" i="17"/>
  <c r="CI30" i="17" s="1"/>
  <c r="AK30" i="17"/>
  <c r="CJ30" i="17" s="1"/>
  <c r="AM30" i="17"/>
  <c r="CL30" i="17" s="1"/>
  <c r="AN30" i="17"/>
  <c r="CM30" i="17" s="1"/>
  <c r="AO30" i="17"/>
  <c r="CN30" i="17" s="1"/>
  <c r="AP30" i="17"/>
  <c r="CO30" i="17" s="1"/>
  <c r="BJ5" i="9"/>
  <c r="BJ8" i="9"/>
  <c r="BJ9" i="9"/>
  <c r="BJ11" i="9"/>
  <c r="BJ12" i="9"/>
  <c r="BJ13" i="9"/>
  <c r="BJ14" i="9"/>
  <c r="BJ15" i="9"/>
  <c r="BJ16" i="9"/>
  <c r="BJ17" i="9"/>
  <c r="BJ18" i="9"/>
  <c r="BJ19" i="9"/>
  <c r="BJ20" i="9"/>
  <c r="BJ21" i="9"/>
  <c r="BJ22" i="9"/>
  <c r="BJ25" i="9"/>
  <c r="BJ26" i="9"/>
  <c r="BJ27" i="9"/>
  <c r="BJ28" i="9"/>
  <c r="BJ29" i="9"/>
  <c r="BJ30" i="9"/>
  <c r="BJ31" i="9"/>
  <c r="BJ32" i="9"/>
  <c r="BJ33" i="9"/>
  <c r="BJ34" i="9"/>
  <c r="BJ35" i="9"/>
  <c r="BJ36" i="9"/>
  <c r="BJ37" i="9"/>
  <c r="BJ38" i="9"/>
  <c r="BJ40" i="9"/>
  <c r="BJ41" i="9"/>
  <c r="BJ42" i="9"/>
  <c r="BJ43" i="9"/>
  <c r="BJ44" i="9"/>
  <c r="BJ45" i="9"/>
  <c r="BJ46" i="9"/>
  <c r="BJ47" i="9"/>
  <c r="BJ48" i="9"/>
  <c r="BJ49" i="9"/>
  <c r="BJ53" i="9"/>
  <c r="BJ54" i="9"/>
  <c r="BJ55" i="9"/>
  <c r="BJ56" i="9"/>
  <c r="BJ57" i="9"/>
  <c r="BJ58" i="9"/>
  <c r="BJ59" i="9"/>
  <c r="BJ60" i="9"/>
  <c r="BJ62" i="9"/>
  <c r="AP8" i="5"/>
  <c r="AQ8" i="5"/>
  <c r="AR8" i="5"/>
  <c r="AP9" i="5"/>
  <c r="AQ9" i="5"/>
  <c r="AR9" i="5"/>
  <c r="AP11" i="5"/>
  <c r="AQ11" i="5"/>
  <c r="AR11" i="5"/>
  <c r="AP12" i="5"/>
  <c r="AQ12" i="5"/>
  <c r="AR12" i="5"/>
  <c r="AP13" i="5"/>
  <c r="AQ13" i="5"/>
  <c r="AR13" i="5"/>
  <c r="AP14" i="5"/>
  <c r="AQ14" i="5"/>
  <c r="AR14" i="5"/>
  <c r="AP15" i="5"/>
  <c r="AQ15" i="5"/>
  <c r="AR15" i="5"/>
  <c r="AP16" i="5"/>
  <c r="AQ16" i="5"/>
  <c r="AR16" i="5"/>
  <c r="AP17" i="5"/>
  <c r="AQ17" i="5"/>
  <c r="AR17" i="5"/>
  <c r="AP18" i="5"/>
  <c r="AQ18" i="5"/>
  <c r="AR18" i="5"/>
  <c r="AP19" i="5"/>
  <c r="AQ19" i="5"/>
  <c r="AR19" i="5"/>
  <c r="AP20" i="5"/>
  <c r="AQ20" i="5"/>
  <c r="AR20" i="5"/>
  <c r="BI5" i="9"/>
  <c r="BI8" i="9"/>
  <c r="BI9" i="9"/>
  <c r="BI11" i="9"/>
  <c r="BI12" i="9"/>
  <c r="BI13" i="9"/>
  <c r="BI14" i="9"/>
  <c r="BI15" i="9"/>
  <c r="BI16" i="9"/>
  <c r="BI17" i="9"/>
  <c r="BI18" i="9"/>
  <c r="BI19" i="9"/>
  <c r="BI20" i="9"/>
  <c r="BI21" i="9"/>
  <c r="BI22" i="9"/>
  <c r="BI25" i="9"/>
  <c r="BI26" i="9"/>
  <c r="BI27" i="9"/>
  <c r="BI28" i="9"/>
  <c r="BI29" i="9"/>
  <c r="BI30" i="9"/>
  <c r="BI31" i="9"/>
  <c r="BI32" i="9"/>
  <c r="BI33" i="9"/>
  <c r="BI34" i="9"/>
  <c r="BI35" i="9"/>
  <c r="BI36" i="9"/>
  <c r="BI37" i="9"/>
  <c r="BI38" i="9"/>
  <c r="BI40" i="9"/>
  <c r="BI41" i="9"/>
  <c r="BI42" i="9"/>
  <c r="BI43" i="9"/>
  <c r="BI44" i="9"/>
  <c r="BI45" i="9"/>
  <c r="BI46" i="9"/>
  <c r="BI47" i="9"/>
  <c r="BI48" i="9"/>
  <c r="BI49" i="9"/>
  <c r="BI53" i="9"/>
  <c r="BI54" i="9"/>
  <c r="BI55" i="9"/>
  <c r="BI56" i="9"/>
  <c r="BI57" i="9"/>
  <c r="BI58" i="9"/>
  <c r="BI59" i="9"/>
  <c r="BI60" i="9"/>
  <c r="BI62" i="9"/>
  <c r="D40" i="9"/>
  <c r="F40" i="9"/>
  <c r="G40" i="9"/>
  <c r="H40" i="9"/>
  <c r="I40" i="9"/>
  <c r="J40" i="9"/>
  <c r="K40" i="9"/>
  <c r="L40" i="9"/>
  <c r="M40" i="9"/>
  <c r="N40" i="9"/>
  <c r="S40" i="9"/>
  <c r="BB40" i="9"/>
  <c r="BE40" i="9"/>
  <c r="BF40" i="9"/>
  <c r="BG40" i="9"/>
  <c r="BH40" i="9"/>
  <c r="D41" i="9"/>
  <c r="F41" i="9"/>
  <c r="G41" i="9"/>
  <c r="H41" i="9"/>
  <c r="I41" i="9"/>
  <c r="J41" i="9"/>
  <c r="K41" i="9"/>
  <c r="L41" i="9"/>
  <c r="M41" i="9"/>
  <c r="N41" i="9"/>
  <c r="S41" i="9"/>
  <c r="BB41" i="9"/>
  <c r="BE41" i="9"/>
  <c r="BF41" i="9"/>
  <c r="BG41" i="9"/>
  <c r="BH41" i="9"/>
  <c r="D42" i="9"/>
  <c r="F42" i="9"/>
  <c r="G42" i="9"/>
  <c r="H42" i="9"/>
  <c r="I42" i="9"/>
  <c r="J42" i="9"/>
  <c r="K42" i="9"/>
  <c r="L42" i="9"/>
  <c r="M42" i="9"/>
  <c r="N42" i="9"/>
  <c r="S42" i="9"/>
  <c r="BB42" i="9"/>
  <c r="BE42" i="9"/>
  <c r="BF42" i="9"/>
  <c r="BG42" i="9"/>
  <c r="BH42" i="9"/>
  <c r="D43" i="9"/>
  <c r="F43" i="9"/>
  <c r="G43" i="9"/>
  <c r="H43" i="9"/>
  <c r="I43" i="9"/>
  <c r="J43" i="9"/>
  <c r="K43" i="9"/>
  <c r="L43" i="9"/>
  <c r="M43" i="9"/>
  <c r="N43" i="9"/>
  <c r="S43" i="9"/>
  <c r="BB43" i="9"/>
  <c r="BE43" i="9"/>
  <c r="BF43" i="9"/>
  <c r="BG43" i="9"/>
  <c r="BH43" i="9"/>
  <c r="D44" i="9"/>
  <c r="F44" i="9"/>
  <c r="G44" i="9"/>
  <c r="H44" i="9"/>
  <c r="I44" i="9"/>
  <c r="J44" i="9"/>
  <c r="K44" i="9"/>
  <c r="L44" i="9"/>
  <c r="M44" i="9"/>
  <c r="N44" i="9"/>
  <c r="S44" i="9"/>
  <c r="BB44" i="9"/>
  <c r="BE44" i="9"/>
  <c r="BF44" i="9"/>
  <c r="BG44" i="9"/>
  <c r="BH44" i="9"/>
  <c r="D45" i="9"/>
  <c r="F45" i="9"/>
  <c r="G45" i="9"/>
  <c r="H45" i="9"/>
  <c r="I45" i="9"/>
  <c r="J45" i="9"/>
  <c r="K45" i="9"/>
  <c r="L45" i="9"/>
  <c r="M45" i="9"/>
  <c r="N45" i="9"/>
  <c r="S45" i="9"/>
  <c r="BB45" i="9"/>
  <c r="BE45" i="9"/>
  <c r="BF45" i="9"/>
  <c r="BG45" i="9"/>
  <c r="BH45" i="9"/>
  <c r="D46" i="9"/>
  <c r="F46" i="9"/>
  <c r="G46" i="9"/>
  <c r="H46" i="9"/>
  <c r="I46" i="9"/>
  <c r="J46" i="9"/>
  <c r="K46" i="9"/>
  <c r="L46" i="9"/>
  <c r="M46" i="9"/>
  <c r="N46" i="9"/>
  <c r="S46" i="9"/>
  <c r="BB46" i="9"/>
  <c r="BE46" i="9"/>
  <c r="BF46" i="9"/>
  <c r="BG46" i="9"/>
  <c r="BH46" i="9"/>
  <c r="D47" i="9"/>
  <c r="F47" i="9"/>
  <c r="G47" i="9"/>
  <c r="H47" i="9"/>
  <c r="I47" i="9"/>
  <c r="J47" i="9"/>
  <c r="K47" i="9"/>
  <c r="L47" i="9"/>
  <c r="M47" i="9"/>
  <c r="N47" i="9"/>
  <c r="S47" i="9"/>
  <c r="BB47" i="9"/>
  <c r="BE47" i="9"/>
  <c r="BF47" i="9"/>
  <c r="BG47" i="9"/>
  <c r="BH47" i="9"/>
  <c r="D48" i="9"/>
  <c r="F48" i="9"/>
  <c r="G48" i="9"/>
  <c r="H48" i="9"/>
  <c r="I48" i="9"/>
  <c r="J48" i="9"/>
  <c r="K48" i="9"/>
  <c r="L48" i="9"/>
  <c r="M48" i="9"/>
  <c r="N48" i="9"/>
  <c r="S48" i="9"/>
  <c r="BB48" i="9"/>
  <c r="BE48" i="9"/>
  <c r="BF48" i="9"/>
  <c r="BG48" i="9"/>
  <c r="BH48" i="9"/>
  <c r="D49" i="9"/>
  <c r="F49" i="9"/>
  <c r="G49" i="9"/>
  <c r="H49" i="9"/>
  <c r="I49" i="9"/>
  <c r="J49" i="9"/>
  <c r="K49" i="9"/>
  <c r="L49" i="9"/>
  <c r="M49" i="9"/>
  <c r="N49" i="9"/>
  <c r="S49" i="9"/>
  <c r="BB49" i="9"/>
  <c r="BE49" i="9"/>
  <c r="BF49" i="9"/>
  <c r="BG49" i="9"/>
  <c r="BH49" i="9"/>
  <c r="D53" i="9"/>
  <c r="F53" i="9"/>
  <c r="G53" i="9"/>
  <c r="H53" i="9"/>
  <c r="I53" i="9"/>
  <c r="J53" i="9"/>
  <c r="K53" i="9"/>
  <c r="L53" i="9"/>
  <c r="M53" i="9"/>
  <c r="N53" i="9"/>
  <c r="S53" i="9"/>
  <c r="BB53" i="9"/>
  <c r="BE53" i="9"/>
  <c r="BF53" i="9"/>
  <c r="BG53" i="9"/>
  <c r="BH53" i="9"/>
  <c r="D54" i="9"/>
  <c r="F54" i="9"/>
  <c r="G54" i="9"/>
  <c r="H54" i="9"/>
  <c r="I54" i="9"/>
  <c r="J54" i="9"/>
  <c r="K54" i="9"/>
  <c r="L54" i="9"/>
  <c r="M54" i="9"/>
  <c r="N54" i="9"/>
  <c r="S54" i="9"/>
  <c r="BB54" i="9"/>
  <c r="BE54" i="9"/>
  <c r="BF54" i="9"/>
  <c r="BG54" i="9"/>
  <c r="BH54" i="9"/>
  <c r="D55" i="9"/>
  <c r="F55" i="9"/>
  <c r="G55" i="9"/>
  <c r="H55" i="9"/>
  <c r="I55" i="9"/>
  <c r="J55" i="9"/>
  <c r="K55" i="9"/>
  <c r="L55" i="9"/>
  <c r="M55" i="9"/>
  <c r="N55" i="9"/>
  <c r="S55" i="9"/>
  <c r="BB55" i="9"/>
  <c r="BE55" i="9"/>
  <c r="BF55" i="9"/>
  <c r="BG55" i="9"/>
  <c r="BH55" i="9"/>
  <c r="D56" i="9"/>
  <c r="F56" i="9"/>
  <c r="G56" i="9"/>
  <c r="H56" i="9"/>
  <c r="I56" i="9"/>
  <c r="J56" i="9"/>
  <c r="K56" i="9"/>
  <c r="L56" i="9"/>
  <c r="M56" i="9"/>
  <c r="N56" i="9"/>
  <c r="S56" i="9"/>
  <c r="BB56" i="9"/>
  <c r="BE56" i="9"/>
  <c r="BF56" i="9"/>
  <c r="BG56" i="9"/>
  <c r="BH56" i="9"/>
  <c r="D57" i="9"/>
  <c r="F57" i="9"/>
  <c r="G57" i="9"/>
  <c r="H57" i="9"/>
  <c r="I57" i="9"/>
  <c r="J57" i="9"/>
  <c r="K57" i="9"/>
  <c r="L57" i="9"/>
  <c r="M57" i="9"/>
  <c r="N57" i="9"/>
  <c r="S57" i="9"/>
  <c r="BB57" i="9"/>
  <c r="BE57" i="9"/>
  <c r="BF57" i="9"/>
  <c r="BG57" i="9"/>
  <c r="BH57" i="9"/>
  <c r="D58" i="9"/>
  <c r="F58" i="9"/>
  <c r="G58" i="9"/>
  <c r="H58" i="9"/>
  <c r="I58" i="9"/>
  <c r="J58" i="9"/>
  <c r="K58" i="9"/>
  <c r="L58" i="9"/>
  <c r="M58" i="9"/>
  <c r="N58" i="9"/>
  <c r="S58" i="9"/>
  <c r="BB58" i="9"/>
  <c r="BE58" i="9"/>
  <c r="BF58" i="9"/>
  <c r="BG58" i="9"/>
  <c r="BH58" i="9"/>
  <c r="D59" i="9"/>
  <c r="F59" i="9"/>
  <c r="G59" i="9"/>
  <c r="H59" i="9"/>
  <c r="I59" i="9"/>
  <c r="J59" i="9"/>
  <c r="K59" i="9"/>
  <c r="L59" i="9"/>
  <c r="M59" i="9"/>
  <c r="N59" i="9"/>
  <c r="S59" i="9"/>
  <c r="BB59" i="9"/>
  <c r="BE59" i="9"/>
  <c r="BF59" i="9"/>
  <c r="BG59" i="9"/>
  <c r="BH59" i="9"/>
  <c r="D60" i="9"/>
  <c r="F60" i="9"/>
  <c r="G60" i="9"/>
  <c r="H60" i="9"/>
  <c r="I60" i="9"/>
  <c r="J60" i="9"/>
  <c r="K60" i="9"/>
  <c r="L60" i="9"/>
  <c r="M60" i="9"/>
  <c r="N60" i="9"/>
  <c r="S60" i="9"/>
  <c r="BB60" i="9"/>
  <c r="BE60" i="9"/>
  <c r="BF60" i="9"/>
  <c r="BG60" i="9"/>
  <c r="BH60" i="9"/>
  <c r="D62" i="9"/>
  <c r="F62" i="9"/>
  <c r="G62" i="9"/>
  <c r="H62" i="9"/>
  <c r="I62" i="9"/>
  <c r="J62" i="9"/>
  <c r="K62" i="9"/>
  <c r="L62" i="9"/>
  <c r="M62" i="9"/>
  <c r="N62" i="9"/>
  <c r="S62" i="9"/>
  <c r="BB62" i="9"/>
  <c r="BE62" i="9"/>
  <c r="BF62" i="9"/>
  <c r="BG62" i="9"/>
  <c r="BH62"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2" i="14"/>
  <c r="AF32" i="14"/>
  <c r="AG32" i="14"/>
  <c r="AH32" i="14"/>
  <c r="AI32" i="14"/>
  <c r="AJ32" i="14"/>
  <c r="AK32" i="14"/>
  <c r="AL32" i="14"/>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J28" i="18" s="1"/>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AH8" i="5"/>
  <c r="AI8" i="5"/>
  <c r="AJ8" i="5"/>
  <c r="AK8" i="5"/>
  <c r="AL8" i="5"/>
  <c r="AM8" i="5"/>
  <c r="AN8" i="5"/>
  <c r="AO8" i="5"/>
  <c r="Y9" i="5"/>
  <c r="Z9" i="5"/>
  <c r="AA9" i="5"/>
  <c r="AB9" i="5"/>
  <c r="AC9" i="5"/>
  <c r="AD9" i="5"/>
  <c r="AE9" i="5"/>
  <c r="AF9" i="5"/>
  <c r="AG9" i="5"/>
  <c r="AH9" i="5"/>
  <c r="AI9" i="5"/>
  <c r="AJ9" i="5"/>
  <c r="AK9" i="5"/>
  <c r="AL9" i="5"/>
  <c r="AM9" i="5"/>
  <c r="AN9" i="5"/>
  <c r="AO9" i="5"/>
  <c r="Y11" i="5"/>
  <c r="Z11" i="5"/>
  <c r="AA11" i="5"/>
  <c r="AB11" i="5"/>
  <c r="AC11" i="5"/>
  <c r="AD11" i="5"/>
  <c r="AE11" i="5"/>
  <c r="AF11" i="5"/>
  <c r="AG11" i="5"/>
  <c r="AH11" i="5"/>
  <c r="AI11" i="5"/>
  <c r="AJ11" i="5"/>
  <c r="AK11" i="5"/>
  <c r="K11" i="7" s="1"/>
  <c r="AL11" i="5"/>
  <c r="AM11" i="5"/>
  <c r="AN11" i="5"/>
  <c r="AO11" i="5"/>
  <c r="L11" i="7" s="1"/>
  <c r="Y12" i="5"/>
  <c r="Z12" i="5"/>
  <c r="AA12" i="5"/>
  <c r="AB12" i="5"/>
  <c r="AC12" i="5"/>
  <c r="AD12" i="5"/>
  <c r="AE12" i="5"/>
  <c r="AF12" i="5"/>
  <c r="AG12" i="5"/>
  <c r="AH12" i="5"/>
  <c r="AI12" i="5"/>
  <c r="AJ12" i="5"/>
  <c r="AK12" i="5"/>
  <c r="AL12" i="5"/>
  <c r="AM12" i="5"/>
  <c r="AN12" i="5"/>
  <c r="AO12" i="5"/>
  <c r="Y13" i="5"/>
  <c r="Z13" i="5"/>
  <c r="AA13" i="5"/>
  <c r="AB13" i="5"/>
  <c r="AC13" i="5"/>
  <c r="AD13" i="5"/>
  <c r="AE13" i="5"/>
  <c r="AF13" i="5"/>
  <c r="AG13" i="5"/>
  <c r="AH13" i="5"/>
  <c r="AI13" i="5"/>
  <c r="AJ13" i="5"/>
  <c r="AK13" i="5"/>
  <c r="AL13" i="5"/>
  <c r="AM13" i="5"/>
  <c r="AN13" i="5"/>
  <c r="AO13" i="5"/>
  <c r="Y14" i="5"/>
  <c r="Z14" i="5"/>
  <c r="AA14" i="5"/>
  <c r="AB14" i="5"/>
  <c r="AC14" i="5"/>
  <c r="AD14" i="5"/>
  <c r="AE14" i="5"/>
  <c r="AF14" i="5"/>
  <c r="AG14" i="5"/>
  <c r="AH14" i="5"/>
  <c r="AI14" i="5"/>
  <c r="AJ14" i="5"/>
  <c r="AK14" i="5"/>
  <c r="AL14" i="5"/>
  <c r="AM14" i="5"/>
  <c r="AN14" i="5"/>
  <c r="AO14" i="5"/>
  <c r="Y15" i="5"/>
  <c r="Z15" i="5"/>
  <c r="AA15" i="5"/>
  <c r="AB15" i="5"/>
  <c r="AC15" i="5"/>
  <c r="AD15" i="5"/>
  <c r="AE15" i="5"/>
  <c r="AF15" i="5"/>
  <c r="AG15" i="5"/>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Y19" i="5"/>
  <c r="Z19" i="5"/>
  <c r="AA19" i="5"/>
  <c r="AB19" i="5"/>
  <c r="AC19" i="5"/>
  <c r="AD19" i="5"/>
  <c r="AE19" i="5"/>
  <c r="AF19" i="5"/>
  <c r="AG19" i="5"/>
  <c r="AH19" i="5"/>
  <c r="AI19" i="5"/>
  <c r="AJ19" i="5"/>
  <c r="AK19" i="5"/>
  <c r="AL19" i="5"/>
  <c r="AM19" i="5"/>
  <c r="AN19" i="5"/>
  <c r="AO19" i="5"/>
  <c r="Y20" i="5"/>
  <c r="Z20" i="5"/>
  <c r="AA20" i="5"/>
  <c r="AB20" i="5"/>
  <c r="AC20" i="5"/>
  <c r="AD20" i="5"/>
  <c r="AE20" i="5"/>
  <c r="AF20" i="5"/>
  <c r="AG20" i="5"/>
  <c r="AH20" i="5"/>
  <c r="AI20" i="5"/>
  <c r="AJ20" i="5"/>
  <c r="AK20" i="5"/>
  <c r="AL20" i="5"/>
  <c r="AM20" i="5"/>
  <c r="AN20" i="5"/>
  <c r="AO20" i="5"/>
  <c r="H32" i="7"/>
  <c r="I32" i="7"/>
  <c r="J32" i="7"/>
  <c r="K32" i="7"/>
  <c r="L32" i="7"/>
  <c r="H33" i="7"/>
  <c r="I33" i="7"/>
  <c r="J33" i="7"/>
  <c r="K33" i="7"/>
  <c r="L33" i="7"/>
  <c r="H34" i="7"/>
  <c r="I34" i="7"/>
  <c r="J34" i="7"/>
  <c r="K34" i="7"/>
  <c r="L34" i="7"/>
  <c r="H35" i="7"/>
  <c r="I35" i="7"/>
  <c r="J35" i="7"/>
  <c r="K35" i="7"/>
  <c r="L35" i="7"/>
  <c r="H36" i="7"/>
  <c r="I36" i="7"/>
  <c r="J36" i="7"/>
  <c r="K36" i="7"/>
  <c r="L36" i="7"/>
  <c r="H38" i="7"/>
  <c r="I38" i="7"/>
  <c r="J38" i="7"/>
  <c r="K38" i="7"/>
  <c r="L38" i="7"/>
  <c r="H22" i="7"/>
  <c r="I22" i="7"/>
  <c r="J22" i="7"/>
  <c r="L22" i="7"/>
  <c r="BH5" i="9"/>
  <c r="BH8" i="9"/>
  <c r="BH9" i="9"/>
  <c r="BH11" i="9"/>
  <c r="BH12" i="9"/>
  <c r="BH13" i="9"/>
  <c r="BH14" i="9"/>
  <c r="BH15" i="9"/>
  <c r="BH16" i="9"/>
  <c r="BH17" i="9"/>
  <c r="BH18" i="9"/>
  <c r="BH19" i="9"/>
  <c r="BH20" i="9"/>
  <c r="BH21" i="9"/>
  <c r="BH22" i="9"/>
  <c r="BH25" i="9"/>
  <c r="BH26" i="9"/>
  <c r="BH27" i="9"/>
  <c r="BH28" i="9"/>
  <c r="BH29" i="9"/>
  <c r="BH30" i="9"/>
  <c r="BH31" i="9"/>
  <c r="BH32" i="9"/>
  <c r="BH33" i="9"/>
  <c r="BH34" i="9"/>
  <c r="BH35" i="9"/>
  <c r="BH36" i="9"/>
  <c r="BH37" i="9"/>
  <c r="BH38" i="9"/>
  <c r="BG5" i="9"/>
  <c r="BG8" i="9"/>
  <c r="BG9" i="9"/>
  <c r="BG11" i="9"/>
  <c r="BG12" i="9"/>
  <c r="BG13" i="9"/>
  <c r="BG14" i="9"/>
  <c r="BG15" i="9"/>
  <c r="BG16" i="9"/>
  <c r="BG17" i="9"/>
  <c r="BG18" i="9"/>
  <c r="BG19" i="9"/>
  <c r="BG20" i="9"/>
  <c r="BG21" i="9"/>
  <c r="BG22" i="9"/>
  <c r="BG25" i="9"/>
  <c r="BG26" i="9"/>
  <c r="BG27" i="9"/>
  <c r="BG28" i="9"/>
  <c r="BG29" i="9"/>
  <c r="BG30" i="9"/>
  <c r="BG31" i="9"/>
  <c r="BG32" i="9"/>
  <c r="BG33" i="9"/>
  <c r="BG34" i="9"/>
  <c r="BG35" i="9"/>
  <c r="BG36" i="9"/>
  <c r="BG37" i="9"/>
  <c r="BG38" i="9"/>
  <c r="AJ21" i="15"/>
  <c r="AK21" i="15"/>
  <c r="AL21" i="15"/>
  <c r="M24" i="20"/>
  <c r="M23" i="20"/>
  <c r="M22" i="20"/>
  <c r="M21" i="20"/>
  <c r="M20" i="20"/>
  <c r="M19" i="20"/>
  <c r="M18" i="20"/>
  <c r="M14" i="20"/>
  <c r="M13" i="20"/>
  <c r="M12" i="20"/>
  <c r="M11" i="20"/>
  <c r="M10" i="20"/>
  <c r="M9" i="20"/>
  <c r="N8" i="9"/>
  <c r="N9" i="9"/>
  <c r="N11" i="9"/>
  <c r="N12" i="9"/>
  <c r="N13" i="9"/>
  <c r="N14" i="9"/>
  <c r="N15" i="9"/>
  <c r="N16" i="9"/>
  <c r="N17" i="9"/>
  <c r="N18" i="9"/>
  <c r="N19" i="9"/>
  <c r="N20" i="9"/>
  <c r="N21" i="9"/>
  <c r="N22" i="9"/>
  <c r="N25" i="9"/>
  <c r="N26" i="9"/>
  <c r="N27" i="9"/>
  <c r="N28" i="9"/>
  <c r="N29" i="9"/>
  <c r="N30" i="9"/>
  <c r="N31" i="9"/>
  <c r="N32" i="9"/>
  <c r="N33" i="9"/>
  <c r="N34" i="9"/>
  <c r="N35" i="9"/>
  <c r="N36" i="9"/>
  <c r="N37" i="9"/>
  <c r="N38" i="9"/>
  <c r="BF5" i="9"/>
  <c r="BF8" i="9"/>
  <c r="BF9" i="9"/>
  <c r="BF11" i="9"/>
  <c r="BF12" i="9"/>
  <c r="BF13" i="9"/>
  <c r="BF14" i="9"/>
  <c r="BF15" i="9"/>
  <c r="BF16" i="9"/>
  <c r="BF17" i="9"/>
  <c r="BF18" i="9"/>
  <c r="BF19" i="9"/>
  <c r="BF20" i="9"/>
  <c r="BF21" i="9"/>
  <c r="BF22" i="9"/>
  <c r="BF25" i="9"/>
  <c r="BF26" i="9"/>
  <c r="BF27" i="9"/>
  <c r="BF28" i="9"/>
  <c r="BF29" i="9"/>
  <c r="BF30" i="9"/>
  <c r="BF31" i="9"/>
  <c r="BF32" i="9"/>
  <c r="BF33" i="9"/>
  <c r="BF34" i="9"/>
  <c r="BF35" i="9"/>
  <c r="BF36" i="9"/>
  <c r="BF37" i="9"/>
  <c r="BF38" i="9"/>
  <c r="L18" i="20"/>
  <c r="L19" i="20"/>
  <c r="L20" i="20"/>
  <c r="L21" i="20"/>
  <c r="L22" i="20"/>
  <c r="L23" i="20"/>
  <c r="L24" i="20"/>
  <c r="BE5" i="9"/>
  <c r="BE8" i="9"/>
  <c r="BE9" i="9"/>
  <c r="BE11" i="9"/>
  <c r="BE12" i="9"/>
  <c r="BE13" i="9"/>
  <c r="BE14" i="9"/>
  <c r="BE15" i="9"/>
  <c r="BE16" i="9"/>
  <c r="BE17" i="9"/>
  <c r="BE18" i="9"/>
  <c r="BE19" i="9"/>
  <c r="BE20" i="9"/>
  <c r="BE21" i="9"/>
  <c r="BE22" i="9"/>
  <c r="BE25" i="9"/>
  <c r="BE26" i="9"/>
  <c r="BE27" i="9"/>
  <c r="BE28" i="9"/>
  <c r="BE29" i="9"/>
  <c r="BE30" i="9"/>
  <c r="BE31" i="9"/>
  <c r="BE32" i="9"/>
  <c r="BE33" i="9"/>
  <c r="BE34" i="9"/>
  <c r="BE35" i="9"/>
  <c r="BE36" i="9"/>
  <c r="BE37" i="9"/>
  <c r="BE38" i="9"/>
  <c r="E31" i="17"/>
  <c r="BD31" i="17" s="1"/>
  <c r="U31" i="17"/>
  <c r="AE32" i="15"/>
  <c r="AF32" i="15"/>
  <c r="AG32" i="15"/>
  <c r="AH32" i="15"/>
  <c r="AI32" i="15"/>
  <c r="AF21" i="15"/>
  <c r="AG21" i="15"/>
  <c r="AH21" i="15"/>
  <c r="AI21" i="15"/>
  <c r="AE21" i="13"/>
  <c r="AF21" i="13"/>
  <c r="AG21" i="13"/>
  <c r="AH21" i="13"/>
  <c r="AI21" i="13"/>
  <c r="D61" i="7"/>
  <c r="AA31" i="17"/>
  <c r="AD31" i="17"/>
  <c r="AG32" i="13"/>
  <c r="Z30" i="5"/>
  <c r="AA30" i="5"/>
  <c r="AB30" i="5"/>
  <c r="AC30" i="5"/>
  <c r="AD30" i="5"/>
  <c r="AE30" i="5"/>
  <c r="AF30" i="5"/>
  <c r="AG30" i="5"/>
  <c r="BC4" i="9"/>
  <c r="B8" i="17"/>
  <c r="BA8" i="17" s="1"/>
  <c r="C8" i="17"/>
  <c r="BB8" i="17" s="1"/>
  <c r="D8" i="17"/>
  <c r="BC8" i="17" s="1"/>
  <c r="E8" i="17"/>
  <c r="BD8" i="17" s="1"/>
  <c r="F8" i="17"/>
  <c r="BE8" i="17" s="1"/>
  <c r="G8" i="17"/>
  <c r="BF8" i="17" s="1"/>
  <c r="H8" i="17"/>
  <c r="BG8" i="17" s="1"/>
  <c r="I8" i="17"/>
  <c r="BH8" i="17" s="1"/>
  <c r="J8" i="17"/>
  <c r="BI8" i="17" s="1"/>
  <c r="K8" i="17"/>
  <c r="BJ8" i="17" s="1"/>
  <c r="L8" i="17"/>
  <c r="BK8" i="17" s="1"/>
  <c r="M8" i="17"/>
  <c r="BL8" i="17" s="1"/>
  <c r="N8" i="17"/>
  <c r="BM8" i="17" s="1"/>
  <c r="O8" i="17"/>
  <c r="BN8" i="17" s="1"/>
  <c r="P8" i="17"/>
  <c r="BO8" i="17" s="1"/>
  <c r="Q8" i="17"/>
  <c r="BP8" i="17" s="1"/>
  <c r="R8" i="17"/>
  <c r="BQ8" i="17" s="1"/>
  <c r="S8" i="17"/>
  <c r="T8" i="17"/>
  <c r="U8" i="17"/>
  <c r="V8" i="17"/>
  <c r="W8" i="17"/>
  <c r="X8" i="17"/>
  <c r="Y8" i="17"/>
  <c r="Z8" i="17"/>
  <c r="AA8" i="17"/>
  <c r="AB8" i="17"/>
  <c r="AC8" i="17"/>
  <c r="AD8" i="17"/>
  <c r="B9" i="17"/>
  <c r="BA9" i="17" s="1"/>
  <c r="C9" i="17"/>
  <c r="BB9" i="17" s="1"/>
  <c r="D9" i="17"/>
  <c r="BC9" i="17" s="1"/>
  <c r="E9" i="17"/>
  <c r="BD9" i="17" s="1"/>
  <c r="F9" i="17"/>
  <c r="BE9" i="17" s="1"/>
  <c r="G9" i="17"/>
  <c r="BF9" i="17" s="1"/>
  <c r="H9" i="17"/>
  <c r="BG9" i="17" s="1"/>
  <c r="I9" i="17"/>
  <c r="BH9" i="17" s="1"/>
  <c r="J9" i="17"/>
  <c r="BI9" i="17" s="1"/>
  <c r="K9" i="17"/>
  <c r="BJ9" i="17" s="1"/>
  <c r="L9" i="17"/>
  <c r="BK9" i="17" s="1"/>
  <c r="M9" i="17"/>
  <c r="BL9" i="17" s="1"/>
  <c r="N9" i="17"/>
  <c r="BM9" i="17" s="1"/>
  <c r="O9" i="17"/>
  <c r="BN9" i="17" s="1"/>
  <c r="P9" i="17"/>
  <c r="BO9" i="17" s="1"/>
  <c r="Q9" i="17"/>
  <c r="BP9" i="17" s="1"/>
  <c r="R9" i="17"/>
  <c r="BQ9" i="17" s="1"/>
  <c r="S9" i="17"/>
  <c r="T9" i="17"/>
  <c r="U9" i="17"/>
  <c r="V9" i="17"/>
  <c r="W9" i="17"/>
  <c r="X9" i="17"/>
  <c r="Y9" i="17"/>
  <c r="Z9" i="17"/>
  <c r="AA9" i="17"/>
  <c r="AB9" i="17"/>
  <c r="AC9" i="17"/>
  <c r="AD9" i="17"/>
  <c r="B10" i="17"/>
  <c r="BA10" i="17" s="1"/>
  <c r="C10" i="17"/>
  <c r="BB10" i="17" s="1"/>
  <c r="D10" i="17"/>
  <c r="BC10" i="17" s="1"/>
  <c r="E10" i="17"/>
  <c r="BD10" i="17" s="1"/>
  <c r="F10" i="17"/>
  <c r="BE10" i="17" s="1"/>
  <c r="G10" i="17"/>
  <c r="BF10" i="17" s="1"/>
  <c r="H10" i="17"/>
  <c r="BG10" i="17" s="1"/>
  <c r="I10" i="17"/>
  <c r="BH10" i="17" s="1"/>
  <c r="J10" i="17"/>
  <c r="BI10" i="17" s="1"/>
  <c r="K10" i="17"/>
  <c r="BJ10" i="17" s="1"/>
  <c r="L10" i="17"/>
  <c r="BK10" i="17" s="1"/>
  <c r="M10" i="17"/>
  <c r="BL10" i="17" s="1"/>
  <c r="N10" i="17"/>
  <c r="BM10" i="17" s="1"/>
  <c r="O10" i="17"/>
  <c r="BN10" i="17" s="1"/>
  <c r="P10" i="17"/>
  <c r="BO10" i="17" s="1"/>
  <c r="Q10" i="17"/>
  <c r="BP10" i="17" s="1"/>
  <c r="R10" i="17"/>
  <c r="BQ10" i="17" s="1"/>
  <c r="S10" i="17"/>
  <c r="T10" i="17"/>
  <c r="U10" i="17"/>
  <c r="V10" i="17"/>
  <c r="W10" i="17"/>
  <c r="X10" i="17"/>
  <c r="Y10" i="17"/>
  <c r="Z10" i="17"/>
  <c r="AA10" i="17"/>
  <c r="AB10" i="17"/>
  <c r="AC10" i="17"/>
  <c r="AD10" i="17"/>
  <c r="B11" i="17"/>
  <c r="BA11" i="17" s="1"/>
  <c r="C11" i="17"/>
  <c r="BB11" i="17" s="1"/>
  <c r="D11" i="17"/>
  <c r="BC11" i="17" s="1"/>
  <c r="E11" i="17"/>
  <c r="BD11" i="17" s="1"/>
  <c r="F11" i="17"/>
  <c r="BE11" i="17" s="1"/>
  <c r="G11" i="17"/>
  <c r="BF11" i="17" s="1"/>
  <c r="H11" i="17"/>
  <c r="BG11" i="17" s="1"/>
  <c r="I11" i="17"/>
  <c r="BH11" i="17" s="1"/>
  <c r="J11" i="17"/>
  <c r="BI11" i="17" s="1"/>
  <c r="K11" i="17"/>
  <c r="BJ11" i="17" s="1"/>
  <c r="L11" i="17"/>
  <c r="BK11" i="17" s="1"/>
  <c r="M11" i="17"/>
  <c r="BL11" i="17" s="1"/>
  <c r="N11" i="17"/>
  <c r="BM11" i="17" s="1"/>
  <c r="O11" i="17"/>
  <c r="BN11" i="17" s="1"/>
  <c r="P11" i="17"/>
  <c r="BO11" i="17" s="1"/>
  <c r="Q11" i="17"/>
  <c r="BP11" i="17" s="1"/>
  <c r="R11" i="17"/>
  <c r="BQ11" i="17" s="1"/>
  <c r="S11" i="17"/>
  <c r="T11" i="17"/>
  <c r="U11" i="17"/>
  <c r="V11" i="17"/>
  <c r="W11" i="17"/>
  <c r="X11" i="17"/>
  <c r="Y11" i="17"/>
  <c r="Z11" i="17"/>
  <c r="AA11" i="17"/>
  <c r="AB11" i="17"/>
  <c r="AC11" i="17"/>
  <c r="AD11" i="17"/>
  <c r="B12" i="17"/>
  <c r="BA12" i="17" s="1"/>
  <c r="C12" i="17"/>
  <c r="BB12" i="17" s="1"/>
  <c r="D12" i="17"/>
  <c r="BC12" i="17" s="1"/>
  <c r="E12" i="17"/>
  <c r="BD12" i="17" s="1"/>
  <c r="F12" i="17"/>
  <c r="BE12" i="17" s="1"/>
  <c r="G12" i="17"/>
  <c r="BF12" i="17" s="1"/>
  <c r="H12" i="17"/>
  <c r="BG12" i="17" s="1"/>
  <c r="I12" i="17"/>
  <c r="BH12" i="17" s="1"/>
  <c r="J12" i="17"/>
  <c r="BI12" i="17" s="1"/>
  <c r="K12" i="17"/>
  <c r="BJ12" i="17" s="1"/>
  <c r="L12" i="17"/>
  <c r="BK12" i="17" s="1"/>
  <c r="M12" i="17"/>
  <c r="BL12" i="17" s="1"/>
  <c r="N12" i="17"/>
  <c r="BM12" i="17" s="1"/>
  <c r="O12" i="17"/>
  <c r="BN12" i="17" s="1"/>
  <c r="P12" i="17"/>
  <c r="BO12" i="17" s="1"/>
  <c r="Q12" i="17"/>
  <c r="BP12" i="17" s="1"/>
  <c r="R12" i="17"/>
  <c r="BQ12" i="17" s="1"/>
  <c r="S12" i="17"/>
  <c r="T12" i="17"/>
  <c r="U12" i="17"/>
  <c r="V12" i="17"/>
  <c r="W12" i="17"/>
  <c r="X12" i="17"/>
  <c r="Y12" i="17"/>
  <c r="Z12" i="17"/>
  <c r="AA12" i="17"/>
  <c r="AB12" i="17"/>
  <c r="AC12" i="17"/>
  <c r="AD12" i="17"/>
  <c r="B13" i="17"/>
  <c r="BA13" i="17" s="1"/>
  <c r="C13" i="17"/>
  <c r="BB13" i="17" s="1"/>
  <c r="D13" i="17"/>
  <c r="BC13" i="17" s="1"/>
  <c r="E13" i="17"/>
  <c r="BD13" i="17" s="1"/>
  <c r="F13" i="17"/>
  <c r="BE13" i="17" s="1"/>
  <c r="G13" i="17"/>
  <c r="BF13" i="17" s="1"/>
  <c r="H13" i="17"/>
  <c r="BG13" i="17" s="1"/>
  <c r="I13" i="17"/>
  <c r="BH13" i="17" s="1"/>
  <c r="J13" i="17"/>
  <c r="BI13" i="17" s="1"/>
  <c r="K13" i="17"/>
  <c r="BJ13" i="17" s="1"/>
  <c r="L13" i="17"/>
  <c r="BK13" i="17" s="1"/>
  <c r="M13" i="17"/>
  <c r="BL13" i="17" s="1"/>
  <c r="N13" i="17"/>
  <c r="BM13" i="17" s="1"/>
  <c r="O13" i="17"/>
  <c r="BN13" i="17" s="1"/>
  <c r="P13" i="17"/>
  <c r="BO13" i="17" s="1"/>
  <c r="Q13" i="17"/>
  <c r="BP13" i="17" s="1"/>
  <c r="R13" i="17"/>
  <c r="BQ13" i="17" s="1"/>
  <c r="S13" i="17"/>
  <c r="T13" i="17"/>
  <c r="U13" i="17"/>
  <c r="V13" i="17"/>
  <c r="W13" i="17"/>
  <c r="X13" i="17"/>
  <c r="Y13" i="17"/>
  <c r="Z13" i="17"/>
  <c r="AA13" i="17"/>
  <c r="AB13" i="17"/>
  <c r="AC13" i="17"/>
  <c r="AD13" i="17"/>
  <c r="B14" i="17"/>
  <c r="BA14" i="17" s="1"/>
  <c r="C14" i="17"/>
  <c r="BB14" i="17" s="1"/>
  <c r="D14" i="17"/>
  <c r="BC14" i="17" s="1"/>
  <c r="E14" i="17"/>
  <c r="BD14" i="17" s="1"/>
  <c r="F14" i="17"/>
  <c r="BE14" i="17" s="1"/>
  <c r="G14" i="17"/>
  <c r="BF14" i="17" s="1"/>
  <c r="H14" i="17"/>
  <c r="BG14" i="17" s="1"/>
  <c r="I14" i="17"/>
  <c r="BH14" i="17" s="1"/>
  <c r="J14" i="17"/>
  <c r="BI14" i="17" s="1"/>
  <c r="K14" i="17"/>
  <c r="BJ14" i="17" s="1"/>
  <c r="L14" i="17"/>
  <c r="BK14" i="17" s="1"/>
  <c r="M14" i="17"/>
  <c r="BL14" i="17" s="1"/>
  <c r="N14" i="17"/>
  <c r="BM14" i="17" s="1"/>
  <c r="O14" i="17"/>
  <c r="BN14" i="17" s="1"/>
  <c r="P14" i="17"/>
  <c r="BO14" i="17" s="1"/>
  <c r="Q14" i="17"/>
  <c r="BP14" i="17" s="1"/>
  <c r="R14" i="17"/>
  <c r="BQ14" i="17" s="1"/>
  <c r="S14" i="17"/>
  <c r="T14" i="17"/>
  <c r="U14" i="17"/>
  <c r="V14" i="17"/>
  <c r="W14" i="17"/>
  <c r="X14" i="17"/>
  <c r="Y14" i="17"/>
  <c r="Z14" i="17"/>
  <c r="AA14" i="17"/>
  <c r="AB14" i="17"/>
  <c r="AC14" i="17"/>
  <c r="AD14" i="17"/>
  <c r="B15" i="17"/>
  <c r="BA15" i="17" s="1"/>
  <c r="C15" i="17"/>
  <c r="BB15" i="17" s="1"/>
  <c r="D15" i="17"/>
  <c r="BC15" i="17" s="1"/>
  <c r="E15" i="17"/>
  <c r="BD15" i="17" s="1"/>
  <c r="F15" i="17"/>
  <c r="BE15" i="17" s="1"/>
  <c r="G15" i="17"/>
  <c r="BF15" i="17" s="1"/>
  <c r="H15" i="17"/>
  <c r="BG15" i="17" s="1"/>
  <c r="I15" i="17"/>
  <c r="BH15" i="17" s="1"/>
  <c r="J15" i="17"/>
  <c r="BI15" i="17" s="1"/>
  <c r="K15" i="17"/>
  <c r="BJ15" i="17" s="1"/>
  <c r="L15" i="17"/>
  <c r="BK15" i="17" s="1"/>
  <c r="M15" i="17"/>
  <c r="BL15" i="17" s="1"/>
  <c r="N15" i="17"/>
  <c r="BM15" i="17" s="1"/>
  <c r="O15" i="17"/>
  <c r="BN15" i="17" s="1"/>
  <c r="P15" i="17"/>
  <c r="BO15" i="17" s="1"/>
  <c r="Q15" i="17"/>
  <c r="BP15" i="17" s="1"/>
  <c r="R15" i="17"/>
  <c r="BQ15" i="17" s="1"/>
  <c r="S15" i="17"/>
  <c r="T15" i="17"/>
  <c r="U15" i="17"/>
  <c r="V15" i="17"/>
  <c r="W15" i="17"/>
  <c r="X15" i="17"/>
  <c r="Y15" i="17"/>
  <c r="Z15" i="17"/>
  <c r="AA15" i="17"/>
  <c r="AB15" i="17"/>
  <c r="AC15" i="17"/>
  <c r="AD15" i="17"/>
  <c r="B16" i="17"/>
  <c r="BA16" i="17" s="1"/>
  <c r="C16" i="17"/>
  <c r="BB16" i="17" s="1"/>
  <c r="D16" i="17"/>
  <c r="BC16" i="17" s="1"/>
  <c r="E16" i="17"/>
  <c r="BD16" i="17" s="1"/>
  <c r="F16" i="17"/>
  <c r="BE16" i="17" s="1"/>
  <c r="G16" i="17"/>
  <c r="BF16" i="17" s="1"/>
  <c r="H16" i="17"/>
  <c r="BG16" i="17" s="1"/>
  <c r="I16" i="17"/>
  <c r="BH16" i="17" s="1"/>
  <c r="J16" i="17"/>
  <c r="BI16" i="17" s="1"/>
  <c r="K16" i="17"/>
  <c r="BJ16" i="17" s="1"/>
  <c r="L16" i="17"/>
  <c r="BK16" i="17" s="1"/>
  <c r="M16" i="17"/>
  <c r="BL16" i="17" s="1"/>
  <c r="N16" i="17"/>
  <c r="BM16" i="17" s="1"/>
  <c r="O16" i="17"/>
  <c r="BN16" i="17" s="1"/>
  <c r="P16" i="17"/>
  <c r="BO16" i="17" s="1"/>
  <c r="Q16" i="17"/>
  <c r="BP16" i="17" s="1"/>
  <c r="R16" i="17"/>
  <c r="BQ16" i="17" s="1"/>
  <c r="S16" i="17"/>
  <c r="T16" i="17"/>
  <c r="U16" i="17"/>
  <c r="V16" i="17"/>
  <c r="W16" i="17"/>
  <c r="X16" i="17"/>
  <c r="Y16" i="17"/>
  <c r="Z16" i="17"/>
  <c r="AA16" i="17"/>
  <c r="AB16" i="17"/>
  <c r="AC16" i="17"/>
  <c r="AD16" i="17"/>
  <c r="B17" i="17"/>
  <c r="BA17" i="17" s="1"/>
  <c r="C17" i="17"/>
  <c r="BB17" i="17" s="1"/>
  <c r="D17" i="17"/>
  <c r="BC17" i="17" s="1"/>
  <c r="E17" i="17"/>
  <c r="BD17" i="17" s="1"/>
  <c r="F17" i="17"/>
  <c r="BE17" i="17" s="1"/>
  <c r="G17" i="17"/>
  <c r="BF17" i="17" s="1"/>
  <c r="H17" i="17"/>
  <c r="BG17" i="17" s="1"/>
  <c r="I17" i="17"/>
  <c r="BH17" i="17" s="1"/>
  <c r="J17" i="17"/>
  <c r="BI17" i="17" s="1"/>
  <c r="K17" i="17"/>
  <c r="BJ17" i="17" s="1"/>
  <c r="L17" i="17"/>
  <c r="BK17" i="17" s="1"/>
  <c r="M17" i="17"/>
  <c r="BL17" i="17" s="1"/>
  <c r="N17" i="17"/>
  <c r="BM17" i="17" s="1"/>
  <c r="O17" i="17"/>
  <c r="BN17" i="17" s="1"/>
  <c r="P17" i="17"/>
  <c r="BO17" i="17" s="1"/>
  <c r="Q17" i="17"/>
  <c r="BP17" i="17" s="1"/>
  <c r="R17" i="17"/>
  <c r="BQ17" i="17" s="1"/>
  <c r="S17" i="17"/>
  <c r="T17" i="17"/>
  <c r="U17" i="17"/>
  <c r="V17" i="17"/>
  <c r="W17" i="17"/>
  <c r="X17" i="17"/>
  <c r="Y17" i="17"/>
  <c r="Z17" i="17"/>
  <c r="AA17" i="17"/>
  <c r="AB17" i="17"/>
  <c r="AC17" i="17"/>
  <c r="AD17" i="17"/>
  <c r="B18" i="17"/>
  <c r="BA18" i="17" s="1"/>
  <c r="C18" i="17"/>
  <c r="BB18" i="17" s="1"/>
  <c r="D18" i="17"/>
  <c r="BC18" i="17" s="1"/>
  <c r="E18" i="17"/>
  <c r="BD18" i="17" s="1"/>
  <c r="F18" i="17"/>
  <c r="BE18" i="17" s="1"/>
  <c r="G18" i="17"/>
  <c r="BF18" i="17" s="1"/>
  <c r="H18" i="17"/>
  <c r="BG18" i="17" s="1"/>
  <c r="I18" i="17"/>
  <c r="BH18" i="17" s="1"/>
  <c r="J18" i="17"/>
  <c r="BI18" i="17" s="1"/>
  <c r="K18" i="17"/>
  <c r="BJ18" i="17" s="1"/>
  <c r="L18" i="17"/>
  <c r="BK18" i="17" s="1"/>
  <c r="M18" i="17"/>
  <c r="BL18" i="17" s="1"/>
  <c r="N18" i="17"/>
  <c r="BM18" i="17" s="1"/>
  <c r="O18" i="17"/>
  <c r="BN18" i="17" s="1"/>
  <c r="P18" i="17"/>
  <c r="BO18" i="17" s="1"/>
  <c r="Q18" i="17"/>
  <c r="BP18" i="17" s="1"/>
  <c r="R18" i="17"/>
  <c r="BQ18" i="17" s="1"/>
  <c r="S18" i="17"/>
  <c r="T18" i="17"/>
  <c r="U18" i="17"/>
  <c r="V18" i="17"/>
  <c r="W18" i="17"/>
  <c r="X18" i="17"/>
  <c r="Y18" i="17"/>
  <c r="Z18" i="17"/>
  <c r="AA18" i="17"/>
  <c r="AB18" i="17"/>
  <c r="AC18" i="17"/>
  <c r="AD18" i="17"/>
  <c r="B19" i="17"/>
  <c r="BA19" i="17" s="1"/>
  <c r="C19" i="17"/>
  <c r="BB19" i="17" s="1"/>
  <c r="D19" i="17"/>
  <c r="BC19" i="17" s="1"/>
  <c r="E19" i="17"/>
  <c r="BD19" i="17" s="1"/>
  <c r="F19" i="17"/>
  <c r="BE19" i="17" s="1"/>
  <c r="G19" i="17"/>
  <c r="BF19" i="17" s="1"/>
  <c r="H19" i="17"/>
  <c r="BG19" i="17" s="1"/>
  <c r="I19" i="17"/>
  <c r="BH19" i="17" s="1"/>
  <c r="J19" i="17"/>
  <c r="BI19" i="17" s="1"/>
  <c r="K19" i="17"/>
  <c r="BJ19" i="17" s="1"/>
  <c r="L19" i="17"/>
  <c r="BK19" i="17" s="1"/>
  <c r="M19" i="17"/>
  <c r="BL19" i="17" s="1"/>
  <c r="N19" i="17"/>
  <c r="BM19" i="17" s="1"/>
  <c r="O19" i="17"/>
  <c r="BN19" i="17" s="1"/>
  <c r="P19" i="17"/>
  <c r="BO19" i="17" s="1"/>
  <c r="Q19" i="17"/>
  <c r="BP19" i="17" s="1"/>
  <c r="R19" i="17"/>
  <c r="BQ19" i="17" s="1"/>
  <c r="S19" i="17"/>
  <c r="T19" i="17"/>
  <c r="U19" i="17"/>
  <c r="V19" i="17"/>
  <c r="W19" i="17"/>
  <c r="X19" i="17"/>
  <c r="Y19" i="17"/>
  <c r="Z19" i="17"/>
  <c r="AA19" i="17"/>
  <c r="AB19" i="17"/>
  <c r="AC19" i="17"/>
  <c r="AD19" i="17"/>
  <c r="C23" i="17"/>
  <c r="BB23" i="17" s="1"/>
  <c r="D23" i="17"/>
  <c r="BC23" i="17" s="1"/>
  <c r="E23" i="17"/>
  <c r="BD23" i="17" s="1"/>
  <c r="F23" i="17"/>
  <c r="BE23" i="17" s="1"/>
  <c r="G23" i="17"/>
  <c r="BF23" i="17" s="1"/>
  <c r="H23" i="17"/>
  <c r="BG23" i="17" s="1"/>
  <c r="I23" i="17"/>
  <c r="BH23" i="17" s="1"/>
  <c r="J23" i="17"/>
  <c r="BI23" i="17" s="1"/>
  <c r="K23" i="17"/>
  <c r="BJ23" i="17" s="1"/>
  <c r="L23" i="17"/>
  <c r="BK23" i="17" s="1"/>
  <c r="M23" i="17"/>
  <c r="BL23" i="17" s="1"/>
  <c r="N23" i="17"/>
  <c r="BM23" i="17" s="1"/>
  <c r="O23" i="17"/>
  <c r="BN23" i="17" s="1"/>
  <c r="P23" i="17"/>
  <c r="BO23" i="17" s="1"/>
  <c r="Q23" i="17"/>
  <c r="BP23" i="17" s="1"/>
  <c r="R23" i="17"/>
  <c r="BQ23" i="17" s="1"/>
  <c r="S23" i="17"/>
  <c r="BR23" i="17" s="1"/>
  <c r="T23" i="17"/>
  <c r="BS23" i="17" s="1"/>
  <c r="U23" i="17"/>
  <c r="BT23" i="17" s="1"/>
  <c r="V23" i="17"/>
  <c r="BU23" i="17" s="1"/>
  <c r="W23" i="17"/>
  <c r="X23" i="17"/>
  <c r="Y23" i="17"/>
  <c r="Z23" i="17"/>
  <c r="AA23" i="17"/>
  <c r="AB23" i="17"/>
  <c r="AC23" i="17"/>
  <c r="AD23" i="17"/>
  <c r="C24" i="17"/>
  <c r="BB24" i="17" s="1"/>
  <c r="D24" i="17"/>
  <c r="BC24" i="17" s="1"/>
  <c r="E24" i="17"/>
  <c r="BD24" i="17" s="1"/>
  <c r="F24" i="17"/>
  <c r="BE24" i="17" s="1"/>
  <c r="G24" i="17"/>
  <c r="BF24" i="17" s="1"/>
  <c r="H24" i="17"/>
  <c r="BG24" i="17" s="1"/>
  <c r="I24" i="17"/>
  <c r="BH24" i="17" s="1"/>
  <c r="J24" i="17"/>
  <c r="BI24" i="17" s="1"/>
  <c r="K24" i="17"/>
  <c r="BJ24" i="17" s="1"/>
  <c r="L24" i="17"/>
  <c r="BK24" i="17" s="1"/>
  <c r="M24" i="17"/>
  <c r="BL24" i="17" s="1"/>
  <c r="N24" i="17"/>
  <c r="BM24" i="17" s="1"/>
  <c r="O24" i="17"/>
  <c r="BN24" i="17" s="1"/>
  <c r="P24" i="17"/>
  <c r="BO24" i="17" s="1"/>
  <c r="Q24" i="17"/>
  <c r="BP24" i="17" s="1"/>
  <c r="R24" i="17"/>
  <c r="BQ24" i="17" s="1"/>
  <c r="S24" i="17"/>
  <c r="BR24" i="17" s="1"/>
  <c r="T24" i="17"/>
  <c r="BS24" i="17" s="1"/>
  <c r="U24" i="17"/>
  <c r="BT24" i="17" s="1"/>
  <c r="V24" i="17"/>
  <c r="BU24" i="17" s="1"/>
  <c r="W24" i="17"/>
  <c r="X24" i="17"/>
  <c r="Y24" i="17"/>
  <c r="Z24" i="17"/>
  <c r="AA24" i="17"/>
  <c r="AB24" i="17"/>
  <c r="AC24" i="17"/>
  <c r="AD24" i="17"/>
  <c r="C25" i="17"/>
  <c r="BB25" i="17" s="1"/>
  <c r="D25" i="17"/>
  <c r="BC25" i="17" s="1"/>
  <c r="E25" i="17"/>
  <c r="BD25" i="17" s="1"/>
  <c r="F25" i="17"/>
  <c r="BE25" i="17" s="1"/>
  <c r="G25" i="17"/>
  <c r="BF25" i="17" s="1"/>
  <c r="H25" i="17"/>
  <c r="BG25" i="17" s="1"/>
  <c r="I25" i="17"/>
  <c r="BH25" i="17" s="1"/>
  <c r="J25" i="17"/>
  <c r="BI25" i="17" s="1"/>
  <c r="K25" i="17"/>
  <c r="BJ25" i="17" s="1"/>
  <c r="L25" i="17"/>
  <c r="BK25" i="17" s="1"/>
  <c r="M25" i="17"/>
  <c r="BL25" i="17" s="1"/>
  <c r="N25" i="17"/>
  <c r="BM25" i="17" s="1"/>
  <c r="O25" i="17"/>
  <c r="BN25" i="17" s="1"/>
  <c r="P25" i="17"/>
  <c r="BO25" i="17" s="1"/>
  <c r="Q25" i="17"/>
  <c r="BP25" i="17" s="1"/>
  <c r="R25" i="17"/>
  <c r="BQ25" i="17" s="1"/>
  <c r="S25" i="17"/>
  <c r="BR25" i="17" s="1"/>
  <c r="T25" i="17"/>
  <c r="BS25" i="17" s="1"/>
  <c r="U25" i="17"/>
  <c r="BT25" i="17" s="1"/>
  <c r="V25" i="17"/>
  <c r="BU25" i="17" s="1"/>
  <c r="W25" i="17"/>
  <c r="X25" i="17"/>
  <c r="Y25" i="17"/>
  <c r="Z25" i="17"/>
  <c r="AA25" i="17"/>
  <c r="AB25" i="17"/>
  <c r="AC25" i="17"/>
  <c r="AD25" i="17"/>
  <c r="C26" i="17"/>
  <c r="BB26" i="17" s="1"/>
  <c r="D26" i="17"/>
  <c r="BC26" i="17" s="1"/>
  <c r="E26" i="17"/>
  <c r="BD26" i="17" s="1"/>
  <c r="F26" i="17"/>
  <c r="BE26" i="17" s="1"/>
  <c r="G26" i="17"/>
  <c r="BF26" i="17" s="1"/>
  <c r="H26" i="17"/>
  <c r="BG26" i="17" s="1"/>
  <c r="I26" i="17"/>
  <c r="BH26" i="17" s="1"/>
  <c r="J26" i="17"/>
  <c r="BI26" i="17" s="1"/>
  <c r="K26" i="17"/>
  <c r="BJ26" i="17" s="1"/>
  <c r="L26" i="17"/>
  <c r="BK26" i="17" s="1"/>
  <c r="M26" i="17"/>
  <c r="BL26" i="17" s="1"/>
  <c r="N26" i="17"/>
  <c r="BM26" i="17" s="1"/>
  <c r="O26" i="17"/>
  <c r="BN26" i="17" s="1"/>
  <c r="P26" i="17"/>
  <c r="BO26" i="17" s="1"/>
  <c r="Q26" i="17"/>
  <c r="BP26" i="17" s="1"/>
  <c r="R26" i="17"/>
  <c r="BQ26" i="17" s="1"/>
  <c r="S26" i="17"/>
  <c r="BR26" i="17" s="1"/>
  <c r="T26" i="17"/>
  <c r="BS26" i="17" s="1"/>
  <c r="U26" i="17"/>
  <c r="BT26" i="17" s="1"/>
  <c r="V26" i="17"/>
  <c r="BU26" i="17" s="1"/>
  <c r="W26" i="17"/>
  <c r="X26" i="17"/>
  <c r="Y26" i="17"/>
  <c r="Z26" i="17"/>
  <c r="AA26" i="17"/>
  <c r="AB26" i="17"/>
  <c r="AC26" i="17"/>
  <c r="AD26" i="17"/>
  <c r="C27" i="17"/>
  <c r="BB27" i="17" s="1"/>
  <c r="D27" i="17"/>
  <c r="BC27" i="17" s="1"/>
  <c r="E27" i="17"/>
  <c r="BD27" i="17" s="1"/>
  <c r="F27" i="17"/>
  <c r="BE27" i="17" s="1"/>
  <c r="G27" i="17"/>
  <c r="BF27" i="17" s="1"/>
  <c r="H27" i="17"/>
  <c r="BG27" i="17" s="1"/>
  <c r="I27" i="17"/>
  <c r="BH27" i="17" s="1"/>
  <c r="J27" i="17"/>
  <c r="BI27" i="17" s="1"/>
  <c r="K27" i="17"/>
  <c r="BJ27" i="17" s="1"/>
  <c r="L27" i="17"/>
  <c r="BK27" i="17" s="1"/>
  <c r="M27" i="17"/>
  <c r="BL27" i="17" s="1"/>
  <c r="N27" i="17"/>
  <c r="BM27" i="17" s="1"/>
  <c r="O27" i="17"/>
  <c r="BN27" i="17" s="1"/>
  <c r="P27" i="17"/>
  <c r="BO27" i="17" s="1"/>
  <c r="Q27" i="17"/>
  <c r="BP27" i="17" s="1"/>
  <c r="R27" i="17"/>
  <c r="BQ27" i="17" s="1"/>
  <c r="S27" i="17"/>
  <c r="BR27" i="17" s="1"/>
  <c r="T27" i="17"/>
  <c r="BS27" i="17" s="1"/>
  <c r="U27" i="17"/>
  <c r="BT27" i="17" s="1"/>
  <c r="V27" i="17"/>
  <c r="BU27" i="17" s="1"/>
  <c r="W27" i="17"/>
  <c r="X27" i="17"/>
  <c r="Y27" i="17"/>
  <c r="Z27" i="17"/>
  <c r="AA27" i="17"/>
  <c r="AB27" i="17"/>
  <c r="AC27" i="17"/>
  <c r="AD27" i="17"/>
  <c r="C28" i="17"/>
  <c r="BB28" i="17" s="1"/>
  <c r="D28" i="17"/>
  <c r="BC28" i="17" s="1"/>
  <c r="E28" i="17"/>
  <c r="BD28" i="17" s="1"/>
  <c r="F28" i="17"/>
  <c r="BE28" i="17" s="1"/>
  <c r="G28" i="17"/>
  <c r="BF28" i="17" s="1"/>
  <c r="H28" i="17"/>
  <c r="BG28" i="17" s="1"/>
  <c r="I28" i="17"/>
  <c r="BH28" i="17" s="1"/>
  <c r="J28" i="17"/>
  <c r="BI28" i="17" s="1"/>
  <c r="K28" i="17"/>
  <c r="BJ28" i="17" s="1"/>
  <c r="L28" i="17"/>
  <c r="BK28" i="17" s="1"/>
  <c r="M28" i="17"/>
  <c r="BL28" i="17" s="1"/>
  <c r="N28" i="17"/>
  <c r="BM28" i="17" s="1"/>
  <c r="O28" i="17"/>
  <c r="BN28" i="17" s="1"/>
  <c r="P28" i="17"/>
  <c r="BO28" i="17" s="1"/>
  <c r="Q28" i="17"/>
  <c r="BP28" i="17" s="1"/>
  <c r="R28" i="17"/>
  <c r="BQ28" i="17" s="1"/>
  <c r="S28" i="17"/>
  <c r="BR28" i="17" s="1"/>
  <c r="T28" i="17"/>
  <c r="BS28" i="17" s="1"/>
  <c r="U28" i="17"/>
  <c r="BT28" i="17" s="1"/>
  <c r="V28" i="17"/>
  <c r="BU28" i="17" s="1"/>
  <c r="W28" i="17"/>
  <c r="X28" i="17"/>
  <c r="Y28" i="17"/>
  <c r="Z28" i="17"/>
  <c r="AA28" i="17"/>
  <c r="AB28" i="17"/>
  <c r="AC28" i="17"/>
  <c r="AD28" i="17"/>
  <c r="C29" i="17"/>
  <c r="BB29" i="17" s="1"/>
  <c r="D29" i="17"/>
  <c r="BC29" i="17" s="1"/>
  <c r="E29" i="17"/>
  <c r="BD29" i="17" s="1"/>
  <c r="F29" i="17"/>
  <c r="BE29" i="17" s="1"/>
  <c r="G29" i="17"/>
  <c r="BF29" i="17" s="1"/>
  <c r="H29" i="17"/>
  <c r="BG29" i="17" s="1"/>
  <c r="I29" i="17"/>
  <c r="BH29" i="17" s="1"/>
  <c r="J29" i="17"/>
  <c r="BI29" i="17" s="1"/>
  <c r="K29" i="17"/>
  <c r="BJ29" i="17" s="1"/>
  <c r="L29" i="17"/>
  <c r="BK29" i="17" s="1"/>
  <c r="M29" i="17"/>
  <c r="BL29" i="17" s="1"/>
  <c r="N29" i="17"/>
  <c r="BM29" i="17" s="1"/>
  <c r="O29" i="17"/>
  <c r="BN29" i="17" s="1"/>
  <c r="P29" i="17"/>
  <c r="BO29" i="17" s="1"/>
  <c r="Q29" i="17"/>
  <c r="BP29" i="17" s="1"/>
  <c r="R29" i="17"/>
  <c r="BQ29" i="17" s="1"/>
  <c r="S29" i="17"/>
  <c r="BR29" i="17" s="1"/>
  <c r="T29" i="17"/>
  <c r="BS29" i="17" s="1"/>
  <c r="U29" i="17"/>
  <c r="BT29" i="17" s="1"/>
  <c r="V29" i="17"/>
  <c r="BU29" i="17" s="1"/>
  <c r="W29" i="17"/>
  <c r="X29" i="17"/>
  <c r="Y29" i="17"/>
  <c r="Z29" i="17"/>
  <c r="AA29" i="17"/>
  <c r="AB29" i="17"/>
  <c r="AC29" i="17"/>
  <c r="AD29" i="17"/>
  <c r="C30" i="17"/>
  <c r="BB30" i="17" s="1"/>
  <c r="D30" i="17"/>
  <c r="BC30" i="17" s="1"/>
  <c r="E30" i="17"/>
  <c r="BD30" i="17" s="1"/>
  <c r="F30" i="17"/>
  <c r="BE30" i="17" s="1"/>
  <c r="G30" i="17"/>
  <c r="BF30" i="17" s="1"/>
  <c r="H30" i="17"/>
  <c r="BG30" i="17" s="1"/>
  <c r="I30" i="17"/>
  <c r="BH30" i="17" s="1"/>
  <c r="J30" i="17"/>
  <c r="BI30" i="17" s="1"/>
  <c r="K30" i="17"/>
  <c r="BJ30" i="17" s="1"/>
  <c r="L30" i="17"/>
  <c r="BK30" i="17" s="1"/>
  <c r="M30" i="17"/>
  <c r="BL30" i="17" s="1"/>
  <c r="N30" i="17"/>
  <c r="BM30" i="17" s="1"/>
  <c r="O30" i="17"/>
  <c r="BN30" i="17" s="1"/>
  <c r="P30" i="17"/>
  <c r="BO30" i="17" s="1"/>
  <c r="Q30" i="17"/>
  <c r="BP30" i="17" s="1"/>
  <c r="R30" i="17"/>
  <c r="BQ30" i="17" s="1"/>
  <c r="S30" i="17"/>
  <c r="BR30" i="17" s="1"/>
  <c r="T30" i="17"/>
  <c r="BS30" i="17" s="1"/>
  <c r="U30" i="17"/>
  <c r="BT30" i="17" s="1"/>
  <c r="V30" i="17"/>
  <c r="BU30" i="17" s="1"/>
  <c r="W30" i="17"/>
  <c r="BV30" i="17" s="1"/>
  <c r="X30" i="17"/>
  <c r="BW30" i="17" s="1"/>
  <c r="Y30" i="17"/>
  <c r="BX30" i="17" s="1"/>
  <c r="Z30" i="17"/>
  <c r="BY30" i="17" s="1"/>
  <c r="AA30" i="17"/>
  <c r="BZ30" i="17" s="1"/>
  <c r="AB30" i="17"/>
  <c r="CA30" i="17" s="1"/>
  <c r="AC30" i="17"/>
  <c r="CB30" i="17" s="1"/>
  <c r="AD30" i="17"/>
  <c r="CC30" i="17" s="1"/>
  <c r="E4" i="9"/>
  <c r="E10" i="9" s="1"/>
  <c r="T4" i="9"/>
  <c r="S5" i="9"/>
  <c r="BB5" i="9"/>
  <c r="D8" i="9"/>
  <c r="F8" i="9"/>
  <c r="G8" i="9"/>
  <c r="H8" i="9"/>
  <c r="I8" i="9"/>
  <c r="J8" i="9"/>
  <c r="K8" i="9"/>
  <c r="L8" i="9"/>
  <c r="M8" i="9"/>
  <c r="S8" i="9"/>
  <c r="BB8" i="9"/>
  <c r="D9" i="9"/>
  <c r="F9" i="9"/>
  <c r="G9" i="9"/>
  <c r="H9" i="9"/>
  <c r="I9" i="9"/>
  <c r="J9" i="9"/>
  <c r="K9" i="9"/>
  <c r="L9" i="9"/>
  <c r="M9" i="9"/>
  <c r="S9" i="9"/>
  <c r="BB9" i="9"/>
  <c r="D11" i="9"/>
  <c r="F11" i="9"/>
  <c r="G11" i="9"/>
  <c r="H11" i="9"/>
  <c r="I11" i="9"/>
  <c r="J11" i="9"/>
  <c r="K11" i="9"/>
  <c r="L11" i="9"/>
  <c r="M11" i="9"/>
  <c r="S11" i="9"/>
  <c r="BB11" i="9"/>
  <c r="D12" i="9"/>
  <c r="F12" i="9"/>
  <c r="G12" i="9"/>
  <c r="H12" i="9"/>
  <c r="I12" i="9"/>
  <c r="J12" i="9"/>
  <c r="K12" i="9"/>
  <c r="L12" i="9"/>
  <c r="M12" i="9"/>
  <c r="S12" i="9"/>
  <c r="BB12" i="9"/>
  <c r="D13" i="9"/>
  <c r="F13" i="9"/>
  <c r="G13" i="9"/>
  <c r="H13" i="9"/>
  <c r="I13" i="9"/>
  <c r="J13" i="9"/>
  <c r="K13" i="9"/>
  <c r="L13" i="9"/>
  <c r="M13" i="9"/>
  <c r="S13" i="9"/>
  <c r="BB13" i="9"/>
  <c r="D14" i="9"/>
  <c r="F14" i="9"/>
  <c r="G14" i="9"/>
  <c r="H14" i="9"/>
  <c r="I14" i="9"/>
  <c r="J14" i="9"/>
  <c r="K14" i="9"/>
  <c r="L14" i="9"/>
  <c r="M14" i="9"/>
  <c r="S14" i="9"/>
  <c r="BB14" i="9"/>
  <c r="D15" i="9"/>
  <c r="F15" i="9"/>
  <c r="G15" i="9"/>
  <c r="H15" i="9"/>
  <c r="I15" i="9"/>
  <c r="J15" i="9"/>
  <c r="K15" i="9"/>
  <c r="L15" i="9"/>
  <c r="M15" i="9"/>
  <c r="S15" i="9"/>
  <c r="BB15" i="9"/>
  <c r="D16" i="9"/>
  <c r="F16" i="9"/>
  <c r="G16" i="9"/>
  <c r="H16" i="9"/>
  <c r="I16" i="9"/>
  <c r="J16" i="9"/>
  <c r="K16" i="9"/>
  <c r="L16" i="9"/>
  <c r="M16" i="9"/>
  <c r="S16" i="9"/>
  <c r="BB16" i="9"/>
  <c r="D17" i="9"/>
  <c r="F17" i="9"/>
  <c r="G17" i="9"/>
  <c r="H17" i="9"/>
  <c r="I17" i="9"/>
  <c r="J17" i="9"/>
  <c r="K17" i="9"/>
  <c r="L17" i="9"/>
  <c r="M17" i="9"/>
  <c r="S17" i="9"/>
  <c r="BB17" i="9"/>
  <c r="D18" i="9"/>
  <c r="F18" i="9"/>
  <c r="G18" i="9"/>
  <c r="H18" i="9"/>
  <c r="I18" i="9"/>
  <c r="J18" i="9"/>
  <c r="K18" i="9"/>
  <c r="L18" i="9"/>
  <c r="M18" i="9"/>
  <c r="S18" i="9"/>
  <c r="BB18" i="9"/>
  <c r="D19" i="9"/>
  <c r="F19" i="9"/>
  <c r="G19" i="9"/>
  <c r="H19" i="9"/>
  <c r="I19" i="9"/>
  <c r="J19" i="9"/>
  <c r="K19" i="9"/>
  <c r="L19" i="9"/>
  <c r="M19" i="9"/>
  <c r="S19" i="9"/>
  <c r="BB19" i="9"/>
  <c r="D20" i="9"/>
  <c r="F20" i="9"/>
  <c r="G20" i="9"/>
  <c r="H20" i="9"/>
  <c r="I20" i="9"/>
  <c r="J20" i="9"/>
  <c r="K20" i="9"/>
  <c r="L20" i="9"/>
  <c r="M20" i="9"/>
  <c r="S20" i="9"/>
  <c r="BB20" i="9"/>
  <c r="D21" i="9"/>
  <c r="F21" i="9"/>
  <c r="G21" i="9"/>
  <c r="H21" i="9"/>
  <c r="I21" i="9"/>
  <c r="J21" i="9"/>
  <c r="K21" i="9"/>
  <c r="L21" i="9"/>
  <c r="M21" i="9"/>
  <c r="S21" i="9"/>
  <c r="BB21" i="9"/>
  <c r="D22" i="9"/>
  <c r="F22" i="9"/>
  <c r="G22" i="9"/>
  <c r="H22" i="9"/>
  <c r="I22" i="9"/>
  <c r="J22" i="9"/>
  <c r="K22" i="9"/>
  <c r="L22" i="9"/>
  <c r="M22" i="9"/>
  <c r="S22" i="9"/>
  <c r="BB22" i="9"/>
  <c r="D25" i="9"/>
  <c r="F25" i="9"/>
  <c r="G25" i="9"/>
  <c r="H25" i="9"/>
  <c r="I25" i="9"/>
  <c r="J25" i="9"/>
  <c r="K25" i="9"/>
  <c r="L25" i="9"/>
  <c r="M25" i="9"/>
  <c r="S25" i="9"/>
  <c r="BB25" i="9"/>
  <c r="D26" i="9"/>
  <c r="F26" i="9"/>
  <c r="G26" i="9"/>
  <c r="H26" i="9"/>
  <c r="I26" i="9"/>
  <c r="J26" i="9"/>
  <c r="K26" i="9"/>
  <c r="L26" i="9"/>
  <c r="M26" i="9"/>
  <c r="S26" i="9"/>
  <c r="BB26" i="9"/>
  <c r="D27" i="9"/>
  <c r="F27" i="9"/>
  <c r="G27" i="9"/>
  <c r="H27" i="9"/>
  <c r="I27" i="9"/>
  <c r="J27" i="9"/>
  <c r="K27" i="9"/>
  <c r="L27" i="9"/>
  <c r="M27" i="9"/>
  <c r="S27" i="9"/>
  <c r="BB27" i="9"/>
  <c r="D28" i="9"/>
  <c r="F28" i="9"/>
  <c r="G28" i="9"/>
  <c r="H28" i="9"/>
  <c r="I28" i="9"/>
  <c r="J28" i="9"/>
  <c r="K28" i="9"/>
  <c r="L28" i="9"/>
  <c r="M28" i="9"/>
  <c r="S28" i="9"/>
  <c r="BB28" i="9"/>
  <c r="D29" i="9"/>
  <c r="F29" i="9"/>
  <c r="G29" i="9"/>
  <c r="H29" i="9"/>
  <c r="I29" i="9"/>
  <c r="J29" i="9"/>
  <c r="K29" i="9"/>
  <c r="L29" i="9"/>
  <c r="M29" i="9"/>
  <c r="S29" i="9"/>
  <c r="BB29" i="9"/>
  <c r="D30" i="9"/>
  <c r="F30" i="9"/>
  <c r="G30" i="9"/>
  <c r="H30" i="9"/>
  <c r="I30" i="9"/>
  <c r="J30" i="9"/>
  <c r="K30" i="9"/>
  <c r="L30" i="9"/>
  <c r="M30" i="9"/>
  <c r="S30" i="9"/>
  <c r="BB30" i="9"/>
  <c r="D31" i="9"/>
  <c r="F31" i="9"/>
  <c r="G31" i="9"/>
  <c r="H31" i="9"/>
  <c r="I31" i="9"/>
  <c r="J31" i="9"/>
  <c r="K31" i="9"/>
  <c r="L31" i="9"/>
  <c r="M31" i="9"/>
  <c r="S31" i="9"/>
  <c r="BB31" i="9"/>
  <c r="D32" i="9"/>
  <c r="F32" i="9"/>
  <c r="G32" i="9"/>
  <c r="H32" i="9"/>
  <c r="I32" i="9"/>
  <c r="J32" i="9"/>
  <c r="K32" i="9"/>
  <c r="L32" i="9"/>
  <c r="M32" i="9"/>
  <c r="S32" i="9"/>
  <c r="BB32" i="9"/>
  <c r="D33" i="9"/>
  <c r="F33" i="9"/>
  <c r="G33" i="9"/>
  <c r="H33" i="9"/>
  <c r="I33" i="9"/>
  <c r="J33" i="9"/>
  <c r="K33" i="9"/>
  <c r="L33" i="9"/>
  <c r="M33" i="9"/>
  <c r="S33" i="9"/>
  <c r="BB33" i="9"/>
  <c r="D34" i="9"/>
  <c r="F34" i="9"/>
  <c r="G34" i="9"/>
  <c r="H34" i="9"/>
  <c r="I34" i="9"/>
  <c r="J34" i="9"/>
  <c r="K34" i="9"/>
  <c r="L34" i="9"/>
  <c r="M34" i="9"/>
  <c r="S34" i="9"/>
  <c r="BB34" i="9"/>
  <c r="D35" i="9"/>
  <c r="F35" i="9"/>
  <c r="G35" i="9"/>
  <c r="H35" i="9"/>
  <c r="I35" i="9"/>
  <c r="J35" i="9"/>
  <c r="K35" i="9"/>
  <c r="L35" i="9"/>
  <c r="M35" i="9"/>
  <c r="S35" i="9"/>
  <c r="BB35" i="9"/>
  <c r="D36" i="9"/>
  <c r="F36" i="9"/>
  <c r="G36" i="9"/>
  <c r="H36" i="9"/>
  <c r="I36" i="9"/>
  <c r="J36" i="9"/>
  <c r="K36" i="9"/>
  <c r="L36" i="9"/>
  <c r="M36" i="9"/>
  <c r="S36" i="9"/>
  <c r="BB36" i="9"/>
  <c r="D37" i="9"/>
  <c r="F37" i="9"/>
  <c r="G37" i="9"/>
  <c r="H37" i="9"/>
  <c r="I37" i="9"/>
  <c r="J37" i="9"/>
  <c r="K37" i="9"/>
  <c r="L37" i="9"/>
  <c r="M37" i="9"/>
  <c r="S37" i="9"/>
  <c r="BB37" i="9"/>
  <c r="D38" i="9"/>
  <c r="F38" i="9"/>
  <c r="G38" i="9"/>
  <c r="H38" i="9"/>
  <c r="I38" i="9"/>
  <c r="J38" i="9"/>
  <c r="K38" i="9"/>
  <c r="L38" i="9"/>
  <c r="M38" i="9"/>
  <c r="S38" i="9"/>
  <c r="BB38"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9" i="21"/>
  <c r="E10" i="21"/>
  <c r="E11" i="21"/>
  <c r="E12" i="21"/>
  <c r="E13" i="21"/>
  <c r="E14" i="21"/>
  <c r="B15" i="21"/>
  <c r="C15" i="21"/>
  <c r="D15" i="21"/>
  <c r="E18" i="21"/>
  <c r="E19" i="21"/>
  <c r="E20" i="21"/>
  <c r="E21" i="21"/>
  <c r="E22" i="21"/>
  <c r="E23" i="21"/>
  <c r="E24" i="21"/>
  <c r="B25" i="21"/>
  <c r="C25" i="21"/>
  <c r="D25" i="21"/>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V41" i="5" s="1"/>
  <c r="W8" i="5"/>
  <c r="X8" i="5"/>
  <c r="V9" i="5"/>
  <c r="W9" i="5"/>
  <c r="X9" i="5"/>
  <c r="Y42" i="5" s="1"/>
  <c r="V11" i="5"/>
  <c r="W11" i="5"/>
  <c r="X11" i="5"/>
  <c r="V12" i="5"/>
  <c r="V43" i="5" s="1"/>
  <c r="W12" i="5"/>
  <c r="X12" i="5"/>
  <c r="V13" i="5"/>
  <c r="W13" i="5"/>
  <c r="X13" i="5"/>
  <c r="V14" i="5"/>
  <c r="W14" i="5"/>
  <c r="X14" i="5"/>
  <c r="V15" i="5"/>
  <c r="V45" i="5" s="1"/>
  <c r="W15" i="5"/>
  <c r="X15" i="5"/>
  <c r="V16" i="5"/>
  <c r="V46" i="5" s="1"/>
  <c r="W16" i="5"/>
  <c r="X16" i="5"/>
  <c r="V17" i="5"/>
  <c r="V47" i="5" s="1"/>
  <c r="W17" i="5"/>
  <c r="X17" i="5"/>
  <c r="V18" i="5"/>
  <c r="V48" i="5" s="1"/>
  <c r="W18" i="5"/>
  <c r="X18" i="5"/>
  <c r="V19" i="5"/>
  <c r="V49" i="5" s="1"/>
  <c r="W19" i="5"/>
  <c r="X19" i="5"/>
  <c r="V20" i="5"/>
  <c r="V50" i="5" s="1"/>
  <c r="W20" i="5"/>
  <c r="X20" i="5"/>
  <c r="B21" i="5"/>
  <c r="C21" i="5"/>
  <c r="D21" i="5"/>
  <c r="E21" i="5"/>
  <c r="F21" i="5"/>
  <c r="G21" i="5"/>
  <c r="H21" i="5"/>
  <c r="I21" i="5"/>
  <c r="J21" i="5"/>
  <c r="K21" i="5"/>
  <c r="L21" i="5"/>
  <c r="M21" i="5"/>
  <c r="N21" i="5"/>
  <c r="O21" i="5"/>
  <c r="P21" i="5"/>
  <c r="Q21" i="5"/>
  <c r="F21" i="7" s="1"/>
  <c r="R21" i="5"/>
  <c r="S21" i="5"/>
  <c r="T21" i="5"/>
  <c r="U21" i="5"/>
  <c r="Z25" i="5"/>
  <c r="AA25" i="5"/>
  <c r="AB25" i="5"/>
  <c r="AC25" i="5"/>
  <c r="AD25" i="5"/>
  <c r="AE25" i="5"/>
  <c r="AF25" i="5"/>
  <c r="AG25" i="5"/>
  <c r="Z26" i="5"/>
  <c r="AA26" i="5"/>
  <c r="AB26" i="5"/>
  <c r="AC26" i="5"/>
  <c r="AD26" i="5"/>
  <c r="AD42" i="5" s="1"/>
  <c r="AE26" i="5"/>
  <c r="AF26" i="5"/>
  <c r="AG26" i="5"/>
  <c r="Z27" i="5"/>
  <c r="AA27" i="5"/>
  <c r="AB27" i="5"/>
  <c r="AC27" i="5"/>
  <c r="AD27" i="5"/>
  <c r="AE27" i="5"/>
  <c r="AF27" i="5"/>
  <c r="AG27" i="5"/>
  <c r="Z28" i="5"/>
  <c r="AA28" i="5"/>
  <c r="AB28" i="5"/>
  <c r="AC28" i="5"/>
  <c r="AD28" i="5"/>
  <c r="AE28" i="5"/>
  <c r="AF28" i="5"/>
  <c r="AG28" i="5"/>
  <c r="Z29" i="5"/>
  <c r="AA29" i="5"/>
  <c r="AB29" i="5"/>
  <c r="AC29" i="5"/>
  <c r="AD29" i="5"/>
  <c r="AE29" i="5"/>
  <c r="AF29" i="5"/>
  <c r="AG29" i="5"/>
  <c r="Z31" i="5"/>
  <c r="AA31" i="5"/>
  <c r="AB31" i="5"/>
  <c r="AC31" i="5"/>
  <c r="AD31" i="5"/>
  <c r="AE31" i="5"/>
  <c r="AF31" i="5"/>
  <c r="AG31" i="5"/>
  <c r="C37" i="7"/>
  <c r="C8" i="7"/>
  <c r="D8" i="7"/>
  <c r="E8" i="7"/>
  <c r="F8" i="7"/>
  <c r="G8" i="7"/>
  <c r="C9" i="7"/>
  <c r="D9" i="7"/>
  <c r="E9" i="7"/>
  <c r="F9" i="7"/>
  <c r="G9"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B21" i="7"/>
  <c r="C22" i="7"/>
  <c r="D22" i="7"/>
  <c r="E22" i="7"/>
  <c r="F22" i="7"/>
  <c r="G22"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C36" i="7"/>
  <c r="D36" i="7"/>
  <c r="E36" i="7"/>
  <c r="F36" i="7"/>
  <c r="G36" i="7"/>
  <c r="B37" i="7"/>
  <c r="C38" i="7"/>
  <c r="D38" i="7"/>
  <c r="E38" i="7"/>
  <c r="F38" i="7"/>
  <c r="G38" i="7"/>
  <c r="G61" i="7"/>
  <c r="F61" i="7"/>
  <c r="H61" i="7"/>
  <c r="Y31" i="17"/>
  <c r="V31" i="17"/>
  <c r="E61" i="7"/>
  <c r="I61" i="7"/>
  <c r="K61" i="7"/>
  <c r="L61" i="7"/>
  <c r="J61" i="7"/>
  <c r="C61" i="7"/>
  <c r="D31" i="17"/>
  <c r="BC31" i="17" s="1"/>
  <c r="T31" i="17"/>
  <c r="N31" i="17"/>
  <c r="Z31" i="17"/>
  <c r="R31" i="17"/>
  <c r="Q31" i="17"/>
  <c r="O31" i="17"/>
  <c r="J31" i="17"/>
  <c r="BI31" i="17" s="1"/>
  <c r="W31" i="17"/>
  <c r="H26" i="7"/>
  <c r="I31" i="17"/>
  <c r="BH31" i="17" s="1"/>
  <c r="L31" i="17"/>
  <c r="BK31" i="17" s="1"/>
  <c r="K31" i="17"/>
  <c r="BJ31" i="17" s="1"/>
  <c r="F31" i="17"/>
  <c r="BE31" i="17" s="1"/>
  <c r="C31" i="17"/>
  <c r="BB31" i="17" s="1"/>
  <c r="H31" i="7"/>
  <c r="H28" i="7"/>
  <c r="H30" i="7"/>
  <c r="H25" i="7"/>
  <c r="H27" i="7"/>
  <c r="D37" i="7"/>
  <c r="G31" i="17"/>
  <c r="BF31" i="17" s="1"/>
  <c r="AC31" i="17"/>
  <c r="S31" i="17"/>
  <c r="E37" i="7"/>
  <c r="H29" i="7"/>
  <c r="AB31" i="17"/>
  <c r="M31" i="17"/>
  <c r="AS28" i="5"/>
  <c r="AH32" i="13"/>
  <c r="M24" i="18"/>
  <c r="L20" i="18"/>
  <c r="AL30" i="17"/>
  <c r="CK30" i="17" s="1"/>
  <c r="AF28" i="17"/>
  <c r="AJ24" i="17"/>
  <c r="AK32" i="13"/>
  <c r="AQ32" i="13"/>
  <c r="AE32" i="13"/>
  <c r="M23" i="18"/>
  <c r="AI29" i="17"/>
  <c r="AO23" i="17"/>
  <c r="AJ32" i="13"/>
  <c r="AL31" i="5"/>
  <c r="AQ30" i="5"/>
  <c r="AF32" i="13"/>
  <c r="M18" i="18"/>
  <c r="AK27" i="17"/>
  <c r="AP26" i="17"/>
  <c r="AM25" i="17"/>
  <c r="N19" i="18"/>
  <c r="AP32" i="13"/>
  <c r="AR25" i="5"/>
  <c r="AJ25" i="5"/>
  <c r="L18" i="18"/>
  <c r="L28" i="18" s="1"/>
  <c r="AQ29" i="17"/>
  <c r="AK28" i="5"/>
  <c r="M21" i="18"/>
  <c r="AN28" i="17"/>
  <c r="AN32" i="13"/>
  <c r="AH27" i="5"/>
  <c r="AM32" i="13"/>
  <c r="I44" i="8"/>
  <c r="G27" i="8"/>
  <c r="F8" i="8"/>
  <c r="I43" i="8"/>
  <c r="G13" i="8"/>
  <c r="G30" i="8"/>
  <c r="I41" i="8"/>
  <c r="F14" i="8"/>
  <c r="E14" i="8"/>
  <c r="G20" i="8"/>
  <c r="E28" i="8"/>
  <c r="E29" i="8"/>
  <c r="G34" i="8"/>
  <c r="E20" i="8"/>
  <c r="I42" i="8"/>
  <c r="G17" i="8"/>
  <c r="F31" i="8"/>
  <c r="E35" i="8"/>
  <c r="E17" i="8"/>
  <c r="G32" i="8"/>
  <c r="I46" i="8"/>
  <c r="E27" i="8"/>
  <c r="F33" i="8"/>
  <c r="F35" i="8"/>
  <c r="G12" i="8"/>
  <c r="E8" i="8"/>
  <c r="I51" i="8"/>
  <c r="F12" i="8"/>
  <c r="I49" i="8"/>
  <c r="G14" i="8"/>
  <c r="E15" i="8"/>
  <c r="F27" i="8"/>
  <c r="G33" i="8"/>
  <c r="F18" i="8"/>
  <c r="G16" i="8"/>
  <c r="G19" i="8"/>
  <c r="F19" i="8"/>
  <c r="E16" i="8"/>
  <c r="G8" i="8"/>
  <c r="E30" i="8"/>
  <c r="F30" i="8"/>
  <c r="E25" i="8"/>
  <c r="F32" i="8"/>
  <c r="E32" i="8"/>
  <c r="G26" i="8"/>
  <c r="I45" i="8"/>
  <c r="F9" i="8"/>
  <c r="F25" i="8"/>
  <c r="F15" i="8"/>
  <c r="E9" i="8"/>
  <c r="F20" i="8"/>
  <c r="G31" i="8"/>
  <c r="G35" i="8"/>
  <c r="F17" i="8"/>
  <c r="F13" i="8"/>
  <c r="I48" i="8"/>
  <c r="F28" i="8"/>
  <c r="G29" i="8"/>
  <c r="G25" i="8"/>
  <c r="H61" i="8"/>
  <c r="F29" i="8"/>
  <c r="E31" i="8"/>
  <c r="E19" i="8"/>
  <c r="I47" i="8"/>
  <c r="E18" i="8"/>
  <c r="E34" i="8"/>
  <c r="G11" i="8"/>
  <c r="E11" i="8"/>
  <c r="I50" i="8"/>
  <c r="E26" i="8"/>
  <c r="E12" i="8"/>
  <c r="E36" i="8"/>
  <c r="E33" i="8"/>
  <c r="F36" i="8"/>
  <c r="G15" i="8"/>
  <c r="F11" i="8"/>
  <c r="G9" i="8"/>
  <c r="G28" i="8"/>
  <c r="F34" i="8"/>
  <c r="E13" i="8"/>
  <c r="F16" i="8"/>
  <c r="G36" i="8"/>
  <c r="G18" i="8"/>
  <c r="F26" i="8"/>
  <c r="J29" i="20" l="1"/>
  <c r="N51" i="5"/>
  <c r="G29" i="20"/>
  <c r="AD46" i="5"/>
  <c r="AD41" i="5"/>
  <c r="AL47" i="5"/>
  <c r="AD47" i="5"/>
  <c r="V44" i="5"/>
  <c r="X42" i="5"/>
  <c r="AG42" i="5"/>
  <c r="F51" i="5"/>
  <c r="J29" i="18"/>
  <c r="AD44" i="5"/>
  <c r="AD43" i="5"/>
  <c r="G28" i="20"/>
  <c r="AH49" i="5"/>
  <c r="D51" i="5"/>
  <c r="AL48" i="5"/>
  <c r="AD48" i="5"/>
  <c r="AT50" i="5"/>
  <c r="AT43" i="5"/>
  <c r="AH45" i="5"/>
  <c r="AS42" i="5"/>
  <c r="AR42" i="5"/>
  <c r="AH47" i="5"/>
  <c r="AF42" i="5"/>
  <c r="AL49" i="5"/>
  <c r="AD49" i="5"/>
  <c r="M28" i="18"/>
  <c r="AE42" i="5"/>
  <c r="AC42" i="5"/>
  <c r="V42" i="5"/>
  <c r="W42" i="5"/>
  <c r="AH50" i="5"/>
  <c r="AI42" i="5"/>
  <c r="AL41" i="5"/>
  <c r="AM42" i="5"/>
  <c r="AL46" i="5"/>
  <c r="AA42" i="5"/>
  <c r="AH48" i="5"/>
  <c r="H31" i="21"/>
  <c r="H30" i="21"/>
  <c r="H29" i="21"/>
  <c r="H28" i="21"/>
  <c r="AT47" i="5"/>
  <c r="AH44" i="5"/>
  <c r="AP42" i="5"/>
  <c r="AU42" i="5"/>
  <c r="Z42" i="5"/>
  <c r="T5" i="9"/>
  <c r="T10" i="9"/>
  <c r="AL45" i="5"/>
  <c r="AO42" i="5"/>
  <c r="AH41" i="5"/>
  <c r="AT45" i="5"/>
  <c r="AT42" i="5"/>
  <c r="AJ42" i="5"/>
  <c r="AB42" i="5"/>
  <c r="BC25" i="9"/>
  <c r="BC10" i="9"/>
  <c r="AH42" i="5"/>
  <c r="AT46" i="5"/>
  <c r="AL50" i="5"/>
  <c r="AD50" i="5"/>
  <c r="AL43" i="5"/>
  <c r="AH46" i="5"/>
  <c r="AH43" i="5"/>
  <c r="AN42" i="5"/>
  <c r="AQ42" i="5"/>
  <c r="E51" i="5"/>
  <c r="AD45" i="5"/>
  <c r="AL42" i="5"/>
  <c r="AT44" i="5"/>
  <c r="AT41" i="5"/>
  <c r="B51" i="5"/>
  <c r="AL44" i="5"/>
  <c r="AK42" i="5"/>
  <c r="R51" i="5"/>
  <c r="O28" i="21"/>
  <c r="O29" i="18"/>
  <c r="J30" i="18"/>
  <c r="O30" i="18"/>
  <c r="O28" i="18"/>
  <c r="O31" i="18"/>
  <c r="G28" i="18"/>
  <c r="H59" i="8"/>
  <c r="H57" i="8"/>
  <c r="H58" i="8"/>
  <c r="H56" i="8"/>
  <c r="H54" i="8"/>
  <c r="H55" i="8"/>
  <c r="AV59" i="5"/>
  <c r="N43" i="8"/>
  <c r="N42" i="8"/>
  <c r="N41" i="8"/>
  <c r="N45" i="8"/>
  <c r="N50" i="8"/>
  <c r="N49" i="8"/>
  <c r="N46" i="8"/>
  <c r="N47" i="8"/>
  <c r="N48" i="8"/>
  <c r="AG56" i="5"/>
  <c r="Y46" i="5"/>
  <c r="J16" i="7"/>
  <c r="K12" i="7"/>
  <c r="I12" i="7"/>
  <c r="O30" i="20"/>
  <c r="AK56" i="5"/>
  <c r="AV48" i="5"/>
  <c r="AF56" i="5"/>
  <c r="J15" i="7"/>
  <c r="I11" i="7"/>
  <c r="O31" i="20"/>
  <c r="AJ56" i="5"/>
  <c r="AE56" i="5"/>
  <c r="J14" i="7"/>
  <c r="AI56" i="5"/>
  <c r="AV47" i="5"/>
  <c r="AV41" i="5"/>
  <c r="J13" i="7"/>
  <c r="H13" i="7"/>
  <c r="K8" i="7"/>
  <c r="AS50" i="5"/>
  <c r="AD56" i="5"/>
  <c r="AH56" i="5"/>
  <c r="AC56" i="5"/>
  <c r="Y50" i="5"/>
  <c r="Y43" i="5"/>
  <c r="I16" i="7"/>
  <c r="O28" i="20"/>
  <c r="AV50" i="5"/>
  <c r="AV46" i="5"/>
  <c r="AV43" i="5"/>
  <c r="I28" i="20"/>
  <c r="I15" i="7"/>
  <c r="J11" i="7"/>
  <c r="AA46" i="5"/>
  <c r="AA56" i="5"/>
  <c r="K14" i="7"/>
  <c r="I14" i="7"/>
  <c r="J9" i="7"/>
  <c r="M8" i="7"/>
  <c r="AV49" i="5"/>
  <c r="AV45" i="5"/>
  <c r="AB56" i="5"/>
  <c r="Z56" i="5"/>
  <c r="J8" i="7"/>
  <c r="O29" i="20"/>
  <c r="K31" i="21"/>
  <c r="K30" i="21"/>
  <c r="K29" i="21"/>
  <c r="K28" i="21"/>
  <c r="I30" i="18"/>
  <c r="E31" i="21"/>
  <c r="G31" i="20"/>
  <c r="F30" i="20"/>
  <c r="K30" i="20"/>
  <c r="M29" i="22"/>
  <c r="J28" i="22"/>
  <c r="F28" i="18"/>
  <c r="G31" i="21"/>
  <c r="G30" i="21"/>
  <c r="G29" i="21"/>
  <c r="E30" i="18"/>
  <c r="J31" i="18"/>
  <c r="E31" i="22"/>
  <c r="H31" i="18"/>
  <c r="G28" i="21"/>
  <c r="M30" i="22"/>
  <c r="L29" i="22"/>
  <c r="I28" i="22"/>
  <c r="I30" i="20"/>
  <c r="K30" i="18"/>
  <c r="K29" i="18"/>
  <c r="I31" i="18"/>
  <c r="H28" i="18"/>
  <c r="I31" i="21"/>
  <c r="I30" i="21"/>
  <c r="I29" i="21"/>
  <c r="I28" i="21"/>
  <c r="H31" i="22"/>
  <c r="K28" i="22"/>
  <c r="H29" i="20"/>
  <c r="E30" i="22"/>
  <c r="E28" i="22"/>
  <c r="G30" i="20"/>
  <c r="L29" i="18"/>
  <c r="H28" i="20"/>
  <c r="K31" i="20"/>
  <c r="I29" i="20"/>
  <c r="F30" i="22"/>
  <c r="F28" i="22"/>
  <c r="G29" i="18"/>
  <c r="F30" i="18"/>
  <c r="I31" i="20"/>
  <c r="H30" i="20"/>
  <c r="E31" i="18"/>
  <c r="M29" i="18"/>
  <c r="M31" i="18"/>
  <c r="H31" i="20"/>
  <c r="E29" i="21"/>
  <c r="J28" i="20"/>
  <c r="K31" i="18"/>
  <c r="K28" i="18"/>
  <c r="L31" i="21"/>
  <c r="L30" i="21"/>
  <c r="L29" i="21"/>
  <c r="L28" i="21"/>
  <c r="K31" i="22"/>
  <c r="J30" i="22"/>
  <c r="I29" i="22"/>
  <c r="F31" i="20"/>
  <c r="E30" i="20"/>
  <c r="M31" i="20"/>
  <c r="J31" i="22"/>
  <c r="I30" i="22"/>
  <c r="H29" i="22"/>
  <c r="M28" i="22"/>
  <c r="N28" i="20"/>
  <c r="N29" i="18"/>
  <c r="N31" i="22"/>
  <c r="N30" i="18"/>
  <c r="E31" i="20"/>
  <c r="K29" i="20"/>
  <c r="E28" i="21"/>
  <c r="F31" i="22"/>
  <c r="I29" i="18"/>
  <c r="I28" i="18"/>
  <c r="J31" i="21"/>
  <c r="J30" i="21"/>
  <c r="J29" i="21"/>
  <c r="J28" i="21"/>
  <c r="I31" i="22"/>
  <c r="H30" i="22"/>
  <c r="G29" i="22"/>
  <c r="L28" i="22"/>
  <c r="N31" i="18"/>
  <c r="L28" i="20"/>
  <c r="H30" i="18"/>
  <c r="H29" i="18"/>
  <c r="G30" i="22"/>
  <c r="N28" i="21"/>
  <c r="J30" i="20"/>
  <c r="F28" i="20"/>
  <c r="M28" i="20"/>
  <c r="G31" i="18"/>
  <c r="G30" i="18"/>
  <c r="G31" i="22"/>
  <c r="N29" i="20"/>
  <c r="N28" i="22"/>
  <c r="J31" i="20"/>
  <c r="E28" i="20"/>
  <c r="F31" i="18"/>
  <c r="F29" i="18"/>
  <c r="N30" i="20"/>
  <c r="E30" i="21"/>
  <c r="F29" i="22"/>
  <c r="L31" i="20"/>
  <c r="E29" i="18"/>
  <c r="F31" i="21"/>
  <c r="F30" i="21"/>
  <c r="F29" i="21"/>
  <c r="F28" i="21"/>
  <c r="M31" i="22"/>
  <c r="L30" i="22"/>
  <c r="K29" i="22"/>
  <c r="H28" i="22"/>
  <c r="N31" i="20"/>
  <c r="N29" i="21"/>
  <c r="F29" i="20"/>
  <c r="K28" i="20"/>
  <c r="E29" i="22"/>
  <c r="L30" i="20"/>
  <c r="M29" i="20"/>
  <c r="L31" i="18"/>
  <c r="M30" i="18"/>
  <c r="M31" i="21"/>
  <c r="M30" i="21"/>
  <c r="M29" i="21"/>
  <c r="M28" i="21"/>
  <c r="L31" i="22"/>
  <c r="K30" i="22"/>
  <c r="J29" i="22"/>
  <c r="G28" i="22"/>
  <c r="N29" i="22"/>
  <c r="N30" i="21"/>
  <c r="L29" i="20"/>
  <c r="M30" i="20"/>
  <c r="N28" i="18"/>
  <c r="N30" i="22"/>
  <c r="N31" i="21"/>
  <c r="L30" i="18"/>
  <c r="N51" i="8"/>
  <c r="N44" i="8"/>
  <c r="AG41" i="5"/>
  <c r="Y47" i="5"/>
  <c r="Y41" i="5"/>
  <c r="AV44" i="5"/>
  <c r="Z41" i="5"/>
  <c r="AK43" i="5"/>
  <c r="AG46" i="5"/>
  <c r="AE43" i="5"/>
  <c r="Y48" i="5"/>
  <c r="AC45" i="5"/>
  <c r="AS47" i="5"/>
  <c r="AB46" i="5"/>
  <c r="AR56" i="5"/>
  <c r="Y45" i="5"/>
  <c r="AQ56" i="5"/>
  <c r="AE41" i="5"/>
  <c r="AS43" i="5"/>
  <c r="AR41" i="5"/>
  <c r="AO56" i="5"/>
  <c r="AU56" i="5"/>
  <c r="AN56" i="5"/>
  <c r="AT56" i="5"/>
  <c r="AB44" i="5"/>
  <c r="AP49" i="5"/>
  <c r="AM56" i="5"/>
  <c r="AP56" i="5"/>
  <c r="AL56" i="5"/>
  <c r="AS56" i="5"/>
  <c r="AP50" i="5"/>
  <c r="AS48" i="5"/>
  <c r="AP47" i="5"/>
  <c r="AB45" i="5"/>
  <c r="AF43" i="5"/>
  <c r="AE44" i="5"/>
  <c r="AB41" i="5"/>
  <c r="AG43" i="5"/>
  <c r="AJ41" i="5"/>
  <c r="AC46" i="5"/>
  <c r="AA41" i="5"/>
  <c r="Y49" i="5"/>
  <c r="X49" i="5"/>
  <c r="AM49" i="5"/>
  <c r="AE49" i="5"/>
  <c r="AN48" i="5"/>
  <c r="AF48" i="5"/>
  <c r="AO47" i="5"/>
  <c r="AG47" i="5"/>
  <c r="D56" i="7"/>
  <c r="AA50" i="5"/>
  <c r="AB49" i="5"/>
  <c r="AC44" i="5"/>
  <c r="AC43" i="5"/>
  <c r="AA45" i="5"/>
  <c r="X48" i="5"/>
  <c r="AJ49" i="5"/>
  <c r="AC48" i="5"/>
  <c r="AB43" i="5"/>
  <c r="Z45" i="5"/>
  <c r="AI50" i="5"/>
  <c r="AK48" i="5"/>
  <c r="AA44" i="5"/>
  <c r="AG45" i="5"/>
  <c r="AQ48" i="5"/>
  <c r="Z46" i="5"/>
  <c r="K51" i="5"/>
  <c r="AF46" i="5"/>
  <c r="AF41" i="5"/>
  <c r="M51" i="5"/>
  <c r="X46" i="5"/>
  <c r="AU48" i="5"/>
  <c r="L51" i="5"/>
  <c r="X44" i="5"/>
  <c r="AJ50" i="5"/>
  <c r="AB50" i="5"/>
  <c r="AK49" i="5"/>
  <c r="AC49" i="5"/>
  <c r="AM47" i="5"/>
  <c r="AE47" i="5"/>
  <c r="AR48" i="5"/>
  <c r="AU43" i="5"/>
  <c r="AN46" i="5"/>
  <c r="AP45" i="5"/>
  <c r="AK44" i="5"/>
  <c r="AN43" i="5"/>
  <c r="AM41" i="5"/>
  <c r="Q51" i="5"/>
  <c r="AU47" i="5"/>
  <c r="I51" i="5"/>
  <c r="X50" i="5"/>
  <c r="X43" i="5"/>
  <c r="AO50" i="5"/>
  <c r="AG50" i="5"/>
  <c r="Z49" i="5"/>
  <c r="AI48" i="5"/>
  <c r="AA48" i="5"/>
  <c r="AJ47" i="5"/>
  <c r="AB47" i="5"/>
  <c r="AQ50" i="5"/>
  <c r="AR47" i="5"/>
  <c r="AU50" i="5"/>
  <c r="AN50" i="5"/>
  <c r="AF50" i="5"/>
  <c r="AO49" i="5"/>
  <c r="AG49" i="5"/>
  <c r="Z48" i="5"/>
  <c r="AI47" i="5"/>
  <c r="AA47" i="5"/>
  <c r="AS49" i="5"/>
  <c r="AQ47" i="5"/>
  <c r="AQ49" i="5"/>
  <c r="AQ45" i="5"/>
  <c r="AC41" i="5"/>
  <c r="J51" i="5"/>
  <c r="W48" i="5"/>
  <c r="X45" i="5"/>
  <c r="Z50" i="5"/>
  <c r="AI49" i="5"/>
  <c r="AA49" i="5"/>
  <c r="AJ48" i="5"/>
  <c r="AB48" i="5"/>
  <c r="AK47" i="5"/>
  <c r="AC47" i="5"/>
  <c r="AR50" i="5"/>
  <c r="AM46" i="5"/>
  <c r="AO45" i="5"/>
  <c r="AS44" i="5"/>
  <c r="AJ44" i="5"/>
  <c r="AM43" i="5"/>
  <c r="P51" i="5"/>
  <c r="AU46" i="5"/>
  <c r="W44" i="5"/>
  <c r="W45" i="5"/>
  <c r="AK46" i="5"/>
  <c r="AN45" i="5"/>
  <c r="AR44" i="5"/>
  <c r="AI44" i="5"/>
  <c r="AK41" i="5"/>
  <c r="AA43" i="5"/>
  <c r="H51" i="5"/>
  <c r="W50" i="5"/>
  <c r="X47" i="5"/>
  <c r="W43" i="5"/>
  <c r="X41" i="5"/>
  <c r="AP48" i="5"/>
  <c r="AS46" i="5"/>
  <c r="AJ46" i="5"/>
  <c r="AM45" i="5"/>
  <c r="AQ44" i="5"/>
  <c r="AJ43" i="5"/>
  <c r="AS41" i="5"/>
  <c r="AI41" i="5"/>
  <c r="AU45" i="5"/>
  <c r="Z44" i="5"/>
  <c r="Z43" i="5"/>
  <c r="O51" i="5"/>
  <c r="G51" i="5"/>
  <c r="W47" i="5"/>
  <c r="W41" i="5"/>
  <c r="AF45" i="5"/>
  <c r="AM50" i="5"/>
  <c r="AE50" i="5"/>
  <c r="AN49" i="5"/>
  <c r="AF49" i="5"/>
  <c r="AO48" i="5"/>
  <c r="AG48" i="5"/>
  <c r="Z47" i="5"/>
  <c r="AR49" i="5"/>
  <c r="AR46" i="5"/>
  <c r="AI46" i="5"/>
  <c r="AP44" i="5"/>
  <c r="AR43" i="5"/>
  <c r="AI43" i="5"/>
  <c r="AQ41" i="5"/>
  <c r="U51" i="5"/>
  <c r="AU49" i="5"/>
  <c r="AG44" i="5"/>
  <c r="AE45" i="5"/>
  <c r="AQ46" i="5"/>
  <c r="AK45" i="5"/>
  <c r="AO44" i="5"/>
  <c r="AQ43" i="5"/>
  <c r="AP41" i="5"/>
  <c r="T51" i="5"/>
  <c r="AU44" i="5"/>
  <c r="AU41" i="5"/>
  <c r="AF44" i="5"/>
  <c r="W49" i="5"/>
  <c r="Y44" i="5"/>
  <c r="AK50" i="5"/>
  <c r="AC50" i="5"/>
  <c r="AM48" i="5"/>
  <c r="AE48" i="5"/>
  <c r="AN47" i="5"/>
  <c r="AF47" i="5"/>
  <c r="AP46" i="5"/>
  <c r="AS45" i="5"/>
  <c r="AJ45" i="5"/>
  <c r="AM44" i="5"/>
  <c r="AP43" i="5"/>
  <c r="AO41" i="5"/>
  <c r="S51" i="5"/>
  <c r="AN44" i="5"/>
  <c r="AE46" i="5"/>
  <c r="W46" i="5"/>
  <c r="AO46" i="5"/>
  <c r="AR45" i="5"/>
  <c r="AI45" i="5"/>
  <c r="AO43" i="5"/>
  <c r="AN41" i="5"/>
  <c r="CA8" i="17"/>
  <c r="BZ14" i="17"/>
  <c r="BV10" i="17"/>
  <c r="CB12" i="17"/>
  <c r="BX10" i="17"/>
  <c r="C47" i="7"/>
  <c r="C50" i="7"/>
  <c r="G47" i="7"/>
  <c r="D46" i="7"/>
  <c r="E48" i="7"/>
  <c r="C49" i="7"/>
  <c r="G46" i="7"/>
  <c r="D45" i="7"/>
  <c r="F47" i="7"/>
  <c r="C46" i="7"/>
  <c r="B51" i="7"/>
  <c r="E49" i="7"/>
  <c r="G50" i="7"/>
  <c r="D49" i="7"/>
  <c r="E45" i="7"/>
  <c r="G57" i="7"/>
  <c r="G43" i="7"/>
  <c r="AF54" i="5"/>
  <c r="F44" i="7"/>
  <c r="F58" i="7"/>
  <c r="E55" i="7"/>
  <c r="E42" i="7"/>
  <c r="AB58" i="5"/>
  <c r="AB57" i="5"/>
  <c r="AB55" i="5"/>
  <c r="AB54" i="5"/>
  <c r="H58" i="7"/>
  <c r="C43" i="7"/>
  <c r="C57" i="7"/>
  <c r="AF57" i="5"/>
  <c r="AF55" i="5"/>
  <c r="F54" i="7"/>
  <c r="F41" i="7"/>
  <c r="AF58" i="5"/>
  <c r="AJ54" i="5"/>
  <c r="AS57" i="5"/>
  <c r="D60" i="7"/>
  <c r="C56" i="7"/>
  <c r="AR54" i="5"/>
  <c r="H56" i="7"/>
  <c r="F46" i="7"/>
  <c r="H54" i="7"/>
  <c r="D50" i="7"/>
  <c r="F48" i="7"/>
  <c r="E46" i="7"/>
  <c r="G58" i="7"/>
  <c r="G44" i="7"/>
  <c r="D57" i="7"/>
  <c r="D43" i="7"/>
  <c r="F55" i="7"/>
  <c r="F42" i="7"/>
  <c r="C54" i="7"/>
  <c r="C41" i="7"/>
  <c r="AC58" i="5"/>
  <c r="AC57" i="5"/>
  <c r="AC55" i="5"/>
  <c r="AC54" i="5"/>
  <c r="AK58" i="5"/>
  <c r="AN57" i="5"/>
  <c r="AS55" i="5"/>
  <c r="AJ55" i="5"/>
  <c r="AM54" i="5"/>
  <c r="Y60" i="5"/>
  <c r="Y59" i="5" s="1"/>
  <c r="Q60" i="5"/>
  <c r="Q59" i="5" s="1"/>
  <c r="AT57" i="5"/>
  <c r="AS58" i="5"/>
  <c r="AJ58" i="5"/>
  <c r="AM57" i="5"/>
  <c r="AR55" i="5"/>
  <c r="AI55" i="5"/>
  <c r="AL54" i="5"/>
  <c r="X60" i="5"/>
  <c r="X59" i="5" s="1"/>
  <c r="P60" i="5"/>
  <c r="P59" i="5" s="1"/>
  <c r="AM55" i="5"/>
  <c r="H57" i="7"/>
  <c r="G49" i="7"/>
  <c r="D48" i="7"/>
  <c r="E58" i="7"/>
  <c r="E44" i="7"/>
  <c r="G56" i="7"/>
  <c r="D42" i="7"/>
  <c r="D55" i="7"/>
  <c r="AA58" i="5"/>
  <c r="AA57" i="5"/>
  <c r="AA55" i="5"/>
  <c r="AA54" i="5"/>
  <c r="AR58" i="5"/>
  <c r="AI58" i="5"/>
  <c r="AL57" i="5"/>
  <c r="AQ55" i="5"/>
  <c r="AH55" i="5"/>
  <c r="AK54" i="5"/>
  <c r="W60" i="5"/>
  <c r="W59" i="5" s="1"/>
  <c r="E60" i="7"/>
  <c r="H55" i="7"/>
  <c r="AK57" i="5"/>
  <c r="F49" i="7"/>
  <c r="C48" i="7"/>
  <c r="E47" i="7"/>
  <c r="G45" i="7"/>
  <c r="D58" i="7"/>
  <c r="D44" i="7"/>
  <c r="F56" i="7"/>
  <c r="C42" i="7"/>
  <c r="C55" i="7"/>
  <c r="C60" i="7"/>
  <c r="Z58" i="5"/>
  <c r="Z57" i="5"/>
  <c r="Z55" i="5"/>
  <c r="Z54" i="5"/>
  <c r="J18" i="7"/>
  <c r="AQ58" i="5"/>
  <c r="AH58" i="5"/>
  <c r="AJ57" i="5"/>
  <c r="AP55" i="5"/>
  <c r="AS54" i="5"/>
  <c r="AI54" i="5"/>
  <c r="V60" i="5"/>
  <c r="V59" i="5" s="1"/>
  <c r="AU55" i="5"/>
  <c r="D47" i="7"/>
  <c r="F45" i="7"/>
  <c r="C44" i="7"/>
  <c r="C58" i="7"/>
  <c r="E56" i="7"/>
  <c r="G54" i="7"/>
  <c r="G41" i="7"/>
  <c r="AG58" i="5"/>
  <c r="AG57" i="5"/>
  <c r="AG55" i="5"/>
  <c r="AG54" i="5"/>
  <c r="E21" i="7"/>
  <c r="AP58" i="5"/>
  <c r="AR57" i="5"/>
  <c r="AI57" i="5"/>
  <c r="AO55" i="5"/>
  <c r="AQ54" i="5"/>
  <c r="AH54" i="5"/>
  <c r="U60" i="5"/>
  <c r="U59" i="5" s="1"/>
  <c r="AT55" i="5"/>
  <c r="I20" i="7"/>
  <c r="AO58" i="5"/>
  <c r="AQ57" i="5"/>
  <c r="AH57" i="5"/>
  <c r="AN55" i="5"/>
  <c r="AP54" i="5"/>
  <c r="T60" i="5"/>
  <c r="T59" i="5" s="1"/>
  <c r="AU58" i="5"/>
  <c r="AU54" i="5"/>
  <c r="E41" i="7"/>
  <c r="E54" i="7"/>
  <c r="AE58" i="5"/>
  <c r="AE57" i="5"/>
  <c r="AE55" i="5"/>
  <c r="AE54" i="5"/>
  <c r="K19" i="7"/>
  <c r="I19" i="7"/>
  <c r="AM58" i="5"/>
  <c r="AP57" i="5"/>
  <c r="AL55" i="5"/>
  <c r="AO54" i="5"/>
  <c r="S60" i="5"/>
  <c r="S59" i="5" s="1"/>
  <c r="AN58" i="5"/>
  <c r="AT58" i="5"/>
  <c r="AT54" i="5"/>
  <c r="F50" i="7"/>
  <c r="F43" i="7"/>
  <c r="F57" i="7"/>
  <c r="E50" i="7"/>
  <c r="G48" i="7"/>
  <c r="C45" i="7"/>
  <c r="E43" i="7"/>
  <c r="E57" i="7"/>
  <c r="G55" i="7"/>
  <c r="G42" i="7"/>
  <c r="D41" i="7"/>
  <c r="D54" i="7"/>
  <c r="AD58" i="5"/>
  <c r="AD57" i="5"/>
  <c r="AD55" i="5"/>
  <c r="AD54" i="5"/>
  <c r="C51" i="5"/>
  <c r="AL58" i="5"/>
  <c r="AO57" i="5"/>
  <c r="AK55" i="5"/>
  <c r="AN54" i="5"/>
  <c r="R60" i="5"/>
  <c r="R59" i="5" s="1"/>
  <c r="AU57" i="5"/>
  <c r="D38" i="8"/>
  <c r="D34" i="8"/>
  <c r="D32" i="8"/>
  <c r="D35" i="8"/>
  <c r="D36" i="8"/>
  <c r="D8" i="8"/>
  <c r="N31" i="7"/>
  <c r="N27" i="7"/>
  <c r="N30" i="7"/>
  <c r="N26" i="7"/>
  <c r="N29" i="7"/>
  <c r="N28" i="7"/>
  <c r="N25" i="7"/>
  <c r="CR20" i="17"/>
  <c r="H19" i="7"/>
  <c r="H18" i="7"/>
  <c r="H9" i="7"/>
  <c r="H17" i="7"/>
  <c r="L8" i="7"/>
  <c r="H15" i="7"/>
  <c r="CD19" i="17"/>
  <c r="H12" i="7"/>
  <c r="H37" i="8"/>
  <c r="G37" i="8"/>
  <c r="F37" i="8"/>
  <c r="E37" i="8"/>
  <c r="CQ26" i="17"/>
  <c r="CO11" i="17"/>
  <c r="L16" i="7"/>
  <c r="M20" i="7"/>
  <c r="M12" i="7"/>
  <c r="L14" i="7"/>
  <c r="CL17" i="17"/>
  <c r="CL9" i="17"/>
  <c r="M17" i="7"/>
  <c r="L12" i="7"/>
  <c r="M16" i="7"/>
  <c r="M15" i="7"/>
  <c r="CN18" i="17"/>
  <c r="CN10" i="17"/>
  <c r="M14" i="7"/>
  <c r="L17" i="7"/>
  <c r="H21" i="8"/>
  <c r="G21" i="8"/>
  <c r="F21" i="8"/>
  <c r="E21" i="8"/>
  <c r="BM31" i="17"/>
  <c r="CP17" i="17"/>
  <c r="CP9" i="17"/>
  <c r="CI26" i="17"/>
  <c r="CK25" i="17"/>
  <c r="CE24" i="17"/>
  <c r="BR31" i="17"/>
  <c r="CL25" i="17"/>
  <c r="CN19" i="17"/>
  <c r="CP18" i="17"/>
  <c r="CO13" i="17"/>
  <c r="T51" i="9"/>
  <c r="T27" i="9"/>
  <c r="BY15" i="17"/>
  <c r="CL19" i="17"/>
  <c r="CL15" i="17"/>
  <c r="CG26" i="17"/>
  <c r="CH14" i="17"/>
  <c r="CO8" i="17"/>
  <c r="CP27" i="17"/>
  <c r="CM29" i="17"/>
  <c r="CQ8" i="17"/>
  <c r="CD9" i="17"/>
  <c r="CL11" i="17"/>
  <c r="BW28" i="17"/>
  <c r="CH12" i="17"/>
  <c r="CG29" i="17"/>
  <c r="CM18" i="17"/>
  <c r="CE14" i="17"/>
  <c r="CE26" i="17"/>
  <c r="CH25" i="17"/>
  <c r="CD23" i="17"/>
  <c r="CP24" i="17"/>
  <c r="CP13" i="17"/>
  <c r="CH18" i="17"/>
  <c r="CH10" i="17"/>
  <c r="CP23" i="17"/>
  <c r="CH16" i="17"/>
  <c r="CK11" i="17"/>
  <c r="CE28" i="17"/>
  <c r="CF14" i="17"/>
  <c r="CD26" i="17"/>
  <c r="CJ27" i="17"/>
  <c r="T14" i="9"/>
  <c r="T20" i="9"/>
  <c r="CF12" i="17"/>
  <c r="CI9" i="17"/>
  <c r="T58" i="9"/>
  <c r="BX23" i="17"/>
  <c r="CK27" i="17"/>
  <c r="CM26" i="17"/>
  <c r="CG25" i="17"/>
  <c r="CJ24" i="17"/>
  <c r="CL23" i="17"/>
  <c r="CO15" i="17"/>
  <c r="T22" i="9"/>
  <c r="CD29" i="17"/>
  <c r="CG28" i="17"/>
  <c r="T41" i="9"/>
  <c r="CB9" i="17"/>
  <c r="CE10" i="17"/>
  <c r="CK17" i="17"/>
  <c r="CK9" i="17"/>
  <c r="CG12" i="17"/>
  <c r="T45" i="9"/>
  <c r="CI13" i="17"/>
  <c r="BZ23" i="17"/>
  <c r="CO14" i="17"/>
  <c r="BP31" i="17"/>
  <c r="CC17" i="17"/>
  <c r="BU17" i="17"/>
  <c r="CJ15" i="17"/>
  <c r="CO25" i="17"/>
  <c r="CF25" i="17"/>
  <c r="CH24" i="17"/>
  <c r="CK23" i="17"/>
  <c r="CL29" i="17"/>
  <c r="CO28" i="17"/>
  <c r="CF28" i="17"/>
  <c r="CG13" i="17"/>
  <c r="AG31" i="17"/>
  <c r="CF16" i="17"/>
  <c r="BX14" i="17"/>
  <c r="CJ11" i="17"/>
  <c r="CK16" i="17"/>
  <c r="CG11" i="17"/>
  <c r="AO31" i="17"/>
  <c r="CK15" i="17"/>
  <c r="L25" i="21"/>
  <c r="CA17" i="17"/>
  <c r="BM20" i="17"/>
  <c r="T18" i="9"/>
  <c r="CB28" i="17"/>
  <c r="BY19" i="17"/>
  <c r="BZ18" i="17"/>
  <c r="CB16" i="17"/>
  <c r="BV14" i="17"/>
  <c r="CI19" i="17"/>
  <c r="CE18" i="17"/>
  <c r="CM16" i="17"/>
  <c r="CP14" i="17"/>
  <c r="AP20" i="17"/>
  <c r="CP26" i="17"/>
  <c r="T12" i="9"/>
  <c r="T49" i="9"/>
  <c r="T25" i="9"/>
  <c r="BT10" i="17"/>
  <c r="T16" i="9"/>
  <c r="CA14" i="17"/>
  <c r="CG17" i="17"/>
  <c r="CI15" i="17"/>
  <c r="CE12" i="17"/>
  <c r="CM12" i="17"/>
  <c r="CD16" i="17"/>
  <c r="CH15" i="17"/>
  <c r="CL14" i="17"/>
  <c r="CD14" i="17"/>
  <c r="CD12" i="17"/>
  <c r="CH11" i="17"/>
  <c r="N25" i="21"/>
  <c r="AO20" i="17"/>
  <c r="CJ29" i="17"/>
  <c r="CL28" i="17"/>
  <c r="CI23" i="17"/>
  <c r="CQ25" i="17"/>
  <c r="CP12" i="17"/>
  <c r="CM14" i="17"/>
  <c r="CH27" i="17"/>
  <c r="CK26" i="17"/>
  <c r="CQ12" i="17"/>
  <c r="CC13" i="17"/>
  <c r="CG24" i="17"/>
  <c r="AN31" i="17"/>
  <c r="T48" i="9"/>
  <c r="BZ15" i="17"/>
  <c r="CM8" i="17"/>
  <c r="CO27" i="17"/>
  <c r="CF27" i="17"/>
  <c r="CK29" i="17"/>
  <c r="CE25" i="17"/>
  <c r="T46" i="9"/>
  <c r="T34" i="9"/>
  <c r="CC28" i="17"/>
  <c r="BR18" i="17"/>
  <c r="BT31" i="17"/>
  <c r="CK28" i="17"/>
  <c r="CJ23" i="17"/>
  <c r="CA29" i="17"/>
  <c r="BV17" i="17"/>
  <c r="CI17" i="17"/>
  <c r="CD8" i="17"/>
  <c r="BU9" i="17"/>
  <c r="CD15" i="17"/>
  <c r="L9" i="7"/>
  <c r="CO9" i="17"/>
  <c r="CL16" i="17"/>
  <c r="BZ12" i="17"/>
  <c r="CL8" i="17"/>
  <c r="BU16" i="17"/>
  <c r="CA15" i="17"/>
  <c r="CB8" i="17"/>
  <c r="BT12" i="17"/>
  <c r="BY11" i="17"/>
  <c r="CA9" i="17"/>
  <c r="AF20" i="17"/>
  <c r="CN17" i="17"/>
  <c r="CN15" i="17"/>
  <c r="CF15" i="17"/>
  <c r="CJ10" i="17"/>
  <c r="CN9" i="17"/>
  <c r="N25" i="20"/>
  <c r="CM24" i="17"/>
  <c r="K26" i="7"/>
  <c r="AI31" i="17"/>
  <c r="CQ23" i="17"/>
  <c r="BZ17" i="17"/>
  <c r="CM19" i="17"/>
  <c r="CI16" i="17"/>
  <c r="CE15" i="17"/>
  <c r="CM13" i="17"/>
  <c r="CM11" i="17"/>
  <c r="CE11" i="17"/>
  <c r="CI8" i="17"/>
  <c r="CD27" i="17"/>
  <c r="CI25" i="17"/>
  <c r="CQ10" i="17"/>
  <c r="CG18" i="17"/>
  <c r="E15" i="20"/>
  <c r="BY23" i="17"/>
  <c r="BR15" i="17"/>
  <c r="CC8" i="17"/>
  <c r="CC14" i="17"/>
  <c r="BU14" i="17"/>
  <c r="BY18" i="17"/>
  <c r="CO10" i="17"/>
  <c r="BH20" i="17"/>
  <c r="E30" i="9"/>
  <c r="E38" i="9"/>
  <c r="E21" i="9"/>
  <c r="E17" i="9"/>
  <c r="E53" i="9"/>
  <c r="CG10" i="17"/>
  <c r="CM15" i="17"/>
  <c r="BC46" i="9"/>
  <c r="BC59" i="9"/>
  <c r="BC26" i="9"/>
  <c r="BC11" i="9"/>
  <c r="BC9" i="9"/>
  <c r="BC43" i="9"/>
  <c r="BC12" i="9"/>
  <c r="BC30" i="9"/>
  <c r="BC50" i="9"/>
  <c r="BC13" i="9"/>
  <c r="BC42" i="9"/>
  <c r="BC36" i="9"/>
  <c r="BC54" i="9"/>
  <c r="BC32" i="9"/>
  <c r="BC17" i="9"/>
  <c r="BC15" i="9"/>
  <c r="BC5" i="9"/>
  <c r="BC19" i="9"/>
  <c r="BC62" i="9"/>
  <c r="BC14" i="9"/>
  <c r="CF9" i="17"/>
  <c r="AL20" i="17"/>
  <c r="CN27" i="17"/>
  <c r="H37" i="7"/>
  <c r="L13" i="7"/>
  <c r="CK12" i="17"/>
  <c r="CD11" i="17"/>
  <c r="BC16" i="9"/>
  <c r="BC35" i="9"/>
  <c r="BT18" i="17"/>
  <c r="L20" i="7"/>
  <c r="BC53" i="9"/>
  <c r="CK19" i="17"/>
  <c r="BC41" i="9"/>
  <c r="CD18" i="17"/>
  <c r="BP20" i="17"/>
  <c r="BS18" i="17"/>
  <c r="BY14" i="17"/>
  <c r="BX11" i="17"/>
  <c r="AL31" i="17"/>
  <c r="CJ26" i="17"/>
  <c r="BR12" i="17"/>
  <c r="BX15" i="17"/>
  <c r="I25" i="18"/>
  <c r="CM25" i="17"/>
  <c r="CM17" i="17"/>
  <c r="AO21" i="5"/>
  <c r="M31" i="7"/>
  <c r="CF24" i="17"/>
  <c r="CB29" i="17"/>
  <c r="BR16" i="17"/>
  <c r="BY10" i="17"/>
  <c r="AI20" i="17"/>
  <c r="CI18" i="17"/>
  <c r="CO16" i="17"/>
  <c r="I31" i="7"/>
  <c r="CG27" i="17"/>
  <c r="BN31" i="17"/>
  <c r="CC18" i="17"/>
  <c r="BZ11" i="17"/>
  <c r="CE19" i="17"/>
  <c r="CE23" i="17"/>
  <c r="M9" i="7"/>
  <c r="CG8" i="17"/>
  <c r="L15" i="20"/>
  <c r="BL31" i="17"/>
  <c r="BW19" i="17"/>
  <c r="CC12" i="17"/>
  <c r="BT9" i="17"/>
  <c r="AG20" i="17"/>
  <c r="K17" i="7"/>
  <c r="CG16" i="17"/>
  <c r="M19" i="7"/>
  <c r="CO18" i="17"/>
  <c r="CD24" i="17"/>
  <c r="CG23" i="17"/>
  <c r="F37" i="7"/>
  <c r="CP19" i="17"/>
  <c r="CI12" i="17"/>
  <c r="CI10" i="17"/>
  <c r="K31" i="7"/>
  <c r="J20" i="7"/>
  <c r="M15" i="18"/>
  <c r="CJ19" i="17"/>
  <c r="BW23" i="17"/>
  <c r="BU18" i="17"/>
  <c r="K18" i="7"/>
  <c r="J30" i="7"/>
  <c r="CA28" i="17"/>
  <c r="BY8" i="17"/>
  <c r="I8" i="7"/>
  <c r="CK14" i="17"/>
  <c r="L15" i="7"/>
  <c r="N15" i="18"/>
  <c r="N15" i="20"/>
  <c r="N25" i="22"/>
  <c r="K28" i="7"/>
  <c r="CN16" i="17"/>
  <c r="AJ31" i="17"/>
  <c r="CB27" i="17"/>
  <c r="BW24" i="17"/>
  <c r="BV13" i="17"/>
  <c r="AM20" i="17"/>
  <c r="K30" i="7"/>
  <c r="BX26" i="17"/>
  <c r="BU19" i="17"/>
  <c r="CF11" i="17"/>
  <c r="CE27" i="17"/>
  <c r="CC9" i="17"/>
  <c r="CQ18" i="17"/>
  <c r="BY26" i="17"/>
  <c r="G15" i="20"/>
  <c r="CA18" i="17"/>
  <c r="CC15" i="17"/>
  <c r="BX12" i="17"/>
  <c r="CH26" i="17"/>
  <c r="CL24" i="17"/>
  <c r="CF26" i="17"/>
  <c r="CK13" i="17"/>
  <c r="CD17" i="17"/>
  <c r="BY28" i="17"/>
  <c r="CB25" i="17"/>
  <c r="CA10" i="17"/>
  <c r="G25" i="18"/>
  <c r="M25" i="22"/>
  <c r="CO29" i="17"/>
  <c r="CN14" i="17"/>
  <c r="CQ27" i="17"/>
  <c r="AU37" i="5"/>
  <c r="AK31" i="17"/>
  <c r="BZ27" i="17"/>
  <c r="BT17" i="17"/>
  <c r="BX28" i="17"/>
  <c r="BX24" i="17"/>
  <c r="BW17" i="17"/>
  <c r="CB11" i="17"/>
  <c r="CJ12" i="17"/>
  <c r="CF13" i="17"/>
  <c r="J15" i="18"/>
  <c r="L15" i="18"/>
  <c r="G25" i="22"/>
  <c r="AP21" i="5"/>
  <c r="M13" i="7"/>
  <c r="CO12" i="17"/>
  <c r="AD21" i="5"/>
  <c r="K15" i="18"/>
  <c r="BT16" i="17"/>
  <c r="L19" i="7"/>
  <c r="CK18" i="17"/>
  <c r="CF17" i="17"/>
  <c r="BZ16" i="17"/>
  <c r="CI11" i="17"/>
  <c r="AM21" i="5"/>
  <c r="CA11" i="17"/>
  <c r="BL20" i="17"/>
  <c r="BS19" i="17"/>
  <c r="CD13" i="17"/>
  <c r="I13" i="7"/>
  <c r="CP15" i="17"/>
  <c r="AT21" i="5"/>
  <c r="BT13" i="17"/>
  <c r="K20" i="7"/>
  <c r="CG19" i="17"/>
  <c r="L18" i="7"/>
  <c r="BK20" i="17"/>
  <c r="CE9" i="17"/>
  <c r="I29" i="7"/>
  <c r="BY25" i="17"/>
  <c r="E25" i="21"/>
  <c r="E18" i="9"/>
  <c r="E8" i="9"/>
  <c r="E32" i="9"/>
  <c r="E11" i="9"/>
  <c r="E42" i="9"/>
  <c r="E58" i="9"/>
  <c r="E55" i="9"/>
  <c r="E34" i="9"/>
  <c r="BZ24" i="17"/>
  <c r="AK37" i="5"/>
  <c r="G37" i="7"/>
  <c r="BU8" i="17"/>
  <c r="H8" i="7"/>
  <c r="G25" i="21"/>
  <c r="G15" i="22"/>
  <c r="CM10" i="17"/>
  <c r="AQ21" i="5"/>
  <c r="BX25" i="17"/>
  <c r="K9" i="7"/>
  <c r="CJ8" i="17"/>
  <c r="BY13" i="17"/>
  <c r="I28" i="7"/>
  <c r="AH21" i="5"/>
  <c r="CN12" i="17"/>
  <c r="AR21" i="5"/>
  <c r="AI37" i="5"/>
  <c r="L29" i="7"/>
  <c r="AO37" i="5"/>
  <c r="L28" i="7"/>
  <c r="M27" i="7"/>
  <c r="CO26" i="17"/>
  <c r="BW29" i="17"/>
  <c r="CB19" i="17"/>
  <c r="BU12" i="17"/>
  <c r="AH20" i="17"/>
  <c r="I25" i="22"/>
  <c r="J15" i="22"/>
  <c r="I15" i="22"/>
  <c r="AF31" i="17"/>
  <c r="BR10" i="17"/>
  <c r="CB26" i="17"/>
  <c r="BZ19" i="17"/>
  <c r="CA16" i="17"/>
  <c r="BW10" i="17"/>
  <c r="CB10" i="17"/>
  <c r="CK10" i="17"/>
  <c r="CQ14" i="17"/>
  <c r="BC20" i="17"/>
  <c r="CF8" i="17"/>
  <c r="CN25" i="17"/>
  <c r="AP31" i="17"/>
  <c r="AQ31" i="17"/>
  <c r="BX29" i="17"/>
  <c r="BN20" i="17"/>
  <c r="BF20" i="17"/>
  <c r="BX17" i="17"/>
  <c r="CC10" i="17"/>
  <c r="AR20" i="17"/>
  <c r="AM31" i="17"/>
  <c r="CP29" i="17"/>
  <c r="N25" i="18"/>
  <c r="AH31" i="17"/>
  <c r="BQ31" i="17"/>
  <c r="H25" i="20"/>
  <c r="BX16" i="17"/>
  <c r="BZ8" i="17"/>
  <c r="CF10" i="17"/>
  <c r="BV18" i="17"/>
  <c r="BU11" i="17"/>
  <c r="BZ9" i="17"/>
  <c r="CN8" i="17"/>
  <c r="CC29" i="17"/>
  <c r="BV24" i="17"/>
  <c r="N15" i="22"/>
  <c r="CI27" i="17"/>
  <c r="BG20" i="17"/>
  <c r="H15" i="22"/>
  <c r="CH19" i="17"/>
  <c r="I26" i="7"/>
  <c r="AC37" i="5"/>
  <c r="BV29" i="17"/>
  <c r="AE31" i="17"/>
  <c r="M25" i="21"/>
  <c r="BD20" i="17"/>
  <c r="CM28" i="17"/>
  <c r="K25" i="20"/>
  <c r="BV23" i="17"/>
  <c r="BX27" i="17"/>
  <c r="E15" i="21"/>
  <c r="E15" i="22"/>
  <c r="BC40" i="9"/>
  <c r="BD4" i="9"/>
  <c r="BC38" i="9"/>
  <c r="BC47" i="9"/>
  <c r="BC48" i="9"/>
  <c r="BC22" i="9"/>
  <c r="BC27" i="9"/>
  <c r="BC60" i="9"/>
  <c r="BC44" i="9"/>
  <c r="BC51" i="9"/>
  <c r="BC57" i="9"/>
  <c r="BC34" i="9"/>
  <c r="BC29" i="9"/>
  <c r="BC20" i="9"/>
  <c r="BC58" i="9"/>
  <c r="BC55" i="9"/>
  <c r="BC45" i="9"/>
  <c r="BC31" i="9"/>
  <c r="BC37" i="9"/>
  <c r="BC33" i="9"/>
  <c r="CH13" i="17"/>
  <c r="AB37" i="5"/>
  <c r="AF37" i="5"/>
  <c r="I25" i="7"/>
  <c r="J27" i="7"/>
  <c r="CC27" i="17"/>
  <c r="CC24" i="17"/>
  <c r="BW27" i="17"/>
  <c r="H20" i="7"/>
  <c r="CQ15" i="17"/>
  <c r="U4" i="9"/>
  <c r="T26" i="9"/>
  <c r="T62" i="9"/>
  <c r="T56" i="9"/>
  <c r="T57" i="9"/>
  <c r="T8" i="9"/>
  <c r="T33" i="9"/>
  <c r="T59" i="9"/>
  <c r="T50" i="9"/>
  <c r="T13" i="9"/>
  <c r="T37" i="9"/>
  <c r="T53" i="9"/>
  <c r="T21" i="9"/>
  <c r="T44" i="9"/>
  <c r="BT14" i="17"/>
  <c r="BW9" i="17"/>
  <c r="BZ10" i="17"/>
  <c r="BX8" i="17"/>
  <c r="CL10" i="17"/>
  <c r="AE20" i="17"/>
  <c r="CQ29" i="17"/>
  <c r="CA12" i="17"/>
  <c r="G15" i="18"/>
  <c r="H15" i="18"/>
  <c r="I15" i="18"/>
  <c r="CQ28" i="17"/>
  <c r="CQ17" i="17"/>
  <c r="G25" i="20"/>
  <c r="CJ14" i="17"/>
  <c r="CH9" i="17"/>
  <c r="CK8" i="17"/>
  <c r="BV8" i="17"/>
  <c r="CN11" i="17"/>
  <c r="AK20" i="17"/>
  <c r="AN20" i="17"/>
  <c r="AR31" i="17"/>
  <c r="CQ16" i="17"/>
  <c r="J31" i="7"/>
  <c r="BS16" i="17"/>
  <c r="BZ25" i="17"/>
  <c r="CB18" i="17"/>
  <c r="CB15" i="17"/>
  <c r="BT15" i="17"/>
  <c r="BW13" i="17"/>
  <c r="L25" i="22"/>
  <c r="M15" i="22"/>
  <c r="L15" i="22"/>
  <c r="N15" i="21"/>
  <c r="AJ20" i="17"/>
  <c r="CP10" i="17"/>
  <c r="CI28" i="17"/>
  <c r="CA23" i="17"/>
  <c r="CB24" i="17"/>
  <c r="CB17" i="17"/>
  <c r="BV16" i="17"/>
  <c r="CN13" i="17"/>
  <c r="CD28" i="17"/>
  <c r="CN29" i="17"/>
  <c r="CE29" i="17"/>
  <c r="BS31" i="17"/>
  <c r="BR13" i="17"/>
  <c r="BS10" i="17"/>
  <c r="BV19" i="17"/>
  <c r="BZ13" i="17"/>
  <c r="BV12" i="17"/>
  <c r="L25" i="20"/>
  <c r="BW15" i="17"/>
  <c r="BW12" i="17"/>
  <c r="BX9" i="17"/>
  <c r="CK24" i="17"/>
  <c r="CM23" i="17"/>
  <c r="CN24" i="17"/>
  <c r="CQ24" i="17"/>
  <c r="CQ13" i="17"/>
  <c r="J15" i="20"/>
  <c r="AH37" i="5"/>
  <c r="K27" i="7"/>
  <c r="BT11" i="17"/>
  <c r="E25" i="20"/>
  <c r="I15" i="20"/>
  <c r="CD25" i="17"/>
  <c r="CC23" i="17"/>
  <c r="K15" i="21"/>
  <c r="CA27" i="17"/>
  <c r="BV25" i="17"/>
  <c r="BY24" i="17"/>
  <c r="F25" i="20"/>
  <c r="F15" i="20"/>
  <c r="F15" i="22"/>
  <c r="E9" i="9"/>
  <c r="E16" i="9"/>
  <c r="E47" i="9"/>
  <c r="E54" i="9"/>
  <c r="E12" i="9"/>
  <c r="E29" i="9"/>
  <c r="E57" i="9"/>
  <c r="E15" i="9"/>
  <c r="E22" i="9"/>
  <c r="E25" i="9"/>
  <c r="E27" i="9"/>
  <c r="E36" i="9"/>
  <c r="E14" i="9"/>
  <c r="E31" i="9"/>
  <c r="E62" i="9"/>
  <c r="E28" i="9"/>
  <c r="E35" i="9"/>
  <c r="H15" i="20"/>
  <c r="BW26" i="17"/>
  <c r="J25" i="7"/>
  <c r="CC25" i="17"/>
  <c r="BZ29" i="17"/>
  <c r="BB20" i="17"/>
  <c r="BT8" i="17"/>
  <c r="J29" i="7"/>
  <c r="X21" i="5"/>
  <c r="BT20" i="17" s="1"/>
  <c r="M25" i="18"/>
  <c r="BY27" i="17"/>
  <c r="BZ28" i="17"/>
  <c r="BV26" i="17"/>
  <c r="BR14" i="17"/>
  <c r="BR9" i="17"/>
  <c r="F15" i="18"/>
  <c r="CC19" i="17"/>
  <c r="CF18" i="17"/>
  <c r="J17" i="7"/>
  <c r="CC16" i="17"/>
  <c r="H11" i="7"/>
  <c r="BU10" i="17"/>
  <c r="CH8" i="17"/>
  <c r="J25" i="21"/>
  <c r="BO20" i="17"/>
  <c r="F25" i="18"/>
  <c r="I15" i="21"/>
  <c r="BO31" i="17"/>
  <c r="CN23" i="17"/>
  <c r="K25" i="18"/>
  <c r="K29" i="7"/>
  <c r="CH29" i="17"/>
  <c r="BY29" i="17"/>
  <c r="M15" i="20"/>
  <c r="M25" i="20"/>
  <c r="M15" i="21"/>
  <c r="F15" i="21"/>
  <c r="AQ20" i="17"/>
  <c r="T30" i="9"/>
  <c r="T29" i="9"/>
  <c r="T15" i="9"/>
  <c r="T32" i="9"/>
  <c r="T35" i="9"/>
  <c r="T43" i="9"/>
  <c r="T42" i="9"/>
  <c r="T31" i="9"/>
  <c r="T19" i="9"/>
  <c r="T36" i="9"/>
  <c r="T40" i="9"/>
  <c r="T47" i="9"/>
  <c r="E15" i="18"/>
  <c r="CE8" i="17"/>
  <c r="CQ9" i="17"/>
  <c r="J25" i="18"/>
  <c r="CH17" i="17"/>
  <c r="T28" i="9"/>
  <c r="T17" i="9"/>
  <c r="BS15" i="17"/>
  <c r="BY12" i="17"/>
  <c r="BW11" i="17"/>
  <c r="BW8" i="17"/>
  <c r="BC28" i="9"/>
  <c r="BC18" i="9"/>
  <c r="BC8" i="9"/>
  <c r="BC21" i="9"/>
  <c r="BC49" i="9"/>
  <c r="BC56" i="9"/>
  <c r="F25" i="21"/>
  <c r="CF29" i="17"/>
  <c r="CJ28" i="17"/>
  <c r="CP16" i="17"/>
  <c r="H15" i="21"/>
  <c r="CL27" i="17"/>
  <c r="CP8" i="17"/>
  <c r="L25" i="18"/>
  <c r="T9" i="9"/>
  <c r="T60" i="9"/>
  <c r="T55" i="9"/>
  <c r="T54" i="9"/>
  <c r="T38" i="9"/>
  <c r="T11" i="9"/>
  <c r="BX13" i="17"/>
  <c r="K25" i="21"/>
  <c r="CN26" i="17"/>
  <c r="CE13" i="17"/>
  <c r="BI20" i="17"/>
  <c r="BS8" i="17"/>
  <c r="BV27" i="17"/>
  <c r="BX19" i="17"/>
  <c r="CI14" i="17"/>
  <c r="CD10" i="17"/>
  <c r="CA25" i="17"/>
  <c r="BV15" i="17"/>
  <c r="CG9" i="17"/>
  <c r="CL18" i="17"/>
  <c r="BS11" i="17"/>
  <c r="CB23" i="17"/>
  <c r="BW18" i="17"/>
  <c r="BW16" i="17"/>
  <c r="BV9" i="17"/>
  <c r="CL12" i="17"/>
  <c r="CP11" i="17"/>
  <c r="BS13" i="17"/>
  <c r="D21" i="7"/>
  <c r="BE20" i="17"/>
  <c r="BT19" i="17"/>
  <c r="CJ18" i="17"/>
  <c r="J25" i="22"/>
  <c r="H25" i="22"/>
  <c r="E25" i="22"/>
  <c r="L15" i="21"/>
  <c r="G15" i="21"/>
  <c r="F25" i="22"/>
  <c r="K15" i="20"/>
  <c r="I25" i="21"/>
  <c r="H25" i="21"/>
  <c r="H25" i="18"/>
  <c r="E26" i="9"/>
  <c r="BR17" i="17"/>
  <c r="I25" i="20"/>
  <c r="E25" i="18"/>
  <c r="E33" i="9"/>
  <c r="E59" i="9"/>
  <c r="E44" i="9"/>
  <c r="E40" i="9"/>
  <c r="E37" i="9"/>
  <c r="E45" i="9"/>
  <c r="E41" i="9"/>
  <c r="E13" i="9"/>
  <c r="E20" i="9"/>
  <c r="E19" i="9"/>
  <c r="E60" i="9"/>
  <c r="E56" i="9"/>
  <c r="E49" i="9"/>
  <c r="E50" i="9"/>
  <c r="E46" i="9"/>
  <c r="K15" i="22"/>
  <c r="J25" i="20"/>
  <c r="E48" i="9"/>
  <c r="E51" i="9"/>
  <c r="K25" i="22"/>
  <c r="E43" i="9"/>
  <c r="J19" i="7"/>
  <c r="BU31" i="17"/>
  <c r="CB13" i="17"/>
  <c r="AJ37" i="5"/>
  <c r="CF23" i="17"/>
  <c r="K25" i="7"/>
  <c r="BR19" i="17"/>
  <c r="CO23" i="17"/>
  <c r="AS37" i="5"/>
  <c r="M25" i="7"/>
  <c r="AA37" i="5"/>
  <c r="I27" i="7"/>
  <c r="BW25" i="17"/>
  <c r="I18" i="7"/>
  <c r="BY17" i="17"/>
  <c r="CJ16" i="17"/>
  <c r="CJ13" i="17"/>
  <c r="BY9" i="17"/>
  <c r="I9" i="7"/>
  <c r="AC21" i="5"/>
  <c r="CE16" i="17"/>
  <c r="AI21" i="5"/>
  <c r="CA24" i="17"/>
  <c r="AE37" i="5"/>
  <c r="J26" i="7"/>
  <c r="BS9" i="17"/>
  <c r="AL21" i="5"/>
  <c r="L31" i="7"/>
  <c r="CI29" i="17"/>
  <c r="W21" i="5"/>
  <c r="BZ26" i="17"/>
  <c r="AD37" i="5"/>
  <c r="J28" i="7"/>
  <c r="C21" i="7"/>
  <c r="C51" i="7" s="1"/>
  <c r="BA20" i="17"/>
  <c r="BR11" i="17"/>
  <c r="CA19" i="17"/>
  <c r="CE17" i="17"/>
  <c r="BU13" i="17"/>
  <c r="Y21" i="5"/>
  <c r="H14" i="7"/>
  <c r="AK21" i="5"/>
  <c r="K13" i="7"/>
  <c r="BV11" i="17"/>
  <c r="Z21" i="5"/>
  <c r="BV20" i="17" s="1"/>
  <c r="CL13" i="17"/>
  <c r="AN37" i="5"/>
  <c r="L27" i="7"/>
  <c r="CJ25" i="17"/>
  <c r="CO24" i="17"/>
  <c r="AT37" i="5"/>
  <c r="CP25" i="17"/>
  <c r="CF19" i="17"/>
  <c r="AJ21" i="5"/>
  <c r="CJ17" i="17"/>
  <c r="K16" i="7"/>
  <c r="CG15" i="17"/>
  <c r="BW14" i="17"/>
  <c r="AA21" i="5"/>
  <c r="CC11" i="17"/>
  <c r="J12" i="7"/>
  <c r="AG21" i="5"/>
  <c r="AP37" i="5"/>
  <c r="M28" i="7"/>
  <c r="CL26" i="17"/>
  <c r="M26" i="7"/>
  <c r="CP28" i="17"/>
  <c r="BS17" i="17"/>
  <c r="BS12" i="17"/>
  <c r="CA13" i="17"/>
  <c r="AE21" i="5"/>
  <c r="CA20" i="17" s="1"/>
  <c r="AS21" i="5"/>
  <c r="CM27" i="17"/>
  <c r="AQ37" i="5"/>
  <c r="M29" i="7"/>
  <c r="CQ19" i="17"/>
  <c r="AU21" i="5"/>
  <c r="BJ20" i="17"/>
  <c r="V21" i="5"/>
  <c r="V51" i="5" s="1"/>
  <c r="BR8" i="17"/>
  <c r="AG37" i="5"/>
  <c r="I30" i="7"/>
  <c r="Z37" i="5"/>
  <c r="BV28" i="17"/>
  <c r="BX18" i="17"/>
  <c r="BY16" i="17"/>
  <c r="I17" i="7"/>
  <c r="AF21" i="5"/>
  <c r="CB14" i="17"/>
  <c r="AN21" i="5"/>
  <c r="CJ9" i="17"/>
  <c r="L30" i="7"/>
  <c r="CH28" i="17"/>
  <c r="L26" i="7"/>
  <c r="CI24" i="17"/>
  <c r="AM37" i="5"/>
  <c r="BU15" i="17"/>
  <c r="H16" i="7"/>
  <c r="G21" i="7"/>
  <c r="BQ20" i="17"/>
  <c r="BS14" i="17"/>
  <c r="K15" i="7"/>
  <c r="CG14" i="17"/>
  <c r="AB21" i="5"/>
  <c r="CM9" i="17"/>
  <c r="CQ11" i="17"/>
  <c r="M18" i="7"/>
  <c r="CO17" i="17"/>
  <c r="CN28" i="17"/>
  <c r="AR37" i="5"/>
  <c r="M30" i="7"/>
  <c r="CH23" i="17"/>
  <c r="AL37" i="5"/>
  <c r="L25" i="7"/>
  <c r="CA26" i="17"/>
  <c r="CC26" i="17"/>
  <c r="B28" i="8"/>
  <c r="E45" i="8"/>
  <c r="B27" i="8"/>
  <c r="H41" i="8"/>
  <c r="H47" i="8"/>
  <c r="B29" i="8"/>
  <c r="G41" i="8"/>
  <c r="G42" i="8"/>
  <c r="G48" i="8"/>
  <c r="G43" i="8"/>
  <c r="H48" i="8"/>
  <c r="F49" i="8"/>
  <c r="E41" i="8"/>
  <c r="B30" i="8"/>
  <c r="F47" i="8"/>
  <c r="E38" i="8"/>
  <c r="G46" i="8"/>
  <c r="H38" i="8"/>
  <c r="G44" i="8"/>
  <c r="E49" i="8"/>
  <c r="E42" i="8"/>
  <c r="B26" i="8"/>
  <c r="B25" i="8"/>
  <c r="E44" i="8"/>
  <c r="H45" i="8"/>
  <c r="H42" i="8"/>
  <c r="H50" i="8"/>
  <c r="E47" i="8"/>
  <c r="E48" i="8"/>
  <c r="E50" i="8"/>
  <c r="F48" i="8"/>
  <c r="I38" i="8"/>
  <c r="F44" i="8"/>
  <c r="F42" i="8"/>
  <c r="H44" i="8"/>
  <c r="H43" i="8"/>
  <c r="F45" i="8"/>
  <c r="E46" i="8"/>
  <c r="G38" i="8"/>
  <c r="H49" i="8"/>
  <c r="F50" i="8"/>
  <c r="G49" i="8"/>
  <c r="F46" i="8"/>
  <c r="B31" i="8"/>
  <c r="G45" i="8"/>
  <c r="F43" i="8"/>
  <c r="E43" i="8"/>
  <c r="H46" i="8"/>
  <c r="F41" i="8"/>
  <c r="F38" i="8"/>
  <c r="G47" i="8"/>
  <c r="G50" i="8"/>
  <c r="AT51" i="5" l="1"/>
  <c r="AH51" i="5"/>
  <c r="AL51" i="5"/>
  <c r="U9" i="9"/>
  <c r="U10" i="9"/>
  <c r="AD51" i="5"/>
  <c r="BD37" i="9"/>
  <c r="BD10" i="9"/>
  <c r="N38" i="8"/>
  <c r="AV51" i="5"/>
  <c r="AM51" i="5"/>
  <c r="AR51" i="5"/>
  <c r="X51" i="5"/>
  <c r="H45" i="7"/>
  <c r="H44" i="7"/>
  <c r="H47" i="7"/>
  <c r="J56" i="7"/>
  <c r="H46" i="7"/>
  <c r="L56" i="7"/>
  <c r="N49" i="7"/>
  <c r="H42" i="7"/>
  <c r="J45" i="7"/>
  <c r="N50" i="7"/>
  <c r="H48" i="7"/>
  <c r="N56" i="7"/>
  <c r="J46" i="7"/>
  <c r="M56" i="7"/>
  <c r="M50" i="7"/>
  <c r="H49" i="7"/>
  <c r="K56" i="7"/>
  <c r="H41" i="7"/>
  <c r="N47" i="7"/>
  <c r="H43" i="7"/>
  <c r="N48" i="7"/>
  <c r="I56" i="7"/>
  <c r="AQ51" i="5"/>
  <c r="AP51" i="5"/>
  <c r="AE51" i="5"/>
  <c r="AU51" i="5"/>
  <c r="AN51" i="5"/>
  <c r="W51" i="5"/>
  <c r="AB51" i="5"/>
  <c r="AJ51" i="5"/>
  <c r="AO51" i="5"/>
  <c r="Z51" i="5"/>
  <c r="AA51" i="5"/>
  <c r="Y51" i="5"/>
  <c r="AC51" i="5"/>
  <c r="AI51" i="5"/>
  <c r="AK51" i="5"/>
  <c r="AG51" i="5"/>
  <c r="AS51" i="5"/>
  <c r="AF51" i="5"/>
  <c r="M47" i="7"/>
  <c r="I50" i="7"/>
  <c r="CB20" i="17"/>
  <c r="M49" i="7"/>
  <c r="H60" i="8"/>
  <c r="K49" i="7"/>
  <c r="L47" i="7"/>
  <c r="M45" i="7"/>
  <c r="K47" i="7"/>
  <c r="L45" i="7"/>
  <c r="E51" i="7"/>
  <c r="N46" i="7"/>
  <c r="L50" i="7"/>
  <c r="I47" i="7"/>
  <c r="M46" i="7"/>
  <c r="K50" i="7"/>
  <c r="J50" i="7"/>
  <c r="J48" i="7"/>
  <c r="L48" i="7"/>
  <c r="J49" i="7"/>
  <c r="N45" i="7"/>
  <c r="M48" i="7"/>
  <c r="I48" i="7"/>
  <c r="L49" i="7"/>
  <c r="I45" i="7"/>
  <c r="AM60" i="5"/>
  <c r="AM59" i="5" s="1"/>
  <c r="BX31" i="17"/>
  <c r="AB60" i="5"/>
  <c r="AB59" i="5" s="1"/>
  <c r="AC60" i="5"/>
  <c r="AC59" i="5" s="1"/>
  <c r="AU60" i="5"/>
  <c r="K43" i="7"/>
  <c r="K57" i="7"/>
  <c r="K46" i="7"/>
  <c r="K55" i="7"/>
  <c r="K42" i="7"/>
  <c r="N41" i="7"/>
  <c r="N54" i="7"/>
  <c r="AE60" i="5"/>
  <c r="AE59" i="5" s="1"/>
  <c r="AP60" i="5"/>
  <c r="AP59" i="5" s="1"/>
  <c r="AN60" i="5"/>
  <c r="AN59" i="5" s="1"/>
  <c r="I42" i="7"/>
  <c r="I55" i="7"/>
  <c r="K45" i="7"/>
  <c r="I46" i="7"/>
  <c r="H60" i="7"/>
  <c r="H59" i="7" s="1"/>
  <c r="N43" i="7"/>
  <c r="N57" i="7"/>
  <c r="I49" i="7"/>
  <c r="D59" i="7"/>
  <c r="M57" i="7"/>
  <c r="M43" i="7"/>
  <c r="AD60" i="5"/>
  <c r="AD59" i="5" s="1"/>
  <c r="AR60" i="5"/>
  <c r="AR59" i="5" s="1"/>
  <c r="L42" i="7"/>
  <c r="L55" i="7"/>
  <c r="K54" i="7"/>
  <c r="K41" i="7"/>
  <c r="I43" i="7"/>
  <c r="I57" i="7"/>
  <c r="I44" i="7"/>
  <c r="I58" i="7"/>
  <c r="N44" i="7"/>
  <c r="N58" i="7"/>
  <c r="D51" i="7"/>
  <c r="J54" i="7"/>
  <c r="J41" i="7"/>
  <c r="L57" i="7"/>
  <c r="L43" i="7"/>
  <c r="N42" i="7"/>
  <c r="N55" i="7"/>
  <c r="J47" i="7"/>
  <c r="H50" i="7"/>
  <c r="E59" i="7"/>
  <c r="L46" i="7"/>
  <c r="AJ60" i="5"/>
  <c r="AJ59" i="5" s="1"/>
  <c r="AH60" i="5"/>
  <c r="AH59" i="5" s="1"/>
  <c r="AO60" i="5"/>
  <c r="AO59" i="5" s="1"/>
  <c r="F51" i="7"/>
  <c r="F60" i="7"/>
  <c r="F59" i="7" s="1"/>
  <c r="K48" i="7"/>
  <c r="Z60" i="5"/>
  <c r="Z59" i="5" s="1"/>
  <c r="M44" i="7"/>
  <c r="M58" i="7"/>
  <c r="AT60" i="5"/>
  <c r="AA60" i="5"/>
  <c r="AA59" i="5" s="1"/>
  <c r="L58" i="7"/>
  <c r="L44" i="7"/>
  <c r="G60" i="7"/>
  <c r="G59" i="7" s="1"/>
  <c r="G51" i="7"/>
  <c r="L41" i="7"/>
  <c r="L54" i="7"/>
  <c r="AQ60" i="5"/>
  <c r="AQ59" i="5" s="1"/>
  <c r="M54" i="7"/>
  <c r="M41" i="7"/>
  <c r="J58" i="7"/>
  <c r="J44" i="7"/>
  <c r="I54" i="7"/>
  <c r="I41" i="7"/>
  <c r="AI60" i="5"/>
  <c r="AI59" i="5" s="1"/>
  <c r="AK60" i="5"/>
  <c r="AK59" i="5" s="1"/>
  <c r="M55" i="7"/>
  <c r="M42" i="7"/>
  <c r="AL60" i="5"/>
  <c r="AL59" i="5" s="1"/>
  <c r="AG60" i="5"/>
  <c r="AG59" i="5" s="1"/>
  <c r="J57" i="7"/>
  <c r="J43" i="7"/>
  <c r="J55" i="7"/>
  <c r="J42" i="7"/>
  <c r="AS60" i="5"/>
  <c r="K58" i="7"/>
  <c r="K44" i="7"/>
  <c r="CB31" i="17"/>
  <c r="AF60" i="5"/>
  <c r="AF59" i="5" s="1"/>
  <c r="C57" i="8"/>
  <c r="C56" i="8"/>
  <c r="C59" i="8"/>
  <c r="C55" i="8"/>
  <c r="C54" i="8"/>
  <c r="C58" i="8"/>
  <c r="D31" i="8"/>
  <c r="D28" i="8"/>
  <c r="D27" i="8"/>
  <c r="D30" i="8"/>
  <c r="D26" i="8"/>
  <c r="D29" i="8"/>
  <c r="D25" i="8"/>
  <c r="D11" i="8"/>
  <c r="D16" i="8"/>
  <c r="D19" i="8"/>
  <c r="D14" i="8"/>
  <c r="D12" i="8"/>
  <c r="D18" i="8"/>
  <c r="D17" i="8"/>
  <c r="D20" i="8"/>
  <c r="D13" i="8"/>
  <c r="D15" i="8"/>
  <c r="D9" i="8"/>
  <c r="N37" i="7"/>
  <c r="BD57" i="9"/>
  <c r="BD29" i="9"/>
  <c r="BD54" i="9"/>
  <c r="BD33" i="9"/>
  <c r="BD45" i="9"/>
  <c r="BD55" i="9"/>
  <c r="BD11" i="9"/>
  <c r="U26" i="9"/>
  <c r="BZ20" i="17"/>
  <c r="L21" i="7"/>
  <c r="BD8" i="9"/>
  <c r="BD38" i="9"/>
  <c r="BD60" i="9"/>
  <c r="CN20" i="17"/>
  <c r="CP20" i="17"/>
  <c r="BD34" i="9"/>
  <c r="BD9" i="9"/>
  <c r="BD47" i="9"/>
  <c r="BD18" i="9"/>
  <c r="BD20" i="9"/>
  <c r="BD44" i="9"/>
  <c r="BD15" i="9"/>
  <c r="BD35" i="9"/>
  <c r="BD5" i="9"/>
  <c r="BD49" i="9"/>
  <c r="BD14" i="9"/>
  <c r="BD53" i="9"/>
  <c r="BD59" i="9"/>
  <c r="BD26" i="9"/>
  <c r="BD17" i="9"/>
  <c r="BD25" i="9"/>
  <c r="BD51" i="9"/>
  <c r="BD32" i="9"/>
  <c r="BD46" i="9"/>
  <c r="BD30" i="9"/>
  <c r="BD56" i="9"/>
  <c r="BD48" i="9"/>
  <c r="BD42" i="9"/>
  <c r="BD21" i="9"/>
  <c r="BD22" i="9"/>
  <c r="BD19" i="9"/>
  <c r="BD36" i="9"/>
  <c r="BD28" i="9"/>
  <c r="CK20" i="17"/>
  <c r="CQ31" i="17"/>
  <c r="CH20" i="17"/>
  <c r="CG31" i="17"/>
  <c r="U45" i="9"/>
  <c r="U18" i="9"/>
  <c r="U41" i="9"/>
  <c r="U28" i="9"/>
  <c r="U35" i="9"/>
  <c r="U11" i="9"/>
  <c r="U57" i="9"/>
  <c r="U21" i="9"/>
  <c r="U27" i="9"/>
  <c r="U16" i="9"/>
  <c r="U15" i="9"/>
  <c r="U51" i="9"/>
  <c r="U44" i="9"/>
  <c r="U32" i="9"/>
  <c r="U17" i="9"/>
  <c r="U31" i="9"/>
  <c r="U48" i="9"/>
  <c r="U54" i="9"/>
  <c r="U8" i="9"/>
  <c r="U34" i="9"/>
  <c r="V4" i="9"/>
  <c r="U38" i="9"/>
  <c r="U5" i="9"/>
  <c r="U13" i="9"/>
  <c r="U25" i="9"/>
  <c r="U55" i="9"/>
  <c r="U22" i="9"/>
  <c r="BD58" i="9"/>
  <c r="BD12" i="9"/>
  <c r="BD62" i="9"/>
  <c r="BD40" i="9"/>
  <c r="BD41" i="9"/>
  <c r="BD16" i="9"/>
  <c r="CM20" i="17"/>
  <c r="CL20" i="17"/>
  <c r="BY31" i="17"/>
  <c r="CI20" i="17"/>
  <c r="CE31" i="17"/>
  <c r="CD20" i="17"/>
  <c r="CF20" i="17"/>
  <c r="CK31" i="17"/>
  <c r="CD31" i="17"/>
  <c r="U12" i="9"/>
  <c r="U20" i="9"/>
  <c r="U37" i="9"/>
  <c r="U19" i="9"/>
  <c r="U30" i="9"/>
  <c r="U53" i="9"/>
  <c r="U50" i="9"/>
  <c r="U56" i="9"/>
  <c r="U49" i="9"/>
  <c r="U58" i="9"/>
  <c r="U43" i="9"/>
  <c r="U46" i="9"/>
  <c r="U36" i="9"/>
  <c r="U62" i="9"/>
  <c r="U29" i="9"/>
  <c r="U42" i="9"/>
  <c r="U59" i="9"/>
  <c r="U33" i="9"/>
  <c r="U40" i="9"/>
  <c r="U47" i="9"/>
  <c r="U14" i="9"/>
  <c r="U60" i="9"/>
  <c r="BD31" i="9"/>
  <c r="BD13" i="9"/>
  <c r="BD43" i="9"/>
  <c r="BD50" i="9"/>
  <c r="BD27" i="9"/>
  <c r="C59" i="7"/>
  <c r="CH31" i="17"/>
  <c r="L37" i="7"/>
  <c r="CP31" i="17"/>
  <c r="K21" i="7"/>
  <c r="CG20" i="17"/>
  <c r="CO20" i="17"/>
  <c r="M21" i="7"/>
  <c r="BY20" i="17"/>
  <c r="I21" i="7"/>
  <c r="CQ20" i="17"/>
  <c r="J37" i="7"/>
  <c r="BZ31" i="17"/>
  <c r="I37" i="7"/>
  <c r="BV31" i="17"/>
  <c r="BW20" i="17"/>
  <c r="CI31" i="17"/>
  <c r="M37" i="7"/>
  <c r="CL31" i="17"/>
  <c r="H21" i="7"/>
  <c r="H51" i="7" s="1"/>
  <c r="BU20" i="17"/>
  <c r="BW31" i="17"/>
  <c r="CN31" i="17"/>
  <c r="CM31" i="17"/>
  <c r="CC20" i="17"/>
  <c r="J21" i="7"/>
  <c r="BS20" i="17"/>
  <c r="CE20" i="17"/>
  <c r="CO31" i="17"/>
  <c r="K37" i="7"/>
  <c r="CF31" i="17"/>
  <c r="CJ20" i="17"/>
  <c r="CC31" i="17"/>
  <c r="BX20" i="17"/>
  <c r="BR20" i="17"/>
  <c r="CJ31" i="17"/>
  <c r="CA31" i="17"/>
  <c r="B46" i="8"/>
  <c r="G61" i="8"/>
  <c r="B45" i="8"/>
  <c r="B47" i="8"/>
  <c r="F51" i="8"/>
  <c r="B37" i="8"/>
  <c r="F61" i="8"/>
  <c r="B42" i="8"/>
  <c r="B49" i="8"/>
  <c r="E61" i="8"/>
  <c r="B50" i="8"/>
  <c r="H51" i="8"/>
  <c r="B48" i="8"/>
  <c r="B44" i="8"/>
  <c r="E51" i="8"/>
  <c r="G51" i="8"/>
  <c r="B43" i="8"/>
  <c r="B41" i="8"/>
  <c r="V14" i="9" l="1"/>
  <c r="V10" i="9"/>
  <c r="E56" i="8"/>
  <c r="E55" i="8"/>
  <c r="E59" i="8"/>
  <c r="E58" i="8"/>
  <c r="E54" i="8"/>
  <c r="E57" i="8"/>
  <c r="E60" i="8"/>
  <c r="F57" i="8"/>
  <c r="F55" i="8"/>
  <c r="F58" i="8"/>
  <c r="F54" i="8"/>
  <c r="F59" i="8"/>
  <c r="F56" i="8"/>
  <c r="F60" i="8"/>
  <c r="G55" i="8"/>
  <c r="G56" i="8"/>
  <c r="G59" i="8"/>
  <c r="G57" i="8"/>
  <c r="G54" i="8"/>
  <c r="G58" i="8"/>
  <c r="G60" i="8"/>
  <c r="AS59" i="5"/>
  <c r="AT59" i="5"/>
  <c r="AU59" i="5"/>
  <c r="L60" i="7"/>
  <c r="L59" i="7" s="1"/>
  <c r="L51" i="7"/>
  <c r="K60" i="7"/>
  <c r="K59" i="7" s="1"/>
  <c r="K51" i="7"/>
  <c r="I60" i="7"/>
  <c r="I59" i="7" s="1"/>
  <c r="I51" i="7"/>
  <c r="J60" i="7"/>
  <c r="J59" i="7" s="1"/>
  <c r="J51" i="7"/>
  <c r="N60" i="7"/>
  <c r="N51" i="7"/>
  <c r="M51" i="7"/>
  <c r="M60" i="7"/>
  <c r="M59" i="7" s="1"/>
  <c r="C60" i="8"/>
  <c r="D37" i="8"/>
  <c r="D21" i="8"/>
  <c r="V43" i="9"/>
  <c r="V51" i="9"/>
  <c r="D47" i="8"/>
  <c r="D41" i="8"/>
  <c r="D49" i="8"/>
  <c r="D44" i="8"/>
  <c r="D50" i="8"/>
  <c r="D48" i="8"/>
  <c r="D42" i="8"/>
  <c r="D43" i="8"/>
  <c r="D46" i="8"/>
  <c r="D45" i="8"/>
  <c r="V58" i="9"/>
  <c r="V40" i="9"/>
  <c r="V60" i="9"/>
  <c r="V45" i="9"/>
  <c r="V49" i="9"/>
  <c r="V28" i="9"/>
  <c r="V11" i="9"/>
  <c r="V17" i="9"/>
  <c r="V31" i="9"/>
  <c r="V5" i="9"/>
  <c r="V12" i="9"/>
  <c r="V46" i="9"/>
  <c r="V54" i="9"/>
  <c r="V57" i="9"/>
  <c r="V50" i="9"/>
  <c r="V62" i="9"/>
  <c r="V18" i="9"/>
  <c r="V9" i="9"/>
  <c r="V32" i="9"/>
  <c r="V27" i="9"/>
  <c r="V16" i="9"/>
  <c r="V55" i="9"/>
  <c r="V35" i="9"/>
  <c r="V26" i="9"/>
  <c r="V36" i="9"/>
  <c r="V34" i="9"/>
  <c r="V47" i="9"/>
  <c r="V53" i="9"/>
  <c r="V44" i="9"/>
  <c r="V38" i="9"/>
  <c r="V30" i="9"/>
  <c r="W4" i="9"/>
  <c r="V33" i="9"/>
  <c r="V20" i="9"/>
  <c r="V41" i="9"/>
  <c r="V19" i="9"/>
  <c r="V22" i="9"/>
  <c r="V21" i="9"/>
  <c r="V48" i="9"/>
  <c r="V13" i="9"/>
  <c r="V37" i="9"/>
  <c r="V59" i="9"/>
  <c r="V15" i="9"/>
  <c r="V8" i="9"/>
  <c r="V56" i="9"/>
  <c r="V25" i="9"/>
  <c r="V29" i="9"/>
  <c r="V42" i="9"/>
  <c r="B51" i="8"/>
  <c r="B61" i="8"/>
  <c r="W9" i="9" l="1"/>
  <c r="W10" i="9"/>
  <c r="B59" i="8"/>
  <c r="D59" i="8" s="1"/>
  <c r="B57" i="8"/>
  <c r="D57" i="8" s="1"/>
  <c r="B55" i="8"/>
  <c r="D55" i="8" s="1"/>
  <c r="B58" i="8"/>
  <c r="D58" i="8" s="1"/>
  <c r="B56" i="8"/>
  <c r="D56" i="8" s="1"/>
  <c r="B54" i="8"/>
  <c r="D54" i="8" s="1"/>
  <c r="B60" i="8"/>
  <c r="D60" i="8" s="1"/>
  <c r="N59" i="7"/>
  <c r="W54" i="9"/>
  <c r="W12" i="9"/>
  <c r="W14" i="9"/>
  <c r="W25" i="9"/>
  <c r="W30" i="9"/>
  <c r="W41" i="9"/>
  <c r="W16" i="9"/>
  <c r="W55" i="9"/>
  <c r="W60" i="9"/>
  <c r="W27" i="9"/>
  <c r="W43" i="9"/>
  <c r="W48" i="9"/>
  <c r="W37" i="9"/>
  <c r="W32" i="9"/>
  <c r="W28" i="9"/>
  <c r="W21" i="9"/>
  <c r="W5" i="9"/>
  <c r="W45" i="9"/>
  <c r="W42" i="9"/>
  <c r="W51" i="9"/>
  <c r="W46" i="9"/>
  <c r="W29" i="9"/>
  <c r="W62" i="9"/>
  <c r="X4" i="9"/>
  <c r="W44" i="9"/>
  <c r="W47" i="9"/>
  <c r="W17" i="9"/>
  <c r="W50" i="9"/>
  <c r="W18" i="9"/>
  <c r="W38" i="9"/>
  <c r="W34" i="9"/>
  <c r="W49" i="9"/>
  <c r="W53" i="9"/>
  <c r="W22" i="9"/>
  <c r="W59" i="9"/>
  <c r="W19" i="9"/>
  <c r="W33" i="9"/>
  <c r="W35" i="9"/>
  <c r="W31" i="9"/>
  <c r="W26" i="9"/>
  <c r="W20" i="9"/>
  <c r="W58" i="9"/>
  <c r="W56" i="9"/>
  <c r="W57" i="9"/>
  <c r="W8" i="9"/>
  <c r="W36" i="9"/>
  <c r="W13" i="9"/>
  <c r="W11" i="9"/>
  <c r="W40" i="9"/>
  <c r="W15" i="9"/>
  <c r="D51" i="8"/>
  <c r="X55" i="9" l="1"/>
  <c r="X10" i="9"/>
  <c r="X57" i="9"/>
  <c r="X48" i="9"/>
  <c r="X46" i="9"/>
  <c r="X18" i="9"/>
  <c r="X58" i="9"/>
  <c r="X50" i="9"/>
  <c r="X9" i="9"/>
  <c r="X5" i="9"/>
  <c r="X21" i="9"/>
  <c r="X27" i="9"/>
  <c r="X56" i="9"/>
  <c r="X44" i="9"/>
  <c r="X15" i="9"/>
  <c r="X14" i="9"/>
  <c r="X47" i="9"/>
  <c r="X25" i="9"/>
  <c r="X62" i="9"/>
  <c r="X28" i="9"/>
  <c r="X45" i="9"/>
  <c r="X33" i="9"/>
  <c r="X36" i="9"/>
  <c r="X42" i="9"/>
  <c r="X16" i="9"/>
  <c r="X13" i="9"/>
  <c r="X40" i="9"/>
  <c r="X41" i="9"/>
  <c r="X20" i="9"/>
  <c r="X38" i="9"/>
  <c r="X29" i="9"/>
  <c r="X53" i="9"/>
  <c r="X17" i="9"/>
  <c r="X60" i="9"/>
  <c r="X43" i="9"/>
  <c r="X59" i="9"/>
  <c r="X35" i="9"/>
  <c r="X8" i="9"/>
  <c r="X26" i="9"/>
  <c r="X34" i="9"/>
  <c r="X54" i="9"/>
  <c r="X49" i="9"/>
  <c r="X37" i="9"/>
  <c r="Y4" i="9"/>
  <c r="X22" i="9"/>
  <c r="X31" i="9"/>
  <c r="X11" i="9"/>
  <c r="X32" i="9"/>
  <c r="X12" i="9"/>
  <c r="X30" i="9"/>
  <c r="X19" i="9"/>
  <c r="X51" i="9"/>
  <c r="Y17" i="9" l="1"/>
  <c r="Y10" i="9"/>
  <c r="Y8" i="9"/>
  <c r="Y28" i="9"/>
  <c r="Y36" i="9"/>
  <c r="Y31" i="9"/>
  <c r="Y48" i="9"/>
  <c r="Y27" i="9"/>
  <c r="Y13" i="9"/>
  <c r="Y15" i="9"/>
  <c r="Y55" i="9"/>
  <c r="Y32" i="9"/>
  <c r="Y42" i="9"/>
  <c r="Y38" i="9"/>
  <c r="Y50" i="9"/>
  <c r="Y25" i="9"/>
  <c r="Y18" i="9"/>
  <c r="Y46" i="9"/>
  <c r="Y9" i="9"/>
  <c r="Y41" i="9"/>
  <c r="Y30" i="9"/>
  <c r="Y33" i="9"/>
  <c r="Y14" i="9"/>
  <c r="Y22" i="9"/>
  <c r="Z4" i="9"/>
  <c r="Y45" i="9"/>
  <c r="Y59" i="9"/>
  <c r="Y56" i="9"/>
  <c r="Y53" i="9"/>
  <c r="Y26" i="9"/>
  <c r="Y16" i="9"/>
  <c r="Y40" i="9"/>
  <c r="Y58" i="9"/>
  <c r="Y34" i="9"/>
  <c r="Y12" i="9"/>
  <c r="Y54" i="9"/>
  <c r="Y5" i="9"/>
  <c r="Y35" i="9"/>
  <c r="Y57" i="9"/>
  <c r="Y62" i="9"/>
  <c r="Y19" i="9"/>
  <c r="Y29" i="9"/>
  <c r="Y11" i="9"/>
  <c r="Y49" i="9"/>
  <c r="Y51" i="9"/>
  <c r="Y43" i="9"/>
  <c r="Y21" i="9"/>
  <c r="Y37" i="9"/>
  <c r="Y44" i="9"/>
  <c r="Y47" i="9"/>
  <c r="Y20" i="9"/>
  <c r="Y60" i="9"/>
  <c r="Z18" i="9" l="1"/>
  <c r="Z10" i="9"/>
  <c r="Z19" i="9"/>
  <c r="Z30" i="9"/>
  <c r="Z56" i="9"/>
  <c r="Z12" i="9"/>
  <c r="Z16" i="9"/>
  <c r="Z55" i="9"/>
  <c r="Z27" i="9"/>
  <c r="Z36" i="9"/>
  <c r="Z9" i="9"/>
  <c r="Z33" i="9"/>
  <c r="Z11" i="9"/>
  <c r="Z15" i="9"/>
  <c r="Z38" i="9"/>
  <c r="Z43" i="9"/>
  <c r="Z17" i="9"/>
  <c r="Z21" i="9"/>
  <c r="Z8" i="9"/>
  <c r="Z41" i="9"/>
  <c r="AA4" i="9"/>
  <c r="Z54" i="9"/>
  <c r="Z35" i="9"/>
  <c r="Z20" i="9"/>
  <c r="Z31" i="9"/>
  <c r="Z49" i="9"/>
  <c r="Z51" i="9"/>
  <c r="Z62" i="9"/>
  <c r="Z59" i="9"/>
  <c r="Z47" i="9"/>
  <c r="Z45" i="9"/>
  <c r="Z28" i="9"/>
  <c r="Z5" i="9"/>
  <c r="Z13" i="9"/>
  <c r="Z32" i="9"/>
  <c r="Z60" i="9"/>
  <c r="Z29" i="9"/>
  <c r="Z42" i="9"/>
  <c r="Z46" i="9"/>
  <c r="Z48" i="9"/>
  <c r="Z22" i="9"/>
  <c r="Z53" i="9"/>
  <c r="Z37" i="9"/>
  <c r="Z34" i="9"/>
  <c r="Z40" i="9"/>
  <c r="Z25" i="9"/>
  <c r="Z57" i="9"/>
  <c r="Z50" i="9"/>
  <c r="Z26" i="9"/>
  <c r="Z14" i="9"/>
  <c r="Z44" i="9"/>
  <c r="Z58" i="9"/>
  <c r="AA41" i="9"/>
  <c r="AA47" i="9" l="1"/>
  <c r="AA10" i="9"/>
  <c r="AA20" i="9"/>
  <c r="AA25" i="9"/>
  <c r="AA57" i="9"/>
  <c r="AA42" i="9"/>
  <c r="AA48" i="9"/>
  <c r="AA43" i="9"/>
  <c r="AA55" i="9"/>
  <c r="AA40" i="9"/>
  <c r="AA19" i="9"/>
  <c r="AA46" i="9"/>
  <c r="AA16" i="9"/>
  <c r="AA60" i="9"/>
  <c r="AA32" i="9"/>
  <c r="AA26" i="9"/>
  <c r="AA13" i="9"/>
  <c r="AA51" i="9"/>
  <c r="AA22" i="9"/>
  <c r="AA44" i="9"/>
  <c r="AA54" i="9"/>
  <c r="AA36" i="9"/>
  <c r="AA45" i="9"/>
  <c r="AA5" i="9"/>
  <c r="AA9" i="9"/>
  <c r="AA37" i="9"/>
  <c r="AA62" i="9"/>
  <c r="AA35" i="9"/>
  <c r="AA15" i="9"/>
  <c r="AA58" i="9"/>
  <c r="AA27" i="9"/>
  <c r="AA8" i="9"/>
  <c r="AA29" i="9"/>
  <c r="AA59" i="9"/>
  <c r="AB4" i="9"/>
  <c r="AA17" i="9"/>
  <c r="AA30" i="9"/>
  <c r="AA53" i="9"/>
  <c r="AA18" i="9"/>
  <c r="AA33" i="9"/>
  <c r="AA49" i="9"/>
  <c r="AA38" i="9"/>
  <c r="AA11" i="9"/>
  <c r="AA50" i="9"/>
  <c r="AA34" i="9"/>
  <c r="AA28" i="9"/>
  <c r="AA21" i="9"/>
  <c r="AA14" i="9"/>
  <c r="AA12" i="9"/>
  <c r="AA56" i="9"/>
  <c r="AA31" i="9"/>
  <c r="AB36" i="9" l="1"/>
  <c r="AB10" i="9"/>
  <c r="AB37" i="9"/>
  <c r="AB46" i="9"/>
  <c r="AB51" i="9"/>
  <c r="AB40" i="9"/>
  <c r="AB41" i="9"/>
  <c r="AB31" i="9"/>
  <c r="AB12" i="9"/>
  <c r="AB59" i="9"/>
  <c r="AB11" i="9"/>
  <c r="AB13" i="9"/>
  <c r="AB16" i="9"/>
  <c r="AB27" i="9"/>
  <c r="AB42" i="9"/>
  <c r="AB21" i="9"/>
  <c r="AB53" i="9"/>
  <c r="AB45" i="9"/>
  <c r="AB28" i="9"/>
  <c r="AB35" i="9"/>
  <c r="AB49" i="9"/>
  <c r="AB54" i="9"/>
  <c r="AB19" i="9"/>
  <c r="AB29" i="9"/>
  <c r="AB9" i="9"/>
  <c r="AB30" i="9"/>
  <c r="AB47" i="9"/>
  <c r="AB57" i="9"/>
  <c r="AB58" i="9"/>
  <c r="AB34" i="9"/>
  <c r="AC4" i="9"/>
  <c r="AB17" i="9"/>
  <c r="AB60" i="9"/>
  <c r="AB26" i="9"/>
  <c r="AB38" i="9"/>
  <c r="AB50" i="9"/>
  <c r="AB43" i="9"/>
  <c r="AB14" i="9"/>
  <c r="AB56" i="9"/>
  <c r="AB55" i="9"/>
  <c r="AB48" i="9"/>
  <c r="AB18" i="9"/>
  <c r="AB33" i="9"/>
  <c r="AB22" i="9"/>
  <c r="AB8" i="9"/>
  <c r="AB20" i="9"/>
  <c r="AB32" i="9"/>
  <c r="AB5" i="9"/>
  <c r="AB25" i="9"/>
  <c r="AB62" i="9"/>
  <c r="AB44" i="9"/>
  <c r="AB15" i="9"/>
  <c r="AC21" i="9" l="1"/>
  <c r="AC10" i="9"/>
  <c r="AC9" i="9"/>
  <c r="AC30" i="9"/>
  <c r="AC58" i="9"/>
  <c r="AC11" i="9"/>
  <c r="AC57" i="9"/>
  <c r="AC26" i="9"/>
  <c r="AC59" i="9"/>
  <c r="AC14" i="9"/>
  <c r="AC49" i="9"/>
  <c r="AC54" i="9"/>
  <c r="AC28" i="9"/>
  <c r="AC17" i="9"/>
  <c r="AC16" i="9"/>
  <c r="AC41" i="9"/>
  <c r="AC12" i="9"/>
  <c r="AC56" i="9"/>
  <c r="AC25" i="9"/>
  <c r="AC37" i="9"/>
  <c r="AC35" i="9"/>
  <c r="AC55" i="9"/>
  <c r="AD4" i="9"/>
  <c r="AC46" i="9"/>
  <c r="AC48" i="9"/>
  <c r="AC5" i="9"/>
  <c r="AC13" i="9"/>
  <c r="AC51" i="9"/>
  <c r="AC42" i="9"/>
  <c r="AC15" i="9"/>
  <c r="AC34" i="9"/>
  <c r="AC33" i="9"/>
  <c r="AC27" i="9"/>
  <c r="AC31" i="9"/>
  <c r="AC22" i="9"/>
  <c r="AC29" i="9"/>
  <c r="AC19" i="9"/>
  <c r="AC38" i="9"/>
  <c r="AC32" i="9"/>
  <c r="AC44" i="9"/>
  <c r="AC45" i="9"/>
  <c r="AC8" i="9"/>
  <c r="AC53" i="9"/>
  <c r="AC62" i="9"/>
  <c r="AC20" i="9"/>
  <c r="AC47" i="9"/>
  <c r="AC36" i="9"/>
  <c r="AC40" i="9"/>
  <c r="AC50" i="9"/>
  <c r="AC60" i="9"/>
  <c r="AC18" i="9"/>
  <c r="AC43" i="9"/>
  <c r="AD26" i="9" l="1"/>
  <c r="AD10" i="9"/>
  <c r="AD34" i="9"/>
  <c r="AD9" i="9"/>
  <c r="AD47" i="9"/>
  <c r="AD35" i="9"/>
  <c r="AD30" i="9"/>
  <c r="AD44" i="9"/>
  <c r="AD11" i="9"/>
  <c r="AD8" i="9"/>
  <c r="AD54" i="9"/>
  <c r="AD48" i="9"/>
  <c r="AD29" i="9"/>
  <c r="AD49" i="9"/>
  <c r="AD15" i="9"/>
  <c r="AD32" i="9"/>
  <c r="AD36" i="9"/>
  <c r="AD46" i="9"/>
  <c r="AD31" i="9"/>
  <c r="AD12" i="9"/>
  <c r="AD56" i="9"/>
  <c r="AD22" i="9"/>
  <c r="AD21" i="9"/>
  <c r="AD18" i="9"/>
  <c r="AD19" i="9"/>
  <c r="AD28" i="9"/>
  <c r="AD16" i="9"/>
  <c r="AD55" i="9"/>
  <c r="AD60" i="9"/>
  <c r="AD43" i="9"/>
  <c r="AD14" i="9"/>
  <c r="AD62" i="9"/>
  <c r="AD13" i="9"/>
  <c r="AD59" i="9"/>
  <c r="AD17" i="9"/>
  <c r="AD45" i="9"/>
  <c r="AD25" i="9"/>
  <c r="AD5" i="9"/>
  <c r="AD27" i="9"/>
  <c r="AD50" i="9"/>
  <c r="AD57" i="9"/>
  <c r="AD38" i="9"/>
  <c r="AD33" i="9"/>
  <c r="AD42" i="9"/>
  <c r="AD20" i="9"/>
  <c r="AD58" i="9"/>
  <c r="AD40" i="9"/>
  <c r="AD37" i="9"/>
  <c r="AD53" i="9"/>
  <c r="AE4" i="9"/>
  <c r="AD41" i="9"/>
  <c r="AD51" i="9"/>
  <c r="AE17" i="9" l="1"/>
  <c r="AE10" i="9"/>
  <c r="AE56" i="9"/>
  <c r="AE50" i="9"/>
  <c r="AE19" i="9"/>
  <c r="AE40" i="9"/>
  <c r="AE22" i="9"/>
  <c r="AE45" i="9"/>
  <c r="AE58" i="9"/>
  <c r="AE25" i="9"/>
  <c r="AE20" i="9"/>
  <c r="AE31" i="9"/>
  <c r="AE47" i="9"/>
  <c r="AE49" i="9"/>
  <c r="AE28" i="9"/>
  <c r="AE60" i="9"/>
  <c r="AE62" i="9"/>
  <c r="AE36" i="9"/>
  <c r="AE37" i="9"/>
  <c r="AE30" i="9"/>
  <c r="AE14" i="9"/>
  <c r="AE27" i="9"/>
  <c r="AE15" i="9"/>
  <c r="AE8" i="9"/>
  <c r="AE48" i="9"/>
  <c r="AE43" i="9"/>
  <c r="AE38" i="9"/>
  <c r="AE59" i="9"/>
  <c r="AE26" i="9"/>
  <c r="AE9" i="9"/>
  <c r="AE16" i="9"/>
  <c r="AE55" i="9"/>
  <c r="AE53" i="9"/>
  <c r="AE44" i="9"/>
  <c r="AE54" i="9"/>
  <c r="AE33" i="9"/>
  <c r="AE21" i="9"/>
  <c r="AE13" i="9"/>
  <c r="AE12" i="9"/>
  <c r="AE18" i="9"/>
  <c r="AE35" i="9"/>
  <c r="AE42" i="9"/>
  <c r="AE11" i="9"/>
  <c r="AE51" i="9"/>
  <c r="AE46" i="9"/>
  <c r="AE41" i="9"/>
  <c r="AE5" i="9"/>
  <c r="AE29" i="9"/>
  <c r="AE32" i="9"/>
  <c r="AE34" i="9"/>
  <c r="AE57" i="9"/>
  <c r="AF4" i="9"/>
  <c r="AF21" i="9" l="1"/>
  <c r="AF10" i="9"/>
  <c r="AF20" i="9"/>
  <c r="AF44" i="9"/>
  <c r="AF16" i="9"/>
  <c r="AF45" i="9"/>
  <c r="AF26" i="9"/>
  <c r="AF49" i="9"/>
  <c r="AF12" i="9"/>
  <c r="AF60" i="9"/>
  <c r="AF30" i="9"/>
  <c r="AF33" i="9"/>
  <c r="AF18" i="9"/>
  <c r="AF57" i="9"/>
  <c r="AF14" i="9"/>
  <c r="AF58" i="9"/>
  <c r="AF53" i="9"/>
  <c r="AF55" i="9"/>
  <c r="AF15" i="9"/>
  <c r="AF36" i="9"/>
  <c r="AF38" i="9"/>
  <c r="AF54" i="9"/>
  <c r="AF50" i="9"/>
  <c r="AF51" i="9"/>
  <c r="AF37" i="9"/>
  <c r="AF34" i="9"/>
  <c r="AF27" i="9"/>
  <c r="AF11" i="9"/>
  <c r="AF31" i="9"/>
  <c r="AF47" i="9"/>
  <c r="AF35" i="9"/>
  <c r="AF62" i="9"/>
  <c r="AF42" i="9"/>
  <c r="AF41" i="9"/>
  <c r="AF29" i="9"/>
  <c r="AG4" i="9"/>
  <c r="AF48" i="9"/>
  <c r="AF46" i="9"/>
  <c r="AF22" i="9"/>
  <c r="AF8" i="9"/>
  <c r="AF28" i="9"/>
  <c r="AF5" i="9"/>
  <c r="AF32" i="9"/>
  <c r="AF40" i="9"/>
  <c r="AF59" i="9"/>
  <c r="AF43" i="9"/>
  <c r="AF19" i="9"/>
  <c r="AF25" i="9"/>
  <c r="AF56" i="9"/>
  <c r="AF17" i="9"/>
  <c r="AF13" i="9"/>
  <c r="AF9" i="9"/>
  <c r="AG54" i="9" l="1"/>
  <c r="AG10" i="9"/>
  <c r="AG12" i="9"/>
  <c r="AG26" i="9"/>
  <c r="AG42" i="9"/>
  <c r="AG45" i="9"/>
  <c r="AG62" i="9"/>
  <c r="AG18" i="9"/>
  <c r="AG34" i="9"/>
  <c r="AG11" i="9"/>
  <c r="AG32" i="9"/>
  <c r="AG48" i="9"/>
  <c r="AG27" i="9"/>
  <c r="AG49" i="9"/>
  <c r="AG15" i="9"/>
  <c r="AG35" i="9"/>
  <c r="AG56" i="9"/>
  <c r="AG17" i="9"/>
  <c r="AG60" i="9"/>
  <c r="AG5" i="9"/>
  <c r="AG30" i="9"/>
  <c r="AH4" i="9"/>
  <c r="AG50" i="9"/>
  <c r="AG46" i="9"/>
  <c r="AG20" i="9"/>
  <c r="AG21" i="9"/>
  <c r="AG29" i="9"/>
  <c r="AG9" i="9"/>
  <c r="AG36" i="9"/>
  <c r="AG41" i="9"/>
  <c r="AG28" i="9"/>
  <c r="AG25" i="9"/>
  <c r="AG14" i="9"/>
  <c r="AG19" i="9"/>
  <c r="AG53" i="9"/>
  <c r="AG31" i="9"/>
  <c r="AG59" i="9"/>
  <c r="AG38" i="9"/>
  <c r="AG33" i="9"/>
  <c r="AG44" i="9"/>
  <c r="AG13" i="9"/>
  <c r="AG8" i="9"/>
  <c r="AG22" i="9"/>
  <c r="AG16" i="9"/>
  <c r="AG57" i="9"/>
  <c r="AG37" i="9"/>
  <c r="AG43" i="9"/>
  <c r="AG58" i="9"/>
  <c r="AG55" i="9"/>
  <c r="AG47" i="9"/>
  <c r="AG40" i="9"/>
  <c r="AG51" i="9"/>
  <c r="AH58" i="9" l="1"/>
  <c r="AH10" i="9"/>
  <c r="AH44" i="9"/>
  <c r="AH33" i="9"/>
  <c r="AH42" i="9"/>
  <c r="AH22" i="9"/>
  <c r="AH12" i="9"/>
  <c r="AH46" i="9"/>
  <c r="AI4" i="9"/>
  <c r="AH38" i="9"/>
  <c r="AH25" i="9"/>
  <c r="AH19" i="9"/>
  <c r="AH16" i="9"/>
  <c r="AH9" i="9"/>
  <c r="AH50" i="9"/>
  <c r="AH53" i="9"/>
  <c r="AH21" i="9"/>
  <c r="AH47" i="9"/>
  <c r="AH8" i="9"/>
  <c r="AH45" i="9"/>
  <c r="AH51" i="9"/>
  <c r="AH55" i="9"/>
  <c r="AH40" i="9"/>
  <c r="AH11" i="9"/>
  <c r="AH15" i="9"/>
  <c r="AH49" i="9"/>
  <c r="AH28" i="9"/>
  <c r="AH48" i="9"/>
  <c r="AH37" i="9"/>
  <c r="AH54" i="9"/>
  <c r="AH31" i="9"/>
  <c r="AH14" i="9"/>
  <c r="AH59" i="9"/>
  <c r="AH43" i="9"/>
  <c r="AH62" i="9"/>
  <c r="AH41" i="9"/>
  <c r="AH27" i="9"/>
  <c r="AH60" i="9"/>
  <c r="AH13" i="9"/>
  <c r="AH5" i="9"/>
  <c r="AH36" i="9"/>
  <c r="AH34" i="9"/>
  <c r="AH32" i="9"/>
  <c r="AH29" i="9"/>
  <c r="AH57" i="9"/>
  <c r="AH18" i="9"/>
  <c r="AH56" i="9"/>
  <c r="AH17" i="9"/>
  <c r="AH20" i="9"/>
  <c r="AH35" i="9"/>
  <c r="AH30" i="9"/>
  <c r="AH26" i="9"/>
  <c r="AI29" i="9" l="1"/>
  <c r="AI10" i="9"/>
  <c r="AI17" i="9"/>
  <c r="AI30" i="9"/>
  <c r="AI35" i="9"/>
  <c r="AI49" i="9"/>
  <c r="AI9" i="9"/>
  <c r="AI18" i="9"/>
  <c r="AI47" i="9"/>
  <c r="AI38" i="9"/>
  <c r="AI56" i="9"/>
  <c r="AI55" i="9"/>
  <c r="AI57" i="9"/>
  <c r="AI22" i="9"/>
  <c r="AI11" i="9"/>
  <c r="AI54" i="9"/>
  <c r="AI60" i="9"/>
  <c r="AI48" i="9"/>
  <c r="AJ4" i="9"/>
  <c r="AI59" i="9"/>
  <c r="AI41" i="9"/>
  <c r="AI37" i="9"/>
  <c r="AI26" i="9"/>
  <c r="AI53" i="9"/>
  <c r="AI34" i="9"/>
  <c r="AI16" i="9"/>
  <c r="AI31" i="9"/>
  <c r="AI25" i="9"/>
  <c r="AI51" i="9"/>
  <c r="AI42" i="9"/>
  <c r="AI32" i="9"/>
  <c r="AI43" i="9"/>
  <c r="AI12" i="9"/>
  <c r="AI14" i="9"/>
  <c r="AI5" i="9"/>
  <c r="AI20" i="9"/>
  <c r="AI13" i="9"/>
  <c r="AI19" i="9"/>
  <c r="AI45" i="9"/>
  <c r="AI8" i="9"/>
  <c r="AI27" i="9"/>
  <c r="AI36" i="9"/>
  <c r="AI62" i="9"/>
  <c r="AI50" i="9"/>
  <c r="AI21" i="9"/>
  <c r="AI28" i="9"/>
  <c r="AI46" i="9"/>
  <c r="AI33" i="9"/>
  <c r="AI15" i="9"/>
  <c r="AI58" i="9"/>
  <c r="AI40" i="9"/>
  <c r="AI44" i="9"/>
  <c r="AJ22" i="9" l="1"/>
  <c r="AJ10" i="9"/>
  <c r="AJ54" i="9"/>
  <c r="AJ30" i="9"/>
  <c r="AJ15" i="9"/>
  <c r="AJ28" i="9"/>
  <c r="AJ46" i="9"/>
  <c r="AJ60" i="9"/>
  <c r="AJ26" i="9"/>
  <c r="AJ32" i="9"/>
  <c r="AJ51" i="9"/>
  <c r="AJ17" i="9"/>
  <c r="AJ8" i="9"/>
  <c r="AJ27" i="9"/>
  <c r="AJ59" i="9"/>
  <c r="AK4" i="9"/>
  <c r="AJ36" i="9"/>
  <c r="AJ34" i="9"/>
  <c r="AJ37" i="9"/>
  <c r="AJ44" i="9"/>
  <c r="AJ25" i="9"/>
  <c r="AJ53" i="9"/>
  <c r="AJ42" i="9"/>
  <c r="AJ14" i="9"/>
  <c r="AJ13" i="9"/>
  <c r="AJ5" i="9"/>
  <c r="AJ43" i="9"/>
  <c r="AJ12" i="9"/>
  <c r="AJ21" i="9"/>
  <c r="AJ31" i="9"/>
  <c r="AJ38" i="9"/>
  <c r="AJ41" i="9"/>
  <c r="AJ57" i="9"/>
  <c r="AJ33" i="9"/>
  <c r="AJ58" i="9"/>
  <c r="AJ18" i="9"/>
  <c r="AJ40" i="9"/>
  <c r="AJ48" i="9"/>
  <c r="AJ55" i="9"/>
  <c r="AJ49" i="9"/>
  <c r="AJ19" i="9"/>
  <c r="AJ50" i="9"/>
  <c r="AJ35" i="9"/>
  <c r="AJ56" i="9"/>
  <c r="AJ62" i="9"/>
  <c r="AJ11" i="9"/>
  <c r="AJ20" i="9"/>
  <c r="AJ29" i="9"/>
  <c r="AJ9" i="9"/>
  <c r="AJ16" i="9"/>
  <c r="AJ47" i="9"/>
  <c r="AJ45" i="9"/>
  <c r="AK50" i="9" l="1"/>
  <c r="AK10" i="9"/>
  <c r="AK49" i="9"/>
  <c r="AK60" i="9"/>
  <c r="AK13" i="9"/>
  <c r="AK26" i="9"/>
  <c r="AK32" i="9"/>
  <c r="AL4" i="9"/>
  <c r="AK41" i="9"/>
  <c r="AK54" i="9"/>
  <c r="AK16" i="9"/>
  <c r="AK30" i="9"/>
  <c r="AK19" i="9"/>
  <c r="AK5" i="9"/>
  <c r="AK46" i="9"/>
  <c r="AK31" i="9"/>
  <c r="AK25" i="9"/>
  <c r="AK37" i="9"/>
  <c r="AK11" i="9"/>
  <c r="AK12" i="9"/>
  <c r="AK21" i="9"/>
  <c r="AK9" i="9"/>
  <c r="AK34" i="9"/>
  <c r="AK62" i="9"/>
  <c r="AK38" i="9"/>
  <c r="AK55" i="9"/>
  <c r="AK42" i="9"/>
  <c r="AK28" i="9"/>
  <c r="AK33" i="9"/>
  <c r="AK48" i="9"/>
  <c r="AK59" i="9"/>
  <c r="AK40" i="9"/>
  <c r="AK57" i="9"/>
  <c r="AK20" i="9"/>
  <c r="AK58" i="9"/>
  <c r="AK47" i="9"/>
  <c r="AK18" i="9"/>
  <c r="AK15" i="9"/>
  <c r="AK8" i="9"/>
  <c r="AK17" i="9"/>
  <c r="AK27" i="9"/>
  <c r="AK43" i="9"/>
  <c r="AK29" i="9"/>
  <c r="AK51" i="9"/>
  <c r="AK45" i="9"/>
  <c r="AK14" i="9"/>
  <c r="AK22" i="9"/>
  <c r="AK36" i="9"/>
  <c r="AK35" i="9"/>
  <c r="AK44" i="9"/>
  <c r="AK53" i="9"/>
  <c r="AK56" i="9"/>
  <c r="AL14" i="9" l="1"/>
  <c r="AL10" i="9"/>
  <c r="AL21" i="9"/>
  <c r="AL38" i="9"/>
  <c r="AL54" i="9"/>
  <c r="AL13" i="9"/>
  <c r="AL53" i="9"/>
  <c r="AL18" i="9"/>
  <c r="AL22" i="9"/>
  <c r="AL59" i="9"/>
  <c r="AL47" i="9"/>
  <c r="AL31" i="9"/>
  <c r="AL56" i="9"/>
  <c r="AL16" i="9"/>
  <c r="AL48" i="9"/>
  <c r="AL55" i="9"/>
  <c r="AL46" i="9"/>
  <c r="AL45" i="9"/>
  <c r="AL36" i="9"/>
  <c r="AL17" i="9"/>
  <c r="AL8" i="9"/>
  <c r="AM4" i="9"/>
  <c r="AM62" i="9" s="1"/>
  <c r="AL60" i="9"/>
  <c r="AL9" i="9"/>
  <c r="AL44" i="9"/>
  <c r="AL42" i="9"/>
  <c r="AL32" i="9"/>
  <c r="AL41" i="9"/>
  <c r="AL51" i="9"/>
  <c r="AL5" i="9"/>
  <c r="AL29" i="9"/>
  <c r="AL19" i="9"/>
  <c r="AL40" i="9"/>
  <c r="AL57" i="9"/>
  <c r="AL28" i="9"/>
  <c r="AL35" i="9"/>
  <c r="AL50" i="9"/>
  <c r="AL37" i="9"/>
  <c r="AL15" i="9"/>
  <c r="AL49" i="9"/>
  <c r="AL34" i="9"/>
  <c r="AL26" i="9"/>
  <c r="AL25" i="9"/>
  <c r="AL12" i="9"/>
  <c r="AL58" i="9"/>
  <c r="AL33" i="9"/>
  <c r="AL43" i="9"/>
  <c r="AL27" i="9"/>
  <c r="AL20" i="9"/>
  <c r="AL62" i="9"/>
  <c r="AL30" i="9"/>
  <c r="AL11" i="9"/>
  <c r="AM59" i="9" l="1"/>
  <c r="AM10" i="9"/>
  <c r="AM58" i="9"/>
  <c r="AM43" i="9"/>
  <c r="AM60" i="9"/>
  <c r="AM18" i="9"/>
  <c r="AM48" i="9"/>
  <c r="AM51" i="9"/>
  <c r="AM38" i="9"/>
  <c r="AM29" i="9"/>
  <c r="AM28" i="9"/>
  <c r="AM30" i="9"/>
  <c r="AM16" i="9"/>
  <c r="AM57" i="9"/>
  <c r="AM55" i="9"/>
  <c r="AM15" i="9"/>
  <c r="AM9" i="9"/>
  <c r="AM35" i="9"/>
  <c r="AM5" i="9"/>
  <c r="AN4" i="9"/>
  <c r="AM31" i="9"/>
  <c r="AM50" i="9"/>
  <c r="AM11" i="9"/>
  <c r="AM13" i="9"/>
  <c r="AM37" i="9"/>
  <c r="AM21" i="9"/>
  <c r="AM27" i="9"/>
  <c r="AM41" i="9"/>
  <c r="AM49" i="9"/>
  <c r="AM12" i="9"/>
  <c r="AM53" i="9"/>
  <c r="AM20" i="9"/>
  <c r="AM26" i="9"/>
  <c r="AM17" i="9"/>
  <c r="AM22" i="9"/>
  <c r="AM8" i="9"/>
  <c r="AM14" i="9"/>
  <c r="AM47" i="9"/>
  <c r="AM19" i="9"/>
  <c r="AM56" i="9"/>
  <c r="AM32" i="9"/>
  <c r="AM45" i="9"/>
  <c r="AM54" i="9"/>
  <c r="AM44" i="9"/>
  <c r="AM36" i="9"/>
  <c r="AM25" i="9"/>
  <c r="AM46" i="9"/>
  <c r="AM42" i="9"/>
  <c r="AM33" i="9"/>
  <c r="AM34" i="9"/>
  <c r="AM40" i="9"/>
  <c r="AN55" i="9"/>
  <c r="AN49" i="9" l="1"/>
  <c r="AN10" i="9"/>
  <c r="AN40" i="9"/>
  <c r="AN5" i="9"/>
  <c r="AN15" i="9"/>
  <c r="AN19" i="9"/>
  <c r="AN37" i="9"/>
  <c r="AN29" i="9"/>
  <c r="AN44" i="9"/>
  <c r="AN27" i="9"/>
  <c r="AN47" i="9"/>
  <c r="AN14" i="9"/>
  <c r="AN8" i="9"/>
  <c r="AN51" i="9"/>
  <c r="AN13" i="9"/>
  <c r="AN31" i="9"/>
  <c r="AN32" i="9"/>
  <c r="AO4" i="9"/>
  <c r="AN16" i="9"/>
  <c r="AN21" i="9"/>
  <c r="AN57" i="9"/>
  <c r="AN25" i="9"/>
  <c r="AN46" i="9"/>
  <c r="AN56" i="9"/>
  <c r="AN9" i="9"/>
  <c r="AN17" i="9"/>
  <c r="AN34" i="9"/>
  <c r="AN59" i="9"/>
  <c r="AN20" i="9"/>
  <c r="AN28" i="9"/>
  <c r="AN41" i="9"/>
  <c r="AN43" i="9"/>
  <c r="AN45" i="9"/>
  <c r="AN50" i="9"/>
  <c r="AN60" i="9"/>
  <c r="AN48" i="9"/>
  <c r="AN33" i="9"/>
  <c r="AN30" i="9"/>
  <c r="AN36" i="9"/>
  <c r="AN38" i="9"/>
  <c r="AN26" i="9"/>
  <c r="AN53" i="9"/>
  <c r="AN35" i="9"/>
  <c r="AN22" i="9"/>
  <c r="AN54" i="9"/>
  <c r="AN18" i="9"/>
  <c r="AN58" i="9"/>
  <c r="AN12" i="9"/>
  <c r="AN11" i="9"/>
  <c r="AN62" i="9"/>
  <c r="AN42" i="9"/>
  <c r="AO27" i="9" l="1"/>
  <c r="AO10" i="9"/>
  <c r="AO35" i="9"/>
  <c r="AO41" i="9"/>
  <c r="AO57" i="9"/>
  <c r="AO43" i="9"/>
  <c r="AO51" i="9"/>
  <c r="AO16" i="9"/>
  <c r="AO12" i="9"/>
  <c r="AO54" i="9"/>
  <c r="AO59" i="9"/>
  <c r="AO50" i="9"/>
  <c r="AO55" i="9"/>
  <c r="AO28" i="9"/>
  <c r="AO15" i="9"/>
  <c r="AO44" i="9"/>
  <c r="AO31" i="9"/>
  <c r="AO58" i="9"/>
  <c r="AO32" i="9"/>
  <c r="AO46" i="9"/>
  <c r="AO36" i="9"/>
  <c r="AO11" i="9"/>
  <c r="AO30" i="9"/>
  <c r="AO29" i="9"/>
  <c r="AO25" i="9"/>
  <c r="AO48" i="9"/>
  <c r="AO5" i="9"/>
  <c r="AO9" i="9"/>
  <c r="AO40" i="9"/>
  <c r="AO37" i="9"/>
  <c r="AO62" i="9"/>
  <c r="AO19" i="9"/>
  <c r="AO8" i="9"/>
  <c r="AO47" i="9"/>
  <c r="AP4" i="9"/>
  <c r="AO18" i="9"/>
  <c r="AO49" i="9"/>
  <c r="AO45" i="9"/>
  <c r="AO60" i="9"/>
  <c r="AO22" i="9"/>
  <c r="AO17" i="9"/>
  <c r="AO21" i="9"/>
  <c r="AO33" i="9"/>
  <c r="AO14" i="9"/>
  <c r="AO13" i="9"/>
  <c r="AO56" i="9"/>
  <c r="AO20" i="9"/>
  <c r="AO38" i="9"/>
  <c r="AO34" i="9"/>
  <c r="AO42" i="9"/>
  <c r="AO26" i="9"/>
  <c r="AO53" i="9"/>
  <c r="AP30" i="9" l="1"/>
  <c r="AP10" i="9"/>
  <c r="AP32" i="9"/>
  <c r="AP13" i="9"/>
  <c r="AP47" i="9"/>
  <c r="AP26" i="9"/>
  <c r="AP59" i="9"/>
  <c r="AP62" i="9"/>
  <c r="AP60" i="9"/>
  <c r="AP33" i="9"/>
  <c r="AP42" i="9"/>
  <c r="AP43" i="9"/>
  <c r="AP27" i="9"/>
  <c r="AP51" i="9"/>
  <c r="AP20" i="9"/>
  <c r="AP58" i="9"/>
  <c r="AP17" i="9"/>
  <c r="AP22" i="9"/>
  <c r="AP56" i="9"/>
  <c r="AP40" i="9"/>
  <c r="AP44" i="9"/>
  <c r="AP46" i="9"/>
  <c r="AP8" i="9"/>
  <c r="AP45" i="9"/>
  <c r="AP14" i="9"/>
  <c r="AP16" i="9"/>
  <c r="AP5" i="9"/>
  <c r="AP31" i="9"/>
  <c r="AP54" i="9"/>
  <c r="AP50" i="9"/>
  <c r="AP19" i="9"/>
  <c r="AQ4" i="9"/>
  <c r="AP55" i="9"/>
  <c r="AP29" i="9"/>
  <c r="AP28" i="9"/>
  <c r="AP35" i="9"/>
  <c r="AP53" i="9"/>
  <c r="AP12" i="9"/>
  <c r="AP34" i="9"/>
  <c r="AP25" i="9"/>
  <c r="AP15" i="9"/>
  <c r="AP49" i="9"/>
  <c r="AP38" i="9"/>
  <c r="AP41" i="9"/>
  <c r="AP9" i="9"/>
  <c r="AP48" i="9"/>
  <c r="AP57" i="9"/>
  <c r="AP37" i="9"/>
  <c r="AP36" i="9"/>
  <c r="AP18" i="9"/>
  <c r="AP11" i="9"/>
  <c r="AP21" i="9"/>
  <c r="AQ51" i="9" l="1"/>
  <c r="AQ10" i="9"/>
  <c r="AQ42" i="9"/>
  <c r="AQ21" i="9"/>
  <c r="AQ33" i="9"/>
  <c r="AQ54" i="9"/>
  <c r="AQ38" i="9"/>
  <c r="AQ48" i="9"/>
  <c r="AQ40" i="9"/>
  <c r="AQ16" i="9"/>
  <c r="AQ60" i="9"/>
  <c r="AQ36" i="9"/>
  <c r="AQ46" i="9"/>
  <c r="AQ20" i="9"/>
  <c r="AQ41" i="9"/>
  <c r="AQ15" i="9"/>
  <c r="AQ55" i="9"/>
  <c r="AQ13" i="9"/>
  <c r="AQ50" i="9"/>
  <c r="AQ25" i="9"/>
  <c r="AQ29" i="9"/>
  <c r="AQ30" i="9"/>
  <c r="AQ43" i="9"/>
  <c r="AQ17" i="9"/>
  <c r="AQ9" i="9"/>
  <c r="AQ22" i="9"/>
  <c r="AQ26" i="9"/>
  <c r="AQ8" i="9"/>
  <c r="AQ47" i="9"/>
  <c r="AQ12" i="9"/>
  <c r="AQ14" i="9"/>
  <c r="AQ11" i="9"/>
  <c r="AQ27" i="9"/>
  <c r="AQ45" i="9"/>
  <c r="AQ28" i="9"/>
  <c r="AQ5" i="9"/>
  <c r="AQ32" i="9"/>
  <c r="AQ62" i="9"/>
  <c r="AQ57" i="9"/>
  <c r="AQ49" i="9"/>
  <c r="AQ35" i="9"/>
  <c r="AQ18" i="9"/>
  <c r="AQ31" i="9"/>
  <c r="AQ44" i="9"/>
  <c r="AQ56" i="9"/>
  <c r="AQ53" i="9"/>
  <c r="AQ34" i="9"/>
  <c r="AQ58" i="9"/>
  <c r="AQ37" i="9"/>
  <c r="AR4" i="9"/>
  <c r="AQ19" i="9"/>
  <c r="AQ59" i="9"/>
  <c r="AR41" i="9" l="1"/>
  <c r="AR10" i="9"/>
  <c r="AR38" i="9"/>
  <c r="AR18" i="9"/>
  <c r="AR47" i="9"/>
  <c r="AR53" i="9"/>
  <c r="AR49" i="9"/>
  <c r="AR22" i="9"/>
  <c r="AR5" i="9"/>
  <c r="AR51" i="9"/>
  <c r="AR50" i="9"/>
  <c r="AR44" i="9"/>
  <c r="AS4" i="9"/>
  <c r="AS49" i="9" s="1"/>
  <c r="AR37" i="9"/>
  <c r="AR20" i="9"/>
  <c r="AR40" i="9"/>
  <c r="AR54" i="9"/>
  <c r="AR26" i="9"/>
  <c r="AR57" i="9"/>
  <c r="AR9" i="9"/>
  <c r="AR55" i="9"/>
  <c r="AR36" i="9"/>
  <c r="AR21" i="9"/>
  <c r="AR17" i="9"/>
  <c r="AR60" i="9"/>
  <c r="AR29" i="9"/>
  <c r="AR15" i="9"/>
  <c r="AR42" i="9"/>
  <c r="AR46" i="9"/>
  <c r="AR33" i="9"/>
  <c r="AR48" i="9"/>
  <c r="AR28" i="9"/>
  <c r="AR45" i="9"/>
  <c r="AR62" i="9"/>
  <c r="AR31" i="9"/>
  <c r="AR11" i="9"/>
  <c r="AR32" i="9"/>
  <c r="AR8" i="9"/>
  <c r="AR14" i="9"/>
  <c r="AR35" i="9"/>
  <c r="AR58" i="9"/>
  <c r="AR16" i="9"/>
  <c r="AR13" i="9"/>
  <c r="AR59" i="9"/>
  <c r="AR27" i="9"/>
  <c r="AR56" i="9"/>
  <c r="AR30" i="9"/>
  <c r="AR34" i="9"/>
  <c r="AR19" i="9"/>
  <c r="AR25" i="9"/>
  <c r="AR12" i="9"/>
  <c r="AR43" i="9"/>
  <c r="AT4" i="9"/>
  <c r="AT10" i="9" s="1"/>
  <c r="AS54" i="9"/>
  <c r="AS21" i="9" l="1"/>
  <c r="AS36" i="9"/>
  <c r="AS51" i="9"/>
  <c r="AS34" i="9"/>
  <c r="AS46" i="9"/>
  <c r="AS10" i="9"/>
  <c r="AS18" i="9"/>
  <c r="AS28" i="9"/>
  <c r="AS14" i="9"/>
  <c r="AS29" i="9"/>
  <c r="AS5" i="9"/>
  <c r="AS20" i="9"/>
  <c r="AS33" i="9"/>
  <c r="AS31" i="9"/>
  <c r="AS11" i="9"/>
  <c r="AS43" i="9"/>
  <c r="AS15" i="9"/>
  <c r="AS8" i="9"/>
  <c r="AS50" i="9"/>
  <c r="AS17" i="9"/>
  <c r="AS37" i="9"/>
  <c r="AS26" i="9"/>
  <c r="AS41" i="9"/>
  <c r="AS13" i="9"/>
  <c r="AS45" i="9"/>
  <c r="AS38" i="9"/>
  <c r="AS40" i="9"/>
  <c r="AS16" i="9"/>
  <c r="AS32" i="9"/>
  <c r="AS25" i="9"/>
  <c r="AS48" i="9"/>
  <c r="AS47" i="9"/>
  <c r="AS55" i="9"/>
  <c r="AS59" i="9"/>
  <c r="AS9" i="9"/>
  <c r="AS35" i="9"/>
  <c r="AS56" i="9"/>
  <c r="AS58" i="9"/>
  <c r="AS27" i="9"/>
  <c r="AS42" i="9"/>
  <c r="AS30" i="9"/>
  <c r="AS22" i="9"/>
  <c r="AS12" i="9"/>
  <c r="AS44" i="9"/>
  <c r="AS53" i="9"/>
  <c r="AS19" i="9"/>
  <c r="AS62" i="9"/>
  <c r="AS57" i="9"/>
  <c r="AS60" i="9"/>
  <c r="AT21" i="9"/>
  <c r="AT25" i="9"/>
  <c r="AT47" i="9"/>
  <c r="AT54" i="9"/>
  <c r="AT58" i="9"/>
  <c r="AT56" i="9"/>
  <c r="AT38" i="9"/>
  <c r="AT46" i="9"/>
  <c r="AT29" i="9"/>
  <c r="AT53" i="9"/>
  <c r="AT18" i="9"/>
  <c r="AT35" i="9"/>
  <c r="AT62" i="9"/>
  <c r="AT26" i="9"/>
  <c r="AT11" i="9"/>
  <c r="AT27" i="9"/>
  <c r="AT55" i="9"/>
  <c r="AT20" i="9"/>
  <c r="AT41" i="9"/>
  <c r="AT45" i="9"/>
  <c r="AT32" i="9"/>
  <c r="AT12" i="9"/>
  <c r="AT40" i="9"/>
  <c r="AT28" i="9"/>
  <c r="AT50" i="9"/>
  <c r="AT60" i="9"/>
  <c r="AT15" i="9"/>
  <c r="AT13" i="9"/>
  <c r="AT42" i="9"/>
  <c r="AT5" i="9"/>
  <c r="AT33" i="9"/>
  <c r="AT9" i="9"/>
  <c r="AT48" i="9"/>
  <c r="AT44" i="9"/>
  <c r="AT59" i="9"/>
  <c r="AT14" i="9"/>
  <c r="AT19" i="9"/>
  <c r="AT36" i="9"/>
  <c r="AT16" i="9"/>
  <c r="AT37" i="9"/>
  <c r="AT51" i="9"/>
  <c r="AT31" i="9"/>
  <c r="AT30" i="9"/>
  <c r="AT22" i="9"/>
  <c r="AT8" i="9"/>
  <c r="AT49" i="9"/>
  <c r="AT43" i="9"/>
  <c r="AT34" i="9"/>
  <c r="AT17" i="9"/>
  <c r="AU4" i="9"/>
  <c r="AU10" i="9" s="1"/>
  <c r="AT57" i="9"/>
  <c r="AU51" i="9" l="1"/>
  <c r="AU32" i="9"/>
  <c r="AU15" i="9"/>
  <c r="AU12" i="9"/>
  <c r="AU62" i="9"/>
  <c r="AU5" i="9"/>
  <c r="AU11" i="9"/>
  <c r="AU56" i="9"/>
  <c r="AU40" i="9"/>
  <c r="AU43" i="9"/>
  <c r="AU35" i="9"/>
  <c r="AU30" i="9"/>
  <c r="AU26" i="9"/>
  <c r="AU48" i="9"/>
  <c r="AU18" i="9"/>
  <c r="AU29" i="9"/>
  <c r="AU20" i="9"/>
  <c r="AU9" i="9"/>
  <c r="AU47" i="9"/>
  <c r="AU13" i="9"/>
  <c r="AU36" i="9"/>
  <c r="AU22" i="9"/>
  <c r="AU21" i="9"/>
  <c r="AU57" i="9"/>
  <c r="AU19" i="9"/>
  <c r="AU45" i="9"/>
  <c r="AU55" i="9"/>
  <c r="AU42" i="9"/>
  <c r="AV4" i="9"/>
  <c r="AV10" i="9" s="1"/>
  <c r="AU33" i="9"/>
  <c r="AU14" i="9"/>
  <c r="AU28" i="9"/>
  <c r="AU17" i="9"/>
  <c r="AU46" i="9"/>
  <c r="AU41" i="9"/>
  <c r="AU8" i="9"/>
  <c r="AU59" i="9"/>
  <c r="AU16" i="9"/>
  <c r="AU44" i="9"/>
  <c r="AU58" i="9"/>
  <c r="AU50" i="9"/>
  <c r="AU25" i="9"/>
  <c r="AU37" i="9"/>
  <c r="AU53" i="9"/>
  <c r="AU34" i="9"/>
  <c r="AU27" i="9"/>
  <c r="AU49" i="9"/>
  <c r="AU38" i="9"/>
  <c r="AU54" i="9"/>
  <c r="AU31" i="9"/>
  <c r="AU60" i="9"/>
  <c r="AV25" i="9" l="1"/>
  <c r="AV34" i="9"/>
  <c r="AV60" i="9"/>
  <c r="AV43" i="9"/>
  <c r="AV55" i="9"/>
  <c r="AV11" i="9"/>
  <c r="AV53" i="9"/>
  <c r="AV45" i="9"/>
  <c r="AV18" i="9"/>
  <c r="AV46" i="9"/>
  <c r="AV17" i="9"/>
  <c r="AV14" i="9"/>
  <c r="AV50" i="9"/>
  <c r="AV40" i="9"/>
  <c r="AV51" i="9"/>
  <c r="AV37" i="9"/>
  <c r="AV20" i="9"/>
  <c r="AV27" i="9"/>
  <c r="AV59" i="9"/>
  <c r="AV9" i="9"/>
  <c r="AV5" i="9"/>
  <c r="AV49" i="9"/>
  <c r="AV48" i="9"/>
  <c r="AV47" i="9"/>
  <c r="AV35" i="9"/>
  <c r="AW4" i="9"/>
  <c r="AW10" i="9" s="1"/>
  <c r="AV41" i="9"/>
  <c r="AV62" i="9"/>
  <c r="AV30" i="9"/>
  <c r="AV57" i="9"/>
  <c r="AV58" i="9"/>
  <c r="AV29" i="9"/>
  <c r="AV54" i="9"/>
  <c r="AV12" i="9"/>
  <c r="AV38" i="9"/>
  <c r="AV13" i="9"/>
  <c r="AV56" i="9"/>
  <c r="AV32" i="9"/>
  <c r="AV36" i="9"/>
  <c r="AV8" i="9"/>
  <c r="AV19" i="9"/>
  <c r="AV21" i="9"/>
  <c r="AV44" i="9"/>
  <c r="AV28" i="9"/>
  <c r="AV26" i="9"/>
  <c r="AV16" i="9"/>
  <c r="AV31" i="9"/>
  <c r="AV22" i="9"/>
  <c r="AV42" i="9"/>
  <c r="AV33" i="9"/>
  <c r="AV15" i="9"/>
  <c r="AW53" i="9" l="1"/>
  <c r="AW32" i="9"/>
  <c r="AW14" i="9"/>
  <c r="AW9" i="9"/>
  <c r="AW56" i="9"/>
  <c r="AW48" i="9"/>
  <c r="AW30" i="9"/>
  <c r="AW54" i="9"/>
  <c r="AW28" i="9"/>
  <c r="AW19" i="9"/>
  <c r="AW21" i="9"/>
  <c r="AW33" i="9"/>
  <c r="AW18" i="9"/>
  <c r="AW47" i="9"/>
  <c r="AW51" i="9"/>
  <c r="AW25" i="9"/>
  <c r="AW44" i="9"/>
  <c r="AW26" i="9"/>
  <c r="AW35" i="9"/>
  <c r="AW15" i="9"/>
  <c r="AW58" i="9"/>
  <c r="AW34" i="9"/>
  <c r="AW17" i="9"/>
  <c r="AW5" i="9"/>
  <c r="AW55" i="9"/>
  <c r="AW42" i="9"/>
  <c r="AW57" i="9"/>
  <c r="AW62" i="9"/>
  <c r="AW22" i="9"/>
  <c r="AW43" i="9"/>
  <c r="AW46" i="9"/>
  <c r="AW45" i="9"/>
  <c r="AW31" i="9"/>
  <c r="AW12" i="9"/>
  <c r="AW50" i="9"/>
  <c r="AW38" i="9"/>
  <c r="AW13" i="9"/>
  <c r="AW20" i="9"/>
  <c r="AW8" i="9"/>
  <c r="AW27" i="9"/>
  <c r="AW41" i="9"/>
  <c r="AW11" i="9"/>
  <c r="AW29" i="9"/>
  <c r="AW49" i="9"/>
  <c r="AW59" i="9"/>
  <c r="AW37" i="9"/>
  <c r="AW40" i="9"/>
  <c r="AW16" i="9"/>
  <c r="AW60" i="9"/>
  <c r="AW36" i="9"/>
  <c r="AX4" i="9"/>
  <c r="AX10" i="9" s="1"/>
  <c r="AX42" i="9" l="1"/>
  <c r="AX26" i="9"/>
  <c r="AX51" i="9"/>
  <c r="AX14" i="9"/>
  <c r="AX59" i="9"/>
  <c r="AX29" i="9"/>
  <c r="AX62" i="9"/>
  <c r="AX44" i="9"/>
  <c r="AX60" i="9"/>
  <c r="AX13" i="9"/>
  <c r="AX45" i="9"/>
  <c r="AX50" i="9"/>
  <c r="AX28" i="9"/>
  <c r="AX25" i="9"/>
  <c r="AX37" i="9"/>
  <c r="AX46" i="9"/>
  <c r="AX57" i="9"/>
  <c r="AX21" i="9"/>
  <c r="AX5" i="9"/>
  <c r="AX8" i="9"/>
  <c r="AX49" i="9"/>
  <c r="AY4" i="9"/>
  <c r="AY10" i="9" s="1"/>
  <c r="AX47" i="9"/>
  <c r="AX31" i="9"/>
  <c r="AX18" i="9"/>
  <c r="AX20" i="9"/>
  <c r="AX58" i="9"/>
  <c r="AX15" i="9"/>
  <c r="AX11" i="9"/>
  <c r="AX35" i="9"/>
  <c r="AX17" i="9"/>
  <c r="AX48" i="9"/>
  <c r="AX9" i="9"/>
  <c r="AX38" i="9"/>
  <c r="AX41" i="9"/>
  <c r="AX22" i="9"/>
  <c r="AX36" i="9"/>
  <c r="AX30" i="9"/>
  <c r="AX53" i="9"/>
  <c r="AX43" i="9"/>
  <c r="AX12" i="9"/>
  <c r="AX16" i="9"/>
  <c r="AX19" i="9"/>
  <c r="AX55" i="9"/>
  <c r="AX27" i="9"/>
  <c r="AX32" i="9"/>
  <c r="AX40" i="9"/>
  <c r="AX54" i="9"/>
  <c r="AX34" i="9"/>
  <c r="AX33" i="9"/>
  <c r="AX56" i="9"/>
  <c r="AY28" i="9" l="1"/>
  <c r="AY22" i="9"/>
  <c r="AY29" i="9"/>
  <c r="AY5" i="9"/>
  <c r="AY45" i="9"/>
  <c r="AY50" i="9"/>
  <c r="AY14" i="9"/>
  <c r="AY48" i="9"/>
  <c r="AY35" i="9"/>
  <c r="AY60" i="9"/>
  <c r="AY32" i="9"/>
  <c r="AY57" i="9"/>
  <c r="AY20" i="9"/>
  <c r="AY26" i="9"/>
  <c r="AY47" i="9"/>
  <c r="AY31" i="9"/>
  <c r="AY27" i="9"/>
  <c r="AY36" i="9"/>
  <c r="AY53" i="9"/>
  <c r="AY30" i="9"/>
  <c r="AY12" i="9"/>
  <c r="AY34" i="9"/>
  <c r="AY56" i="9"/>
  <c r="AY8" i="9"/>
  <c r="AY42" i="9"/>
  <c r="AY18" i="9"/>
  <c r="AZ4" i="9"/>
  <c r="AZ10" i="9" s="1"/>
  <c r="AY62" i="9"/>
  <c r="AY55" i="9"/>
  <c r="AY41" i="9"/>
  <c r="AY54" i="9"/>
  <c r="AY38" i="9"/>
  <c r="AY11" i="9"/>
  <c r="AY46" i="9"/>
  <c r="AY17" i="9"/>
  <c r="AY13" i="9"/>
  <c r="AY40" i="9"/>
  <c r="AY21" i="9"/>
  <c r="AY33" i="9"/>
  <c r="AY49" i="9"/>
  <c r="AY59" i="9"/>
  <c r="AY25" i="9"/>
  <c r="AY51" i="9"/>
  <c r="AY44" i="9"/>
  <c r="AY58" i="9"/>
  <c r="AY15" i="9"/>
  <c r="AY19" i="9"/>
  <c r="AY43" i="9"/>
  <c r="AY16" i="9"/>
  <c r="AY37" i="9"/>
  <c r="AY9" i="9"/>
  <c r="AZ31" i="9" l="1"/>
  <c r="AZ13" i="9"/>
  <c r="BA4" i="9"/>
  <c r="BA10" i="9" s="1"/>
  <c r="AZ42" i="9"/>
  <c r="AZ28" i="9"/>
  <c r="AZ55" i="9"/>
  <c r="AZ21" i="9"/>
  <c r="AZ47" i="9"/>
  <c r="AZ11" i="9"/>
  <c r="AZ59" i="9"/>
  <c r="AZ26" i="9"/>
  <c r="AZ56" i="9"/>
  <c r="AZ41" i="9"/>
  <c r="AZ49" i="9"/>
  <c r="AZ18" i="9"/>
  <c r="AZ29" i="9"/>
  <c r="AZ25" i="9"/>
  <c r="AZ20" i="9"/>
  <c r="AZ46" i="9"/>
  <c r="AZ53" i="9"/>
  <c r="AZ14" i="9"/>
  <c r="AZ22" i="9"/>
  <c r="AZ30" i="9"/>
  <c r="AZ60" i="9"/>
  <c r="AZ54" i="9"/>
  <c r="AZ48" i="9"/>
  <c r="AZ50" i="9"/>
  <c r="AZ33" i="9"/>
  <c r="AZ57" i="9"/>
  <c r="AZ37" i="9"/>
  <c r="AZ36" i="9"/>
  <c r="AZ44" i="9"/>
  <c r="AZ9" i="9"/>
  <c r="AZ27" i="9"/>
  <c r="AZ12" i="9"/>
  <c r="AZ32" i="9"/>
  <c r="AZ15" i="9"/>
  <c r="AZ51" i="9"/>
  <c r="AZ17" i="9"/>
  <c r="AZ62" i="9"/>
  <c r="AZ45" i="9"/>
  <c r="AZ8" i="9"/>
  <c r="AZ35" i="9"/>
  <c r="AZ43" i="9"/>
  <c r="AZ58" i="9"/>
  <c r="AZ5" i="9"/>
  <c r="AZ19" i="9"/>
  <c r="AZ16" i="9"/>
  <c r="AZ34" i="9"/>
  <c r="AZ38" i="9"/>
  <c r="AZ40" i="9"/>
  <c r="BA12" i="9" l="1"/>
  <c r="BA9" i="9"/>
  <c r="BA19" i="9"/>
  <c r="BA45" i="9"/>
  <c r="BA49" i="9"/>
  <c r="BA20" i="9"/>
  <c r="BA46" i="9"/>
  <c r="BA31" i="9"/>
  <c r="BA62" i="9"/>
  <c r="BA37" i="9"/>
  <c r="BA27" i="9"/>
  <c r="BA25" i="9"/>
  <c r="BA60" i="9"/>
  <c r="BA57" i="9"/>
  <c r="BA18" i="9"/>
  <c r="BA17" i="9"/>
  <c r="BA22" i="9"/>
  <c r="BA38" i="9"/>
  <c r="BA50" i="9"/>
  <c r="BA34" i="9"/>
  <c r="BA43" i="9"/>
  <c r="BA47" i="9"/>
  <c r="BA29" i="9"/>
  <c r="BA36" i="9"/>
  <c r="BA40" i="9"/>
  <c r="BA48" i="9"/>
  <c r="BA15" i="9"/>
  <c r="BA13" i="9"/>
  <c r="BA54" i="9"/>
  <c r="BA53" i="9"/>
  <c r="BA11" i="9"/>
  <c r="BA32" i="9"/>
  <c r="BA51" i="9"/>
  <c r="BA21" i="9"/>
  <c r="BA44" i="9"/>
  <c r="BA26" i="9"/>
  <c r="BA35" i="9"/>
  <c r="BA41" i="9"/>
  <c r="BA5" i="9"/>
  <c r="BA42" i="9"/>
  <c r="BA58" i="9"/>
  <c r="BA59" i="9"/>
  <c r="BA33" i="9"/>
  <c r="BA28" i="9"/>
  <c r="BA16" i="9"/>
  <c r="BA14" i="9"/>
  <c r="BA8" i="9"/>
  <c r="BA55" i="9"/>
  <c r="BA30" i="9"/>
  <c r="BA56" i="9"/>
</calcChain>
</file>

<file path=xl/sharedStrings.xml><?xml version="1.0" encoding="utf-8"?>
<sst xmlns="http://schemas.openxmlformats.org/spreadsheetml/2006/main" count="1956" uniqueCount="353">
  <si>
    <t>Total</t>
  </si>
  <si>
    <t xml:space="preserve">Total generation </t>
  </si>
  <si>
    <t>Installed Capacity</t>
  </si>
  <si>
    <t>Generation</t>
  </si>
  <si>
    <t>Shoreline wave / tidal</t>
  </si>
  <si>
    <t>Solar photovoltaics</t>
  </si>
  <si>
    <t xml:space="preserve">Landfill gas </t>
  </si>
  <si>
    <t>Sewage sludge digestion</t>
  </si>
  <si>
    <t>Municipal solid waste combustion</t>
  </si>
  <si>
    <t>Co-firing with fossil fuels</t>
  </si>
  <si>
    <r>
      <t>Co-firing</t>
    </r>
    <r>
      <rPr>
        <vertAlign val="superscript"/>
        <sz val="10"/>
        <rFont val="Arial"/>
        <family val="2"/>
      </rPr>
      <t xml:space="preserve"> 4</t>
    </r>
  </si>
  <si>
    <r>
      <t>Non-biodegradable wastes</t>
    </r>
    <r>
      <rPr>
        <vertAlign val="superscript"/>
        <sz val="10"/>
        <rFont val="Arial"/>
        <family val="2"/>
      </rPr>
      <t xml:space="preserve"> 10</t>
    </r>
  </si>
  <si>
    <t>Year</t>
  </si>
  <si>
    <t>Quarter</t>
  </si>
  <si>
    <t>Annual!</t>
  </si>
  <si>
    <t>Quarter!</t>
  </si>
  <si>
    <t>Installed Capacity, by tariff type</t>
  </si>
  <si>
    <t>Cumulative Installed Capacity 1</t>
  </si>
  <si>
    <t>Hydro</t>
  </si>
  <si>
    <t>Load Factors</t>
  </si>
  <si>
    <t>6 RENEWABLES</t>
  </si>
  <si>
    <t>Table 6.1. Renewable electricity capacity and generation</t>
  </si>
  <si>
    <t>Wind</t>
  </si>
  <si>
    <t>Days in quarter</t>
  </si>
  <si>
    <t>Generation 4</t>
  </si>
  <si>
    <t>Hydro 5</t>
  </si>
  <si>
    <t>Landfill gas 5</t>
  </si>
  <si>
    <t>Sewage sludge digestion 5</t>
  </si>
  <si>
    <t>Other biomass (inc. co-firing) 5 6</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</si>
  <si>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</si>
  <si>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</si>
  <si>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</si>
  <si>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</si>
  <si>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</si>
  <si>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</si>
  <si>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</si>
  <si>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</si>
  <si>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</si>
  <si>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</si>
  <si>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</si>
  <si>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</si>
  <si>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</si>
  <si>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</si>
  <si>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</si>
  <si>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</si>
  <si>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</si>
  <si>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</si>
  <si>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</si>
  <si>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</si>
  <si>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</si>
  <si>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</si>
  <si>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</si>
  <si>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</si>
  <si>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</si>
  <si>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</si>
  <si>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</si>
  <si>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</si>
  <si>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</si>
  <si>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</si>
  <si>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</si>
  <si>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</si>
  <si>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</si>
  <si>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</si>
  <si>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</si>
  <si>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</si>
  <si>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</si>
  <si>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</si>
  <si>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</si>
  <si>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</si>
  <si>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</si>
  <si>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</si>
  <si>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</si>
  <si>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</si>
  <si>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</si>
  <si>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</si>
  <si>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</si>
  <si>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</si>
  <si>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</si>
  <si>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</si>
  <si>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</si>
  <si>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</si>
  <si>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</si>
  <si>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</si>
  <si>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</si>
  <si>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</si>
  <si>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</si>
  <si>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</si>
  <si>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</si>
  <si>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</si>
  <si>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</si>
  <si>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</si>
  <si>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</si>
  <si>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</si>
  <si>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</si>
  <si>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Solar PV capacity</t>
  </si>
  <si>
    <t>TOTAL</t>
  </si>
  <si>
    <t>TOTAL (excluding co-firing and non-biodegradable wastes)</t>
  </si>
  <si>
    <t>Regional Tables</t>
  </si>
  <si>
    <t>Q1</t>
  </si>
  <si>
    <t>Q2</t>
  </si>
  <si>
    <t>Q3</t>
  </si>
  <si>
    <t>Q4</t>
  </si>
  <si>
    <t>2020
4th quarter</t>
  </si>
  <si>
    <t>2021
1st quarter</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</si>
  <si>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</si>
  <si>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</si>
  <si>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</si>
  <si>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</si>
  <si>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</si>
  <si>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</si>
  <si>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</si>
  <si>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</si>
  <si>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</si>
  <si>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</si>
  <si>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</si>
  <si>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</si>
  <si>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</si>
  <si>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</si>
  <si>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</si>
  <si>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</si>
  <si>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</si>
  <si>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</si>
  <si>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</si>
  <si>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</si>
  <si>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</si>
  <si>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</si>
  <si>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</si>
  <si>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</si>
  <si>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</si>
  <si>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</si>
  <si>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</si>
  <si>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</si>
  <si>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</si>
  <si>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</si>
  <si>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</si>
  <si>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</si>
  <si>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</si>
  <si>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</si>
  <si>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</si>
  <si>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</si>
  <si>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</si>
  <si>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</si>
  <si>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</si>
  <si>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</si>
  <si>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</si>
  <si>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</si>
  <si>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</si>
  <si>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</si>
  <si>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</si>
  <si>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</si>
  <si>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</si>
  <si>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</si>
  <si>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</si>
  <si>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</si>
  <si>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</si>
  <si>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</si>
  <si>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</si>
  <si>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</si>
  <si>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</si>
  <si>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</si>
  <si>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</si>
  <si>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</si>
  <si>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</si>
  <si>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</si>
  <si>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</si>
  <si>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</si>
  <si>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</si>
  <si>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</si>
  <si>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</si>
  <si>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</si>
  <si>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</si>
  <si>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</si>
  <si>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</si>
  <si>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</si>
  <si>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</si>
  <si>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</si>
  <si>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</si>
  <si>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</si>
  <si>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</si>
  <si>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</si>
  <si>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</si>
  <si>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</si>
  <si>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</si>
  <si>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</si>
  <si>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</si>
  <si>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</si>
  <si>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</si>
  <si>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</si>
  <si>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</si>
  <si>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</si>
  <si>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</si>
  <si>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</si>
  <si>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</si>
  <si>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</si>
  <si>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</si>
  <si>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</si>
  <si>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</si>
  <si>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</si>
  <si>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</si>
  <si>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</si>
  <si>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</si>
  <si>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</si>
  <si>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</si>
  <si>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</si>
  <si>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</si>
  <si>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</si>
  <si>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</si>
  <si>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</si>
  <si>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</si>
  <si>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</si>
  <si>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</si>
  <si>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</si>
  <si>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</si>
  <si>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</si>
  <si>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</si>
  <si>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</si>
  <si>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</si>
  <si>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</si>
  <si>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</si>
  <si>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</si>
  <si>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</si>
  <si>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</si>
  <si>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</si>
  <si>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</si>
  <si>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</si>
  <si>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r>
      <t>SHARES OF ELECTRICITY GENERATED (</t>
    </r>
    <r>
      <rPr>
        <i/>
        <sz val="12"/>
        <rFont val="Calibri"/>
        <family val="2"/>
        <scheme val="minor"/>
      </rPr>
      <t>%</t>
    </r>
    <r>
      <rPr>
        <b/>
        <sz val="12"/>
        <rFont val="Calibri"/>
        <family val="2"/>
        <scheme val="minor"/>
      </rPr>
      <t>)</t>
    </r>
  </si>
  <si>
    <t>Note 13</t>
  </si>
  <si>
    <t>2008</t>
  </si>
  <si>
    <r>
      <t>CUMULATIVE INSTALLED CAPACITY (</t>
    </r>
    <r>
      <rPr>
        <sz val="12"/>
        <color indexed="8"/>
        <rFont val="Calibri"/>
        <family val="2"/>
        <scheme val="minor"/>
      </rPr>
      <t>MW</t>
    </r>
    <r>
      <rPr>
        <b/>
        <sz val="12"/>
        <color indexed="8"/>
        <rFont val="Calibri"/>
        <family val="2"/>
        <scheme val="minor"/>
      </rPr>
      <t>) [note 1]</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</si>
  <si>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</si>
  <si>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</si>
  <si>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t>Note 14</t>
  </si>
  <si>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</si>
  <si>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</si>
  <si>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</si>
  <si>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</si>
  <si>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</si>
  <si>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</si>
  <si>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Renewable quarterly electricity capacity and generation in Scotland</t>
  </si>
  <si>
    <t>Renewable annual electricity capacity and generation in Wales</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</si>
  <si>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</si>
  <si>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</si>
  <si>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</si>
  <si>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</si>
  <si>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</si>
  <si>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</si>
  <si>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</si>
  <si>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</si>
  <si>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t xml:space="preserve">This table contains supplementary information supporting renewable electricity data which are referred to in the tables presented in this workbook </t>
  </si>
  <si>
    <t>Renewable electricity capacity and generation, main table</t>
  </si>
  <si>
    <r>
      <t>CUMULATIVE INSTALLED CAPACITY (</t>
    </r>
    <r>
      <rPr>
        <b/>
        <sz val="12"/>
        <color indexed="8"/>
        <rFont val="Calibri"/>
        <family val="2"/>
      </rPr>
      <t>MW) 
[note 1]</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</si>
  <si>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</si>
  <si>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</si>
  <si>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</si>
  <si>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</si>
  <si>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</si>
  <si>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</si>
  <si>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</si>
  <si>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</si>
  <si>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</si>
  <si>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</si>
  <si>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</si>
  <si>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</si>
  <si>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</si>
  <si>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</si>
  <si>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</si>
  <si>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</si>
  <si>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</si>
  <si>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</si>
  <si>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</si>
  <si>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</si>
  <si>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</si>
  <si>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</si>
  <si>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</si>
  <si>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</si>
  <si>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</si>
  <si>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</si>
  <si>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</si>
  <si>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Feed-in Tariff load factor analysis (opens in new window)</t>
  </si>
  <si>
    <t>0782 519 4608</t>
  </si>
  <si>
    <t>Glossary and acronyms, DUKES Annex B (opens in a new window)</t>
  </si>
  <si>
    <t>2022 
2nd quarter</t>
  </si>
  <si>
    <t>2022
2nd quarter</t>
  </si>
  <si>
    <t>2022 
3rd quarter</t>
  </si>
  <si>
    <t>2022
3rd quarter</t>
  </si>
  <si>
    <t>In this edition, revisions have been made for the first two quarters of 2022. Revisions are due to updates from data suppliers or the receipt of data replacing estimates.</t>
  </si>
  <si>
    <t>This spreadsheet forms part of the National Statistics publication Energy Trends produced by the Department for Energy Security &amp; Net Zero (DESNZ).
The data presented is on UK and sub-national renewable electricity capacity and generation. Quarterly data published a quarter in arrears.</t>
  </si>
  <si>
    <t>In the latest year</t>
  </si>
  <si>
    <t>2022</t>
  </si>
  <si>
    <t>2022
4th quarter</t>
  </si>
  <si>
    <r>
      <t xml:space="preserve">This spreadsheet contains quarterly data including </t>
    </r>
    <r>
      <rPr>
        <b/>
        <sz val="12"/>
        <rFont val="Calibri"/>
        <family val="2"/>
        <scheme val="minor"/>
      </rPr>
      <t>new data for October to December 2022</t>
    </r>
    <r>
      <rPr>
        <sz val="12"/>
        <rFont val="Calibri"/>
        <family val="2"/>
        <scheme val="minor"/>
      </rPr>
      <t xml:space="preserve"> </t>
    </r>
  </si>
  <si>
    <t>The revisions period is quarter 1,  quarter 2 and quarter 3 2022 (January to September).
Revisions are due to updates from data suppliers or the receipt of data replacing estimates unless otherwise stated</t>
  </si>
  <si>
    <t>Sharp increase in solar PV generation due to longer sunlight hours and new capacity</t>
  </si>
  <si>
    <t>Bioenergy down on last year</t>
  </si>
  <si>
    <t>Small scale hydro</t>
  </si>
  <si>
    <t>Large scale hydro</t>
  </si>
  <si>
    <t>Onshore wind 5</t>
  </si>
  <si>
    <t xml:space="preserve">Onshore and Offshore wind generation up  </t>
  </si>
  <si>
    <t>Floating Offshore wind capacity</t>
  </si>
  <si>
    <t>Offshore wind 6</t>
  </si>
  <si>
    <t>Renewable electricity tables have been produced for the four UK countries, commencing 2011 Q1.  Producing tables at this more disaggregated level risks disclosure of individual site data so some technologies have been aggregated such as offshore and Onshore wind.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DESNZ will continue to review this allocation.
For more detailed regional breakdowns, please see:</t>
  </si>
  <si>
    <t>Anaerobic digestion</t>
  </si>
  <si>
    <t>Includes co-firing, Plant biomass, animal biomass and biodegradable part of energy from waste.</t>
  </si>
  <si>
    <t>Bioenergy and waste combustion, which are less affected by seasonal changes, were down by nearly 24 per cent on last year. Within this, Plant biomass generation decreased by around a third. Generation was affected by planned maintenance and outages at two major power plants. Elsewhere, generation from sewage sludge, landfill gas and Anaerobic digestion saw smaller decreases.</t>
  </si>
  <si>
    <t>Plant biomass</t>
  </si>
  <si>
    <t>Plant biomass 3</t>
  </si>
  <si>
    <t>Plant biomass 6, 9</t>
  </si>
  <si>
    <t>Offshore wind- floating</t>
  </si>
  <si>
    <t>Offshore wind- seabed</t>
  </si>
  <si>
    <t>Generation was up 10 per cent on 2021 to a new annual record of 134.8 TWh, although this was roughly the same level as 2020 (134.7 TWh). Generation was boosted by more favourable weather conditions and additional capacity, particularly Offshore wind capacity. 2022 saw record annual generation for onshore and Offshore wind, solar PV, energy from waste and Anaerobic digestion.
Renewables share of electricity generation was 41.4 per cent, up by 1.8 percentage points on 2021. This is the second highest percentage share on record, after 2020. Overall electricity generation data can be found in Energy Trends' table 5.1.
Renewable capacity increased by 7.6 per cent, the highest percentage increase since 2018. The rate of increase seen in 2020 and 2021 may have been dampened by the COVID 19 pandemic. However, the rate of increase in 2022 is much lower than the average rate for 2010 to 2019 (nearly 20 per cent per year).  The new capacity included Hornsea 2 and last phase of Triton Knoll in England as well as Moray East and Seagreen in Scotland.</t>
  </si>
  <si>
    <t>For the first time, offshore wind capacity has been split into two categories: floating and seabed. Seabed refers to any offshore wind capacity that is not floating.  At the end of 2022, floating offshore wind capacity consisted of two plants off the coast of Scotland. Generation figures are not shown separately as there are a small number of installations so the data would be disclosive.</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</si>
  <si>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as recorded in the Renewable Energy Planning Database (REPD).
For the first time this quarter, these figures include 7 additional installations from embedded capacity registers as published by Distribution Network Operators. However, these figures may be missing some unsubsidised solar installations below 150 kW capacity that are not registered on the MCS. DESNZ will continue to review data sources to improve coverage. Due to timing differences, the solar capacity figures presented here may differ from those presented in the monthly solar deployment table, available at: </t>
  </si>
  <si>
    <t>Note 15</t>
  </si>
  <si>
    <t>Animal Biomass (non-AD) [note 3]</t>
  </si>
  <si>
    <t>Other biomass [note 3]</t>
  </si>
  <si>
    <t>Plant biomass [note 4]</t>
  </si>
  <si>
    <t>Co-firing [note 5]</t>
  </si>
  <si>
    <t>Other biomass (inc. co-firing) [note 5]</t>
  </si>
  <si>
    <t>ELECTRICITY GENERATED (GWh) 
[note 6]</t>
  </si>
  <si>
    <t>ELECTRICITY GENERATED (GWh) [note 6]</t>
  </si>
  <si>
    <t>Onshore wind [note 7]</t>
  </si>
  <si>
    <t>Shoreline wave / tidal [note 7]</t>
  </si>
  <si>
    <t>Solar photovoltaics [note 7]</t>
  </si>
  <si>
    <t>Hydro [note 7]</t>
  </si>
  <si>
    <t>Landfill gas [note 7]</t>
  </si>
  <si>
    <t>Sewage sludge digestion [note 7]</t>
  </si>
  <si>
    <t>ELECTRICITY GENERATED (GWh) [note 7]</t>
  </si>
  <si>
    <t>Solar PV [note 7]</t>
  </si>
  <si>
    <t>Energy from waste [note 9]</t>
  </si>
  <si>
    <t>Non-biodegradable wastes [note 10]</t>
  </si>
  <si>
    <t>LOAD FACTORS (%) 
[note 11]</t>
  </si>
  <si>
    <t>LOAD FACTORS (%) [note 11]</t>
  </si>
  <si>
    <t xml:space="preserve">LOAD FACTORS (%) [note 11] </t>
  </si>
  <si>
    <t>Quarterly per cent change 
[note 12]</t>
  </si>
  <si>
    <t>TOTAL ELECTRICITY GENERATED (inc. non-renewables) (GWh) 
[note 13]</t>
  </si>
  <si>
    <t>Other biomass (inc. co-firing) [note 15]</t>
  </si>
  <si>
    <t>Renewable quarterly  electricity capacity and generation in England [note 14]</t>
  </si>
  <si>
    <t>Renewable annual electricity capacity and generation in England [note 14]</t>
  </si>
  <si>
    <t>Offshore wind [note 7] [note 8]</t>
  </si>
  <si>
    <t>Other biomass (inc. co-firing) [note 7] [note 15]</t>
  </si>
  <si>
    <t>Plant biomass [note 4] [note 7]</t>
  </si>
  <si>
    <t>Animal Biomass (non-AD) [note 3] [note 7]</t>
  </si>
  <si>
    <t>Includes generation from seabed and floating combined. For 2009, shoreline wave and tidal are included in Offshore wind.</t>
  </si>
  <si>
    <t>Offshore wind - seabed [note 2]</t>
  </si>
  <si>
    <t>Offshore wind - seabed</t>
  </si>
  <si>
    <t>Offshore wind - floating</t>
  </si>
  <si>
    <t>Publications prior to March 2023 showed a combined figure for offshore wind capacity. Capacity has now been split into seabed and floating.</t>
  </si>
  <si>
    <t>Renewable generation up on 2021 due to more favourable weather conditions and increased capacity</t>
  </si>
  <si>
    <t>Renewable generation and capacity up</t>
  </si>
  <si>
    <t>Generation was up by 1.6 TWh (4.5 per cent) on 2021 Quarter 4.
Renewables share of electricity generation was 44.4 per cent, the third highest percentage share on record.
Overall electricity generation data can be found in Energy Trends' table 5.1.
Renewable capacity increased by 0.9 per cent (0.5 GW) within the quarter. Around half of this additional capacity came from solar PV, the highest quarterly increase for solar PV since the first quarter of 2018. This included around 170 MW of small scale Solar PV capacity (typically domestic solar panels) as well as Cirencester Solar Farm (23 MW) and South Farm Solar Park (40 MW).</t>
  </si>
  <si>
    <t>Offshore wind generation increased by 31 per cent on 2021 Q4. Generation was boosted by new capacity, with a 24 per cent increase over the last 12 months. In addition, average wind speeds were around 4 per cent higher than the same quarter last year. Onshore wind generation saw a more modest increase in capacity and generation was up by 3.0 per cent on the same quarter of 2021.</t>
  </si>
  <si>
    <t>Solar PV generation increased by more than a quarter. This was driven by average sunlight hours which were up by around 24 per cent on 2021 quarter 4. In addition, there was an increase of around 5.0 per cent in capacity. This resulted in the highest generation figure for  the fourth quarter on record.</t>
  </si>
  <si>
    <r>
      <t xml:space="preserve">These data were published on </t>
    </r>
    <r>
      <rPr>
        <b/>
        <sz val="12"/>
        <rFont val="Calibri"/>
        <family val="2"/>
        <scheme val="minor"/>
      </rPr>
      <t>Thursday 30th March 2023</t>
    </r>
    <r>
      <rPr>
        <sz val="12"/>
        <rFont val="Calibri"/>
        <family val="2"/>
        <scheme val="minor"/>
      </rPr>
      <t xml:space="preserve">
The next publication date is </t>
    </r>
    <r>
      <rPr>
        <b/>
        <sz val="12"/>
        <rFont val="Calibri"/>
        <family val="2"/>
        <scheme val="minor"/>
      </rPr>
      <t>Thursday 29th June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</si>
</sst>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s>
  <fonts count="64"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1"/>
      <name val="Arial"/>
      <family val="2"/>
    </font>
    <font>
      <sz val="12"/>
      <color rgb="FF000000"/>
      <name val="Calibri"/>
      <family val="2"/>
    </font>
    <font>
      <sz val="10"/>
      <color theme="0" tint="-0.249977111117893"/>
      <name val="Arial"/>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2"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352">
    <xf numFmtId="0" fontId="0" fillId="0" borderId="0" xfId="0"/>
    <xf numFmtId="0" fontId="27"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3" fontId="32" fillId="4" borderId="0" xfId="0" applyNumberFormat="1" applyFont="1" applyFill="1" applyAlignment="1">
      <alignment vertical="center"/>
    </xf>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Alignment="1">
      <alignment horizontal="center"/>
    </xf>
    <xf numFmtId="0" fontId="34" fillId="4" borderId="0" xfId="0" applyFont="1" applyFill="1" applyAlignment="1">
      <alignment horizontal="center" vertical="center" wrapText="1"/>
    </xf>
    <xf numFmtId="0" fontId="34" fillId="4" borderId="0" xfId="10" applyFont="1" applyFill="1" applyAlignment="1">
      <alignment horizontal="center" vertical="center" wrapText="1"/>
    </xf>
    <xf numFmtId="0" fontId="34" fillId="4" borderId="0" xfId="0" applyFont="1" applyFill="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1" fillId="0" borderId="0" xfId="5" applyFont="1" applyAlignment="1">
      <alignment wrapText="1"/>
    </xf>
    <xf numFmtId="0" fontId="20" fillId="0" borderId="0" xfId="5" applyAlignment="1"/>
    <xf numFmtId="0" fontId="21" fillId="0" borderId="0" xfId="11">
      <alignment vertical="center"/>
    </xf>
    <xf numFmtId="0" fontId="21" fillId="0" borderId="0" xfId="11" applyAlignment="1">
      <alignment vertical="center" wrapText="1"/>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4" fillId="4" borderId="0" xfId="0" applyFont="1" applyFill="1"/>
    <xf numFmtId="0" fontId="32" fillId="0" borderId="0" xfId="11" applyFont="1">
      <alignment vertical="center"/>
    </xf>
    <xf numFmtId="0" fontId="32" fillId="4" borderId="0" xfId="11" applyFont="1" applyFill="1" applyAlignment="1">
      <alignment vertical="center" wrapText="1"/>
    </xf>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Alignment="1">
      <alignment horizontal="center" vertical="center"/>
    </xf>
    <xf numFmtId="0" fontId="19" fillId="0" borderId="0" xfId="4">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174" fontId="32" fillId="4" borderId="0" xfId="14"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11" fillId="4" borderId="0" xfId="8" applyFill="1" applyAlignment="1" applyProtection="1">
      <alignment vertical="center"/>
    </xf>
    <xf numFmtId="164" fontId="34" fillId="4" borderId="0" xfId="10" applyNumberFormat="1" applyFont="1" applyFill="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46"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7" fillId="4" borderId="0" xfId="4" applyFont="1" applyFill="1">
      <alignment horizontal="left" vertical="center"/>
    </xf>
    <xf numFmtId="0" fontId="48" fillId="4" borderId="0" xfId="10" applyFont="1" applyFill="1"/>
    <xf numFmtId="0" fontId="48" fillId="4" borderId="0" xfId="0" applyFont="1" applyFill="1"/>
    <xf numFmtId="0" fontId="34" fillId="4" borderId="1" xfId="0" applyFont="1" applyFill="1" applyBorder="1"/>
    <xf numFmtId="0" fontId="48"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4"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169" fontId="32" fillId="4" borderId="0" xfId="14" applyNumberFormat="1" applyFont="1" applyFill="1" applyBorder="1" applyAlignment="1">
      <alignment vertical="center"/>
    </xf>
    <xf numFmtId="0" fontId="49" fillId="0" borderId="0" xfId="5" applyFont="1" applyAlignment="1"/>
    <xf numFmtId="0" fontId="34" fillId="0" borderId="0" xfId="6" applyFont="1"/>
    <xf numFmtId="0" fontId="48" fillId="0" borderId="0" xfId="0" applyFont="1"/>
    <xf numFmtId="0" fontId="51"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175" fontId="34" fillId="4" borderId="0" xfId="14" applyNumberFormat="1" applyFont="1" applyFill="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40" fillId="4" borderId="0" xfId="0" applyNumberFormat="1" applyFont="1" applyFill="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48" fillId="4" borderId="0" xfId="10" applyFont="1" applyFill="1" applyAlignment="1">
      <alignment vertical="center"/>
    </xf>
    <xf numFmtId="164" fontId="52" fillId="4" borderId="0" xfId="10" applyNumberFormat="1" applyFont="1" applyFill="1" applyAlignment="1">
      <alignment horizontal="center" vertical="center"/>
    </xf>
    <xf numFmtId="0" fontId="53" fillId="4" borderId="0" xfId="10" applyFont="1" applyFill="1" applyAlignment="1">
      <alignment horizontal="center" vertical="center" wrapText="1"/>
    </xf>
    <xf numFmtId="0" fontId="51" fillId="4" borderId="12" xfId="0" applyFont="1" applyFill="1" applyBorder="1" applyAlignment="1">
      <alignment vertical="center"/>
    </xf>
    <xf numFmtId="37" fontId="48" fillId="4" borderId="0" xfId="0" applyNumberFormat="1" applyFont="1" applyFill="1" applyAlignment="1">
      <alignment vertical="center"/>
    </xf>
    <xf numFmtId="37" fontId="48" fillId="4" borderId="0" xfId="1" applyNumberFormat="1" applyFont="1" applyFill="1" applyAlignment="1">
      <alignment vertical="center"/>
    </xf>
    <xf numFmtId="0" fontId="52" fillId="4" borderId="0" xfId="0" applyFont="1" applyFill="1" applyAlignment="1">
      <alignment vertical="center"/>
    </xf>
    <xf numFmtId="0" fontId="53" fillId="4" borderId="0" xfId="10" applyFont="1" applyFill="1" applyAlignment="1">
      <alignment vertical="center"/>
    </xf>
    <xf numFmtId="37" fontId="48" fillId="4" borderId="0" xfId="10" applyNumberFormat="1" applyFont="1" applyFill="1" applyAlignment="1">
      <alignment vertical="center"/>
    </xf>
    <xf numFmtId="37" fontId="48" fillId="4" borderId="0" xfId="14" applyNumberFormat="1" applyFont="1" applyFill="1" applyAlignment="1">
      <alignment vertical="center"/>
    </xf>
    <xf numFmtId="0" fontId="51" fillId="4" borderId="12" xfId="10" applyFont="1" applyFill="1" applyBorder="1" applyAlignment="1">
      <alignment vertical="center"/>
    </xf>
    <xf numFmtId="0" fontId="52" fillId="4" borderId="1" xfId="10" applyFont="1" applyFill="1" applyBorder="1" applyAlignment="1">
      <alignment vertical="center"/>
    </xf>
    <xf numFmtId="172" fontId="48" fillId="4" borderId="0" xfId="0" applyNumberFormat="1" applyFont="1" applyFill="1" applyAlignment="1">
      <alignment vertical="center"/>
    </xf>
    <xf numFmtId="0" fontId="55" fillId="4" borderId="0" xfId="0" applyFont="1" applyFill="1" applyAlignment="1">
      <alignment vertical="center"/>
    </xf>
    <xf numFmtId="0" fontId="56" fillId="4" borderId="0" xfId="0" applyFont="1" applyFill="1" applyAlignment="1">
      <alignment vertical="center"/>
    </xf>
    <xf numFmtId="0" fontId="57" fillId="4" borderId="0" xfId="8" applyFont="1" applyFill="1" applyAlignment="1" applyProtection="1">
      <alignment vertical="center"/>
    </xf>
    <xf numFmtId="0" fontId="19" fillId="3" borderId="0" xfId="4" applyFill="1">
      <alignment horizontal="left" vertical="center"/>
    </xf>
    <xf numFmtId="168" fontId="32" fillId="4" borderId="0" xfId="0" applyNumberFormat="1" applyFont="1" applyFill="1" applyAlignment="1" applyProtection="1">
      <alignment horizontal="right" vertical="center"/>
      <protection hidden="1"/>
    </xf>
    <xf numFmtId="168" fontId="34" fillId="4" borderId="0" xfId="0" applyNumberFormat="1" applyFont="1" applyFill="1" applyAlignment="1" applyProtection="1">
      <alignment horizontal="right" vertical="center"/>
      <protection hidden="1"/>
    </xf>
    <xf numFmtId="168" fontId="58" fillId="3" borderId="0" xfId="0" applyNumberFormat="1" applyFont="1" applyFill="1" applyAlignment="1" applyProtection="1">
      <alignment horizontal="right" vertical="center"/>
      <protection hidden="1"/>
    </xf>
    <xf numFmtId="174" fontId="58" fillId="0" borderId="0" xfId="0" applyNumberFormat="1" applyFont="1" applyAlignment="1" applyProtection="1">
      <alignment horizontal="right" vertical="center"/>
      <protection hidden="1"/>
    </xf>
    <xf numFmtId="174" fontId="32" fillId="0" borderId="0" xfId="0" applyNumberFormat="1" applyFont="1" applyAlignment="1" applyProtection="1">
      <alignment horizontal="right" vertical="center"/>
      <protection hidden="1"/>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37" fontId="34" fillId="0" borderId="8" xfId="1" applyNumberFormat="1" applyFont="1" applyFill="1" applyBorder="1" applyAlignment="1">
      <alignment vertical="center"/>
    </xf>
    <xf numFmtId="37" fontId="34" fillId="0" borderId="8" xfId="0" applyNumberFormat="1" applyFont="1" applyBorder="1" applyAlignment="1" applyProtection="1">
      <alignment horizontal="right" vertical="center"/>
      <protection hidden="1"/>
    </xf>
    <xf numFmtId="0" fontId="22" fillId="0" borderId="11" xfId="11" applyFont="1" applyBorder="1" applyAlignment="1">
      <alignment horizontal="center" vertical="center"/>
    </xf>
    <xf numFmtId="0" fontId="22" fillId="0" borderId="12" xfId="0" applyFont="1" applyBorder="1" applyAlignment="1">
      <alignment horizontal="center" vertical="center" wrapText="1"/>
    </xf>
    <xf numFmtId="0" fontId="35" fillId="0" borderId="12" xfId="0" applyFont="1" applyBorder="1" applyAlignment="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169" fontId="32" fillId="4" borderId="19" xfId="14" applyNumberFormat="1" applyFont="1" applyFill="1" applyBorder="1" applyAlignment="1">
      <alignment vertical="center"/>
    </xf>
    <xf numFmtId="0" fontId="49" fillId="0" borderId="0" xfId="5" applyFont="1">
      <alignment horizontal="left"/>
    </xf>
    <xf numFmtId="37" fontId="35" fillId="0" borderId="12" xfId="0" applyNumberFormat="1" applyFont="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8" xfId="3" applyNumberFormat="1" applyFont="1" applyFill="1" applyBorder="1"/>
    <xf numFmtId="167" fontId="32" fillId="4" borderId="2" xfId="14" applyNumberFormat="1" applyFont="1" applyFill="1" applyBorder="1"/>
    <xf numFmtId="0" fontId="59" fillId="0" borderId="0" xfId="9" applyFont="1"/>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60"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2" applyNumberFormat="1" applyFont="1" applyFill="1" applyAlignment="1">
      <alignment vertical="center"/>
    </xf>
    <xf numFmtId="176" fontId="32" fillId="4" borderId="0" xfId="0" applyNumberFormat="1" applyFont="1" applyFill="1" applyAlignment="1">
      <alignment vertical="center"/>
    </xf>
    <xf numFmtId="176" fontId="34" fillId="4" borderId="1" xfId="0" applyNumberFormat="1" applyFont="1" applyFill="1" applyBorder="1" applyAlignment="1">
      <alignment horizontal="center" vertical="center" wrapText="1"/>
    </xf>
    <xf numFmtId="176" fontId="32" fillId="5" borderId="15" xfId="0" applyNumberFormat="1" applyFont="1" applyFill="1" applyBorder="1" applyAlignment="1">
      <alignment horizontal="center" vertical="center" wrapText="1"/>
    </xf>
    <xf numFmtId="176" fontId="35" fillId="0" borderId="12" xfId="0" applyNumberFormat="1" applyFont="1" applyBorder="1" applyAlignment="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Alignment="1" applyProtection="1">
      <alignment horizontal="right" vertical="center"/>
      <protection hidden="1"/>
    </xf>
    <xf numFmtId="37" fontId="32" fillId="0" borderId="0" xfId="3" applyNumberFormat="1" applyFont="1" applyAlignment="1">
      <alignment vertical="center"/>
    </xf>
    <xf numFmtId="175" fontId="32" fillId="5" borderId="15" xfId="0" applyNumberFormat="1" applyFont="1" applyFill="1" applyBorder="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2" fillId="5" borderId="11"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8" fontId="32" fillId="4" borderId="0" xfId="0" applyNumberFormat="1" applyFont="1" applyFill="1" applyAlignment="1">
      <alignment vertical="center"/>
    </xf>
    <xf numFmtId="170" fontId="61" fillId="4" borderId="0" xfId="0" applyNumberFormat="1" applyFont="1" applyFill="1" applyAlignment="1">
      <alignment vertical="center"/>
    </xf>
    <xf numFmtId="179" fontId="2" fillId="4" borderId="0" xfId="0" applyNumberFormat="1" applyFont="1" applyFill="1" applyAlignment="1">
      <alignment vertical="center"/>
    </xf>
    <xf numFmtId="0" fontId="62" fillId="6" borderId="0" xfId="12" applyFont="1" applyFill="1" applyAlignment="1">
      <alignment vertical="center"/>
    </xf>
    <xf numFmtId="37" fontId="32" fillId="4" borderId="2" xfId="1" applyNumberFormat="1" applyFont="1" applyFill="1" applyBorder="1" applyAlignment="1">
      <alignment vertical="center"/>
    </xf>
    <xf numFmtId="37" fontId="32" fillId="4" borderId="2" xfId="0" applyNumberFormat="1" applyFont="1" applyFill="1" applyBorder="1" applyAlignment="1">
      <alignment vertical="center"/>
    </xf>
    <xf numFmtId="1" fontId="32" fillId="4" borderId="0" xfId="0" applyNumberFormat="1" applyFont="1" applyFill="1"/>
    <xf numFmtId="1" fontId="32" fillId="4" borderId="0" xfId="1" applyNumberFormat="1" applyFont="1" applyFill="1" applyAlignment="1">
      <alignment vertical="center"/>
    </xf>
    <xf numFmtId="1" fontId="32" fillId="4" borderId="12" xfId="1" applyNumberFormat="1" applyFont="1" applyFill="1" applyBorder="1" applyAlignment="1">
      <alignment vertical="center"/>
    </xf>
    <xf numFmtId="175" fontId="2" fillId="4" borderId="0" xfId="0" applyNumberFormat="1" applyFont="1" applyFill="1" applyAlignment="1">
      <alignment vertical="center"/>
    </xf>
    <xf numFmtId="0" fontId="19" fillId="0" borderId="0" xfId="4" applyAlignment="1">
      <alignment vertical="center" wrapText="1"/>
    </xf>
    <xf numFmtId="37" fontId="2" fillId="4" borderId="0" xfId="0" applyNumberFormat="1" applyFont="1" applyFill="1" applyAlignment="1">
      <alignment vertical="center"/>
    </xf>
    <xf numFmtId="0" fontId="21" fillId="0" borderId="12" xfId="11" applyBorder="1">
      <alignment vertical="center"/>
    </xf>
    <xf numFmtId="176" fontId="58" fillId="4" borderId="12" xfId="0" applyNumberFormat="1" applyFont="1" applyFill="1" applyBorder="1" applyAlignment="1" applyProtection="1">
      <alignment horizontal="right" vertical="center"/>
      <protection hidden="1"/>
    </xf>
    <xf numFmtId="37" fontId="32" fillId="4" borderId="12" xfId="0" applyNumberFormat="1" applyFont="1" applyFill="1" applyBorder="1" applyAlignment="1" applyProtection="1">
      <alignment horizontal="right" vertical="center"/>
      <protection hidden="1"/>
    </xf>
    <xf numFmtId="176" fontId="32" fillId="4" borderId="12" xfId="2" applyNumberFormat="1" applyFont="1" applyFill="1" applyBorder="1" applyAlignment="1">
      <alignment vertical="center"/>
    </xf>
    <xf numFmtId="175" fontId="32" fillId="0" borderId="0" xfId="14" applyNumberFormat="1" applyFont="1" applyFill="1" applyAlignment="1">
      <alignment vertical="center"/>
    </xf>
    <xf numFmtId="175" fontId="34" fillId="0" borderId="0" xfId="14" applyNumberFormat="1" applyFont="1" applyFill="1" applyAlignment="1">
      <alignment vertical="center"/>
    </xf>
    <xf numFmtId="0" fontId="34" fillId="4" borderId="12" xfId="11" applyFont="1" applyFill="1" applyBorder="1" applyAlignment="1">
      <alignment horizontal="center" vertical="center"/>
    </xf>
    <xf numFmtId="37" fontId="32" fillId="0" borderId="0" xfId="1" applyNumberFormat="1" applyFont="1" applyFill="1" applyBorder="1" applyAlignment="1">
      <alignment vertical="center"/>
    </xf>
    <xf numFmtId="37" fontId="32" fillId="0" borderId="12" xfId="1" applyNumberFormat="1" applyFont="1" applyFill="1" applyBorder="1" applyAlignment="1">
      <alignment vertical="center"/>
    </xf>
    <xf numFmtId="166" fontId="32" fillId="4" borderId="0" xfId="1" applyNumberFormat="1" applyFont="1" applyFill="1"/>
    <xf numFmtId="166" fontId="34" fillId="4" borderId="8" xfId="1" applyNumberFormat="1" applyFont="1" applyFill="1" applyBorder="1"/>
    <xf numFmtId="177" fontId="63" fillId="0" borderId="0" xfId="0" applyNumberFormat="1" applyFont="1"/>
    <xf numFmtId="0" fontId="42" fillId="0" borderId="0" xfId="6" applyAlignment="1">
      <alignment wrapText="1"/>
    </xf>
    <xf numFmtId="37" fontId="32" fillId="4" borderId="12" xfId="2" applyNumberFormat="1" applyFont="1" applyFill="1" applyBorder="1" applyAlignment="1">
      <alignment vertical="center"/>
    </xf>
    <xf numFmtId="37" fontId="32" fillId="4" borderId="16" xfId="1" applyNumberFormat="1" applyFont="1" applyFill="1" applyBorder="1" applyAlignment="1">
      <alignment vertical="center"/>
    </xf>
    <xf numFmtId="37" fontId="32" fillId="4" borderId="16" xfId="2" applyNumberFormat="1" applyFont="1" applyFill="1" applyBorder="1" applyAlignment="1">
      <alignment vertical="center"/>
    </xf>
    <xf numFmtId="37" fontId="34" fillId="4" borderId="8" xfId="1" applyNumberFormat="1" applyFont="1" applyFill="1" applyBorder="1" applyAlignment="1" applyProtection="1">
      <alignment vertical="center"/>
      <protection hidden="1"/>
    </xf>
    <xf numFmtId="0" fontId="21" fillId="0" borderId="0" xfId="0" applyFont="1" applyAlignment="1">
      <alignment vertical="center" wrapText="1"/>
    </xf>
    <xf numFmtId="0" fontId="42" fillId="0" borderId="0" xfId="5" applyFont="1">
      <alignment horizontal="left"/>
    </xf>
    <xf numFmtId="0" fontId="20" fillId="0" borderId="0" xfId="5">
      <alignment horizontal="left"/>
    </xf>
    <xf numFmtId="1" fontId="32" fillId="4" borderId="0" xfId="0" applyNumberFormat="1" applyFont="1" applyFill="1" applyAlignment="1">
      <alignment vertical="center"/>
    </xf>
    <xf numFmtId="166" fontId="34" fillId="4" borderId="8" xfId="1" applyNumberFormat="1" applyFont="1" applyFill="1" applyBorder="1" applyAlignment="1">
      <alignment vertical="center"/>
    </xf>
    <xf numFmtId="169" fontId="32" fillId="4" borderId="1" xfId="0" applyNumberFormat="1" applyFont="1" applyFill="1" applyBorder="1" applyAlignment="1">
      <alignment vertical="center"/>
    </xf>
    <xf numFmtId="175" fontId="32" fillId="4" borderId="19" xfId="1" applyNumberFormat="1" applyFont="1" applyFill="1" applyBorder="1" applyAlignment="1">
      <alignment vertical="center"/>
    </xf>
    <xf numFmtId="37" fontId="34" fillId="4" borderId="8" xfId="2" applyNumberFormat="1" applyFont="1" applyFill="1" applyBorder="1" applyAlignment="1">
      <alignment vertical="center"/>
    </xf>
    <xf numFmtId="0" fontId="0" fillId="4" borderId="19" xfId="0" applyFill="1" applyBorder="1" applyAlignment="1">
      <alignment vertical="center"/>
    </xf>
    <xf numFmtId="0" fontId="32" fillId="4" borderId="0" xfId="0" applyFont="1" applyFill="1" applyAlignment="1">
      <alignment horizontal="left" vertical="center"/>
    </xf>
    <xf numFmtId="0" fontId="35" fillId="4" borderId="13" xfId="0" applyFont="1" applyFill="1" applyBorder="1" applyAlignment="1">
      <alignment horizontal="left" vertical="center" wrapText="1"/>
    </xf>
    <xf numFmtId="0" fontId="32" fillId="4" borderId="14" xfId="0" applyFont="1" applyFill="1" applyBorder="1" applyAlignment="1">
      <alignment horizontal="left" vertical="center"/>
    </xf>
    <xf numFmtId="0" fontId="34" fillId="4" borderId="15" xfId="0" applyFont="1" applyFill="1" applyBorder="1" applyAlignment="1">
      <alignment horizontal="left" vertical="center"/>
    </xf>
    <xf numFmtId="0" fontId="34" fillId="4" borderId="0" xfId="0" applyFont="1" applyFill="1" applyAlignment="1">
      <alignment horizontal="left" vertical="center"/>
    </xf>
    <xf numFmtId="0" fontId="34" fillId="4" borderId="13" xfId="0" applyFont="1" applyFill="1" applyBorder="1" applyAlignment="1">
      <alignment horizontal="left" vertical="center" wrapText="1"/>
    </xf>
    <xf numFmtId="0" fontId="32" fillId="4" borderId="14" xfId="10" applyFont="1" applyFill="1" applyBorder="1" applyAlignment="1">
      <alignment horizontal="left" vertical="center"/>
    </xf>
    <xf numFmtId="0" fontId="34" fillId="4" borderId="15" xfId="10" applyFont="1" applyFill="1" applyBorder="1" applyAlignment="1">
      <alignment horizontal="left" vertical="center"/>
    </xf>
    <xf numFmtId="0" fontId="34" fillId="4" borderId="13" xfId="10" applyFont="1" applyFill="1" applyBorder="1" applyAlignment="1">
      <alignment horizontal="left" vertical="center"/>
    </xf>
    <xf numFmtId="0" fontId="36" fillId="4" borderId="14" xfId="10" applyFont="1" applyFill="1" applyBorder="1" applyAlignment="1">
      <alignment horizontal="left" vertical="center"/>
    </xf>
    <xf numFmtId="0" fontId="34" fillId="4" borderId="14" xfId="10" applyFont="1" applyFill="1" applyBorder="1" applyAlignment="1">
      <alignment horizontal="left" vertical="center"/>
    </xf>
    <xf numFmtId="0" fontId="34" fillId="4" borderId="17" xfId="10" applyFont="1" applyFill="1" applyBorder="1" applyAlignment="1">
      <alignment horizontal="left" vertical="center" wrapText="1"/>
    </xf>
    <xf numFmtId="0" fontId="35" fillId="4" borderId="12" xfId="0" applyFont="1" applyFill="1" applyBorder="1" applyAlignment="1">
      <alignment horizontal="left" vertical="center"/>
    </xf>
    <xf numFmtId="0" fontId="34" fillId="4" borderId="1" xfId="0" applyFont="1" applyFill="1" applyBorder="1" applyAlignment="1">
      <alignment horizontal="left" vertical="center"/>
    </xf>
    <xf numFmtId="0" fontId="34" fillId="4" borderId="0" xfId="10" applyFont="1" applyFill="1" applyAlignment="1">
      <alignment horizontal="left"/>
    </xf>
    <xf numFmtId="0" fontId="35" fillId="4" borderId="12" xfId="10" applyFont="1" applyFill="1" applyBorder="1" applyAlignment="1">
      <alignment horizontal="left" vertical="center"/>
    </xf>
    <xf numFmtId="0" fontId="32" fillId="4" borderId="0" xfId="0" applyFont="1" applyFill="1" applyAlignment="1">
      <alignment horizontal="left"/>
    </xf>
    <xf numFmtId="0" fontId="32" fillId="4" borderId="0" xfId="10" applyFont="1" applyFill="1" applyAlignment="1">
      <alignment horizontal="left"/>
    </xf>
    <xf numFmtId="0" fontId="34" fillId="4" borderId="1" xfId="10" applyFont="1" applyFill="1" applyBorder="1" applyAlignment="1">
      <alignment horizontal="left"/>
    </xf>
    <xf numFmtId="0" fontId="44" fillId="4" borderId="0" xfId="0" applyFont="1" applyFill="1" applyAlignment="1">
      <alignment horizontal="left"/>
    </xf>
    <xf numFmtId="0" fontId="39" fillId="4" borderId="0" xfId="8" applyFont="1" applyFill="1" applyAlignment="1" applyProtection="1">
      <alignment horizontal="left"/>
    </xf>
    <xf numFmtId="0" fontId="35" fillId="4" borderId="11" xfId="0" applyFont="1" applyFill="1" applyBorder="1" applyAlignment="1">
      <alignment horizontal="left" vertical="center"/>
    </xf>
    <xf numFmtId="0" fontId="36" fillId="4" borderId="0" xfId="10" applyFont="1" applyFill="1" applyAlignment="1">
      <alignment horizontal="left" vertical="center"/>
    </xf>
    <xf numFmtId="0" fontId="32" fillId="4" borderId="0" xfId="10" applyFont="1" applyFill="1" applyAlignment="1">
      <alignment horizontal="left" vertical="center"/>
    </xf>
    <xf numFmtId="0" fontId="34" fillId="4" borderId="0" xfId="10" applyFont="1" applyFill="1" applyAlignment="1">
      <alignment horizontal="left" vertical="center"/>
    </xf>
    <xf numFmtId="0" fontId="34" fillId="4" borderId="1" xfId="10" applyFont="1" applyFill="1" applyBorder="1" applyAlignment="1">
      <alignment horizontal="left" vertical="center"/>
    </xf>
    <xf numFmtId="0" fontId="46" fillId="4" borderId="0" xfId="0" applyFont="1" applyFill="1" applyAlignment="1">
      <alignment horizontal="left" vertical="center"/>
    </xf>
    <xf numFmtId="0" fontId="39" fillId="4" borderId="0" xfId="8" applyFont="1" applyFill="1" applyAlignment="1" applyProtection="1">
      <alignment horizontal="left" vertical="center"/>
    </xf>
    <xf numFmtId="0" fontId="35" fillId="4" borderId="18" xfId="0" applyFont="1" applyFill="1" applyBorder="1" applyAlignment="1">
      <alignment horizontal="left" vertical="center" wrapText="1"/>
    </xf>
    <xf numFmtId="0" fontId="32" fillId="4" borderId="20" xfId="0" applyFont="1" applyFill="1" applyBorder="1" applyAlignment="1">
      <alignment horizontal="left" vertical="center"/>
    </xf>
    <xf numFmtId="0" fontId="34" fillId="0" borderId="17" xfId="10" applyFont="1" applyBorder="1" applyAlignment="1">
      <alignment horizontal="left" vertical="center" wrapText="1"/>
    </xf>
    <xf numFmtId="0" fontId="2" fillId="4" borderId="0" xfId="0" applyFont="1" applyFill="1" applyAlignment="1">
      <alignment horizontal="left" vertical="center"/>
    </xf>
    <xf numFmtId="0" fontId="7" fillId="4" borderId="0" xfId="0" applyFont="1" applyFill="1" applyAlignment="1">
      <alignment horizontal="left" vertical="center"/>
    </xf>
    <xf numFmtId="0" fontId="35" fillId="4" borderId="16" xfId="0" applyFont="1" applyFill="1" applyBorder="1" applyAlignment="1">
      <alignment horizontal="left" vertical="center" wrapText="1"/>
    </xf>
    <xf numFmtId="0" fontId="34" fillId="4" borderId="14" xfId="0" applyFont="1" applyFill="1" applyBorder="1" applyAlignment="1">
      <alignment horizontal="left" vertical="center" wrapText="1"/>
    </xf>
    <xf numFmtId="0" fontId="32" fillId="4" borderId="15" xfId="10" applyFont="1" applyFill="1" applyBorder="1" applyAlignment="1">
      <alignment horizontal="left" vertical="center"/>
    </xf>
    <xf numFmtId="0" fontId="36" fillId="4" borderId="15" xfId="10" applyFont="1" applyFill="1" applyBorder="1" applyAlignment="1">
      <alignment horizontal="left" vertical="center"/>
    </xf>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2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80"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border diagonalUp="0" diagonalDown="0" outline="0">
        <left/>
        <right style="thin">
          <color indexed="64"/>
        </right>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border diagonalUp="0" diagonalDown="0" outline="0">
        <left/>
        <right style="thin">
          <color indexed="64"/>
        </right>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267" headerRowCellStyle="Heading 2" dataCellStyle="Hyperlink">
  <tableColumns count="2">
    <tableColumn id="4" xr3:uid="{00BA2282-170A-436C-8063-DC2F069CDE95}" name="Worksheet title" dataDxfId="1266" dataCellStyle="Normal 4"/>
    <tableColumn id="1" xr3:uid="{00000000-0010-0000-0000-000001000000}" name="Link" dataDxfId="1265"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3:O61" totalsRowShown="0" headerRowDxfId="1104" dataDxfId="1103" tableBorderDxfId="1102">
  <autoFilter ref="A53:O61"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800-000001000000}" name="SHARES OF ELECTRICITY GENERATED (%)" dataDxfId="1101" dataCellStyle="Normal 3"/>
    <tableColumn id="2" xr3:uid="{00000000-0010-0000-0800-000002000000}" name="2009" dataDxfId="1100"/>
    <tableColumn id="3" xr3:uid="{00000000-0010-0000-0800-000003000000}" name="2010" dataDxfId="1099"/>
    <tableColumn id="4" xr3:uid="{00000000-0010-0000-0800-000004000000}" name="2011" dataDxfId="1098"/>
    <tableColumn id="5" xr3:uid="{00000000-0010-0000-0800-000005000000}" name="2012" dataDxfId="1097"/>
    <tableColumn id="6" xr3:uid="{00000000-0010-0000-0800-000006000000}" name="2013" dataDxfId="1096"/>
    <tableColumn id="7" xr3:uid="{00000000-0010-0000-0800-000007000000}" name="2014" dataDxfId="1095"/>
    <tableColumn id="8" xr3:uid="{00000000-0010-0000-0800-000008000000}" name="2015" dataDxfId="1094"/>
    <tableColumn id="9" xr3:uid="{00000000-0010-0000-0800-000009000000}" name="2016" dataDxfId="1093"/>
    <tableColumn id="10" xr3:uid="{00000000-0010-0000-0800-00000A000000}" name="2017" dataDxfId="1092"/>
    <tableColumn id="11" xr3:uid="{00000000-0010-0000-0800-00000B000000}" name="2018" dataDxfId="1091"/>
    <tableColumn id="12" xr3:uid="{00000000-0010-0000-0800-00000C000000}" name="2019" dataDxfId="1090"/>
    <tableColumn id="13" xr3:uid="{00000000-0010-0000-0800-00000D000000}" name="2020" dataDxfId="1089" dataCellStyle="Percent"/>
    <tableColumn id="14" xr3:uid="{FBDE810A-CC0F-4871-8E97-EE8ECB5770FE}" name="2021" dataDxfId="1088" dataCellStyle="Percent 2"/>
    <tableColumn id="15" xr3:uid="{83DC483B-20CD-422F-AF14-81CDCD86059D}" name="2022" dataDxfId="1087" dataCellStyle="Percent"/>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4:BA39" totalsRowCount="1" headerRowDxfId="1086" dataDxfId="1084" headerRowBorderDxfId="1085" tableBorderDxfId="1083" dataCellStyle="Comma">
  <autoFilter ref="A24:BA38"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autoFilter>
  <tableColumns count="53">
    <tableColumn id="1" xr3:uid="{00000000-0010-0000-0A00-000001000000}" name="ELECTRICITY GENERATED (GWh) [note 6]" dataDxfId="1082" totalsRowDxfId="1081"/>
    <tableColumn id="2" xr3:uid="{00000000-0010-0000-0A00-000002000000}" name="2010 _x000a_1st quarter" dataDxfId="1080" totalsRowDxfId="1079" dataCellStyle="Comma"/>
    <tableColumn id="3" xr3:uid="{00000000-0010-0000-0A00-000003000000}" name="2010 _x000a_2nd quarter" dataDxfId="1078" totalsRowDxfId="1077" dataCellStyle="Comma"/>
    <tableColumn id="4" xr3:uid="{00000000-0010-0000-0A00-000004000000}" name="2010 _x000a_3rd quarter" dataDxfId="1076" totalsRowDxfId="1075" dataCellStyle="Comma"/>
    <tableColumn id="5" xr3:uid="{00000000-0010-0000-0A00-000005000000}" name="2010 _x000a_4th quarter" dataDxfId="1074" totalsRowDxfId="1073" dataCellStyle="Comma"/>
    <tableColumn id="6" xr3:uid="{00000000-0010-0000-0A00-000006000000}" name="2011 _x000a_1st quarter" dataDxfId="1072" totalsRowDxfId="1071" dataCellStyle="Comma"/>
    <tableColumn id="7" xr3:uid="{00000000-0010-0000-0A00-000007000000}" name="2011 _x000a_2nd quarter" dataDxfId="1070" totalsRowDxfId="1069" dataCellStyle="Comma"/>
    <tableColumn id="8" xr3:uid="{00000000-0010-0000-0A00-000008000000}" name="2011 _x000a_3rd quarter" dataDxfId="1068" totalsRowDxfId="1067" dataCellStyle="Comma"/>
    <tableColumn id="9" xr3:uid="{00000000-0010-0000-0A00-000009000000}" name="2011 _x000a_4th quarter" dataDxfId="1066" totalsRowDxfId="1065" dataCellStyle="Comma"/>
    <tableColumn id="10" xr3:uid="{00000000-0010-0000-0A00-00000A000000}" name="2012 _x000a_1st quarter" dataDxfId="1064" totalsRowDxfId="1063" dataCellStyle="Comma"/>
    <tableColumn id="11" xr3:uid="{00000000-0010-0000-0A00-00000B000000}" name="2012 _x000a_2nd quarter" dataDxfId="1062" totalsRowDxfId="1061" dataCellStyle="Comma"/>
    <tableColumn id="12" xr3:uid="{00000000-0010-0000-0A00-00000C000000}" name="2012 _x000a_3rd quarter" dataDxfId="1060" totalsRowDxfId="1059" dataCellStyle="Comma"/>
    <tableColumn id="13" xr3:uid="{00000000-0010-0000-0A00-00000D000000}" name="2012 _x000a_4th quarter" dataDxfId="1058" totalsRowDxfId="1057" dataCellStyle="Comma"/>
    <tableColumn id="14" xr3:uid="{00000000-0010-0000-0A00-00000E000000}" name="2013 _x000a_1st quarter" dataDxfId="1056" totalsRowDxfId="1055" dataCellStyle="Comma"/>
    <tableColumn id="15" xr3:uid="{00000000-0010-0000-0A00-00000F000000}" name="2013 _x000a_2nd quarter" dataDxfId="1054" totalsRowDxfId="1053" dataCellStyle="Comma"/>
    <tableColumn id="16" xr3:uid="{00000000-0010-0000-0A00-000010000000}" name="2013 _x000a_3rd quarter" dataDxfId="1052" totalsRowDxfId="1051" dataCellStyle="Comma"/>
    <tableColumn id="17" xr3:uid="{00000000-0010-0000-0A00-000011000000}" name="2013 _x000a_4th quarter" dataDxfId="1050" totalsRowDxfId="1049" dataCellStyle="Comma"/>
    <tableColumn id="18" xr3:uid="{00000000-0010-0000-0A00-000012000000}" name="2014 _x000a_1st quarter" dataDxfId="1048" totalsRowDxfId="1047" dataCellStyle="Comma"/>
    <tableColumn id="19" xr3:uid="{00000000-0010-0000-0A00-000013000000}" name="2014 _x000a_2nd quarter" dataDxfId="1046" totalsRowDxfId="1045" dataCellStyle="Comma"/>
    <tableColumn id="20" xr3:uid="{00000000-0010-0000-0A00-000014000000}" name="2014 _x000a_3rd quarter" dataDxfId="1044" totalsRowDxfId="1043" dataCellStyle="Comma"/>
    <tableColumn id="21" xr3:uid="{00000000-0010-0000-0A00-000015000000}" name="2014 _x000a_4th quarter" dataDxfId="1042" totalsRowDxfId="1041" dataCellStyle="Comma"/>
    <tableColumn id="22" xr3:uid="{00000000-0010-0000-0A00-000016000000}" name="2015 _x000a_1st quarter" dataDxfId="1040" totalsRowDxfId="1039" dataCellStyle="Comma"/>
    <tableColumn id="23" xr3:uid="{00000000-0010-0000-0A00-000017000000}" name="2015 _x000a_2nd quarter" dataDxfId="1038" totalsRowDxfId="1037" dataCellStyle="Comma"/>
    <tableColumn id="24" xr3:uid="{00000000-0010-0000-0A00-000018000000}" name="2015 _x000a_3rd quarter" dataDxfId="1036" totalsRowDxfId="1035" dataCellStyle="Comma"/>
    <tableColumn id="25" xr3:uid="{00000000-0010-0000-0A00-000019000000}" name="2015 _x000a_4th quarter" dataDxfId="1034" totalsRowDxfId="1033" dataCellStyle="Comma"/>
    <tableColumn id="26" xr3:uid="{00000000-0010-0000-0A00-00001A000000}" name="2016 _x000a_1st quarter" dataDxfId="1032" totalsRowDxfId="1031" dataCellStyle="Comma"/>
    <tableColumn id="27" xr3:uid="{00000000-0010-0000-0A00-00001B000000}" name="2016 _x000a_2nd quarter" dataDxfId="1030" totalsRowDxfId="1029" dataCellStyle="Comma"/>
    <tableColumn id="28" xr3:uid="{00000000-0010-0000-0A00-00001C000000}" name="2016 _x000a_3rd quarter" dataDxfId="1028" totalsRowDxfId="1027" dataCellStyle="Comma"/>
    <tableColumn id="29" xr3:uid="{00000000-0010-0000-0A00-00001D000000}" name="2016 _x000a_4th quarter" dataDxfId="1026" totalsRowDxfId="1025" dataCellStyle="Comma"/>
    <tableColumn id="30" xr3:uid="{00000000-0010-0000-0A00-00001E000000}" name="2017 _x000a_1st quarter" dataDxfId="1024" totalsRowDxfId="1023" dataCellStyle="Comma"/>
    <tableColumn id="31" xr3:uid="{00000000-0010-0000-0A00-00001F000000}" name="2017 _x000a_2nd quarter" dataDxfId="1022" totalsRowDxfId="1021" dataCellStyle="Comma"/>
    <tableColumn id="32" xr3:uid="{00000000-0010-0000-0A00-000020000000}" name="2017 _x000a_3rd quarter" dataDxfId="1020" totalsRowDxfId="1019" dataCellStyle="Comma"/>
    <tableColumn id="33" xr3:uid="{00000000-0010-0000-0A00-000021000000}" name="2017 _x000a_4th quarter" dataDxfId="1018" totalsRowDxfId="1017" dataCellStyle="Comma"/>
    <tableColumn id="34" xr3:uid="{00000000-0010-0000-0A00-000022000000}" name="2018 _x000a_1st quarter" dataDxfId="1016" totalsRowDxfId="1015" dataCellStyle="Comma"/>
    <tableColumn id="35" xr3:uid="{00000000-0010-0000-0A00-000023000000}" name="2018 _x000a_2nd quarter" dataDxfId="1014" totalsRowDxfId="1013" dataCellStyle="Comma"/>
    <tableColumn id="36" xr3:uid="{00000000-0010-0000-0A00-000024000000}" name="2018 _x000a_3rd quarter" dataDxfId="1012" totalsRowDxfId="1011" dataCellStyle="Comma"/>
    <tableColumn id="37" xr3:uid="{00000000-0010-0000-0A00-000025000000}" name="2018 _x000a_4th quarter" dataDxfId="1010" totalsRowDxfId="1009" dataCellStyle="Comma"/>
    <tableColumn id="38" xr3:uid="{00000000-0010-0000-0A00-000026000000}" name="2019 _x000a_1st quarter" dataDxfId="1008" totalsRowDxfId="1007" dataCellStyle="Comma"/>
    <tableColumn id="39" xr3:uid="{00000000-0010-0000-0A00-000027000000}" name="2019 _x000a_2nd quarter" dataDxfId="1006" totalsRowDxfId="1005" dataCellStyle="Comma"/>
    <tableColumn id="40" xr3:uid="{00000000-0010-0000-0A00-000028000000}" name="2019 _x000a_3rd quarter" dataDxfId="1004" totalsRowDxfId="1003" dataCellStyle="Comma"/>
    <tableColumn id="41" xr3:uid="{00000000-0010-0000-0A00-000029000000}" name="2019 _x000a_4th quarter" dataDxfId="1002" totalsRowDxfId="1001" dataCellStyle="Comma"/>
    <tableColumn id="42" xr3:uid="{00000000-0010-0000-0A00-00002A000000}" name="2020 _x000a_1st quarter" dataDxfId="1000" totalsRowDxfId="999" dataCellStyle="Comma"/>
    <tableColumn id="43" xr3:uid="{00000000-0010-0000-0A00-00002B000000}" name="2020 _x000a_2nd quarter" dataDxfId="998" totalsRowDxfId="997" dataCellStyle="Comma"/>
    <tableColumn id="44" xr3:uid="{00000000-0010-0000-0A00-00002C000000}" name="2020 _x000a_3rd quarter" dataDxfId="996" totalsRowDxfId="995" dataCellStyle="Comma"/>
    <tableColumn id="45" xr3:uid="{00000000-0010-0000-0A00-00002D000000}" name="2020 _x000a_4th quarter" dataDxfId="994" totalsRowDxfId="993" dataCellStyle="Comma"/>
    <tableColumn id="46" xr3:uid="{00000000-0010-0000-0A00-00002E000000}" name="2021 _x000a_1st quarter" dataDxfId="992" totalsRowDxfId="991" dataCellStyle="Comma"/>
    <tableColumn id="47" xr3:uid="{00000000-0010-0000-0A00-00002F000000}" name="2021 _x000a_2nd quarter" dataDxfId="990" totalsRowDxfId="989" dataCellStyle="Comma"/>
    <tableColumn id="48" xr3:uid="{8E85E34E-098F-4D5C-B47C-65C3DD5174FC}" name="2021 _x000a_3rd quarter" dataDxfId="988" totalsRowDxfId="987" dataCellStyle="Comma"/>
    <tableColumn id="49" xr3:uid="{85D32988-D1AB-4B5C-9838-BD8C4A643E35}" name="2021 _x000a_4th quarter" dataDxfId="986" totalsRowDxfId="985" dataCellStyle="Comma"/>
    <tableColumn id="50" xr3:uid="{D7D39F5F-8EC2-488E-BCBA-3E6DA71F418F}" name="2022 _x000a_1st quarter" dataDxfId="984" totalsRowDxfId="983" dataCellStyle="Comma"/>
    <tableColumn id="51" xr3:uid="{D30CC95E-0222-4D45-A6A3-3048777476FF}" name="2022 _x000a_2nd quarter" dataDxfId="982" totalsRowDxfId="981" dataCellStyle="Comma"/>
    <tableColumn id="52" xr3:uid="{638DF7EE-2624-4287-B5B0-8560D7A154E7}" name="2022 _x000a_3rd quarter" dataDxfId="980" totalsRowDxfId="979" dataCellStyle="Comma"/>
    <tableColumn id="53" xr3:uid="{16645924-BE31-4CC0-B0DD-3BB2980FD506}" name="2022 _x000a_4th quarter" dataDxfId="978" totalsRowDxfId="977"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40:BA51" totalsRowShown="0" headerRowDxfId="976" dataDxfId="974" headerRowBorderDxfId="975" tableBorderDxfId="973" dataCellStyle="Comma">
  <autoFilter ref="A40:BA51"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autoFilter>
  <tableColumns count="53">
    <tableColumn id="1" xr3:uid="{00000000-0010-0000-0B00-000001000000}" name="LOAD FACTORS (%) [note 11]" dataDxfId="972" dataCellStyle="Normal 3"/>
    <tableColumn id="2" xr3:uid="{00000000-0010-0000-0B00-000002000000}" name="2010 _x000a_1st quarter" dataDxfId="971" dataCellStyle="Comma"/>
    <tableColumn id="3" xr3:uid="{00000000-0010-0000-0B00-000003000000}" name="2010 _x000a_2nd quarter" dataDxfId="970" dataCellStyle="Comma"/>
    <tableColumn id="4" xr3:uid="{00000000-0010-0000-0B00-000004000000}" name="2010 _x000a_3rd quarter" dataDxfId="969" dataCellStyle="Comma"/>
    <tableColumn id="5" xr3:uid="{00000000-0010-0000-0B00-000005000000}" name="2010 _x000a_4th quarter" dataDxfId="968" dataCellStyle="Comma"/>
    <tableColumn id="6" xr3:uid="{00000000-0010-0000-0B00-000006000000}" name="2011 _x000a_1st quarter" dataDxfId="967" dataCellStyle="Comma"/>
    <tableColumn id="7" xr3:uid="{00000000-0010-0000-0B00-000007000000}" name="2011 _x000a_2nd quarter" dataDxfId="966" dataCellStyle="Comma"/>
    <tableColumn id="8" xr3:uid="{00000000-0010-0000-0B00-000008000000}" name="2011 _x000a_3rd quarter" dataDxfId="965" dataCellStyle="Comma"/>
    <tableColumn id="9" xr3:uid="{00000000-0010-0000-0B00-000009000000}" name="2011 _x000a_4th quarter" dataDxfId="964" dataCellStyle="Comma"/>
    <tableColumn id="10" xr3:uid="{00000000-0010-0000-0B00-00000A000000}" name="2012 _x000a_1st quarter" dataDxfId="963" dataCellStyle="Comma"/>
    <tableColumn id="11" xr3:uid="{00000000-0010-0000-0B00-00000B000000}" name="2012 _x000a_2nd quarter" dataDxfId="962" dataCellStyle="Comma"/>
    <tableColumn id="12" xr3:uid="{00000000-0010-0000-0B00-00000C000000}" name="2012 _x000a_3rd quarter" dataDxfId="961" dataCellStyle="Comma"/>
    <tableColumn id="13" xr3:uid="{00000000-0010-0000-0B00-00000D000000}" name="2012 _x000a_4th quarter" dataDxfId="960" dataCellStyle="Comma"/>
    <tableColumn id="14" xr3:uid="{00000000-0010-0000-0B00-00000E000000}" name="2013 _x000a_1st quarter" dataDxfId="959" dataCellStyle="Comma"/>
    <tableColumn id="15" xr3:uid="{00000000-0010-0000-0B00-00000F000000}" name="2013 _x000a_2nd quarter" dataDxfId="958" dataCellStyle="Comma"/>
    <tableColumn id="16" xr3:uid="{00000000-0010-0000-0B00-000010000000}" name="2013 _x000a_3rd quarter" dataDxfId="957" dataCellStyle="Comma"/>
    <tableColumn id="17" xr3:uid="{00000000-0010-0000-0B00-000011000000}" name="2013 _x000a_4th quarter" dataDxfId="956" dataCellStyle="Comma"/>
    <tableColumn id="18" xr3:uid="{00000000-0010-0000-0B00-000012000000}" name="2014 _x000a_1st quarter" dataDxfId="955" dataCellStyle="Comma"/>
    <tableColumn id="19" xr3:uid="{00000000-0010-0000-0B00-000013000000}" name="2014 _x000a_2nd quarter" dataDxfId="954" dataCellStyle="Comma"/>
    <tableColumn id="20" xr3:uid="{00000000-0010-0000-0B00-000014000000}" name="2014 _x000a_3rd quarter" dataDxfId="953" dataCellStyle="Comma"/>
    <tableColumn id="21" xr3:uid="{00000000-0010-0000-0B00-000015000000}" name="2014 _x000a_4th quarter" dataDxfId="952" dataCellStyle="Comma"/>
    <tableColumn id="22" xr3:uid="{00000000-0010-0000-0B00-000016000000}" name="2015 _x000a_1st quarter" dataDxfId="951" dataCellStyle="Comma"/>
    <tableColumn id="23" xr3:uid="{00000000-0010-0000-0B00-000017000000}" name="2015 _x000a_2nd quarter" dataDxfId="950" dataCellStyle="Comma"/>
    <tableColumn id="24" xr3:uid="{00000000-0010-0000-0B00-000018000000}" name="2015 _x000a_3rd quarter" dataDxfId="949" dataCellStyle="Comma"/>
    <tableColumn id="25" xr3:uid="{00000000-0010-0000-0B00-000019000000}" name="2015 _x000a_4th quarter" dataDxfId="948" dataCellStyle="Comma"/>
    <tableColumn id="26" xr3:uid="{00000000-0010-0000-0B00-00001A000000}" name="2016 _x000a_1st quarter" dataDxfId="947" dataCellStyle="Comma"/>
    <tableColumn id="27" xr3:uid="{00000000-0010-0000-0B00-00001B000000}" name="2016 _x000a_2nd quarter" dataDxfId="946" dataCellStyle="Comma"/>
    <tableColumn id="28" xr3:uid="{00000000-0010-0000-0B00-00001C000000}" name="2016 _x000a_3rd quarter" dataDxfId="945" dataCellStyle="Comma"/>
    <tableColumn id="29" xr3:uid="{00000000-0010-0000-0B00-00001D000000}" name="2016 _x000a_4th quarter" dataDxfId="944" dataCellStyle="Comma"/>
    <tableColumn id="30" xr3:uid="{00000000-0010-0000-0B00-00001E000000}" name="2017 _x000a_1st quarter" dataDxfId="943" dataCellStyle="Comma"/>
    <tableColumn id="31" xr3:uid="{00000000-0010-0000-0B00-00001F000000}" name="2017 _x000a_2nd quarter" dataDxfId="942" dataCellStyle="Comma"/>
    <tableColumn id="32" xr3:uid="{00000000-0010-0000-0B00-000020000000}" name="2017 _x000a_3rd quarter" dataDxfId="941" dataCellStyle="Comma"/>
    <tableColumn id="33" xr3:uid="{00000000-0010-0000-0B00-000021000000}" name="2017 _x000a_4th quarter" dataDxfId="940" dataCellStyle="Comma"/>
    <tableColumn id="34" xr3:uid="{00000000-0010-0000-0B00-000022000000}" name="2018 _x000a_1st quarter" dataDxfId="939" dataCellStyle="Comma"/>
    <tableColumn id="35" xr3:uid="{00000000-0010-0000-0B00-000023000000}" name="2018 _x000a_2nd quarter" dataDxfId="938" dataCellStyle="Comma"/>
    <tableColumn id="36" xr3:uid="{00000000-0010-0000-0B00-000024000000}" name="2018 _x000a_3rd quarter" dataDxfId="937" dataCellStyle="Comma"/>
    <tableColumn id="37" xr3:uid="{00000000-0010-0000-0B00-000025000000}" name="2018 _x000a_4th quarter" dataDxfId="936" dataCellStyle="Comma"/>
    <tableColumn id="38" xr3:uid="{00000000-0010-0000-0B00-000026000000}" name="2019 _x000a_1st quarter" dataDxfId="935" dataCellStyle="Comma"/>
    <tableColumn id="39" xr3:uid="{00000000-0010-0000-0B00-000027000000}" name="2019 _x000a_2nd quarter" dataDxfId="934" dataCellStyle="Comma"/>
    <tableColumn id="40" xr3:uid="{00000000-0010-0000-0B00-000028000000}" name="2019 _x000a_3rd quarter" dataDxfId="933" dataCellStyle="Comma"/>
    <tableColumn id="41" xr3:uid="{00000000-0010-0000-0B00-000029000000}" name="2019 _x000a_4th quarter" dataDxfId="932" dataCellStyle="Comma"/>
    <tableColumn id="42" xr3:uid="{00000000-0010-0000-0B00-00002A000000}" name="2020 _x000a_1st quarter" dataDxfId="931" dataCellStyle="Comma"/>
    <tableColumn id="43" xr3:uid="{00000000-0010-0000-0B00-00002B000000}" name="2020 _x000a_2nd quarter" dataDxfId="930" dataCellStyle="Comma"/>
    <tableColumn id="44" xr3:uid="{00000000-0010-0000-0B00-00002C000000}" name="2020 _x000a_3rd quarter" dataDxfId="929" dataCellStyle="Comma"/>
    <tableColumn id="45" xr3:uid="{00000000-0010-0000-0B00-00002D000000}" name="2020 _x000a_4th quarter" dataDxfId="928" dataCellStyle="Comma"/>
    <tableColumn id="46" xr3:uid="{00000000-0010-0000-0B00-00002E000000}" name="2021 _x000a_1st quarter" dataDxfId="927" dataCellStyle="Comma"/>
    <tableColumn id="47" xr3:uid="{00000000-0010-0000-0B00-00002F000000}" name="2021 _x000a_2nd quarter" dataDxfId="926" dataCellStyle="Comma"/>
    <tableColumn id="48" xr3:uid="{CB0790B3-EE0A-4D4B-AC85-F4867D9E260D}" name="2021 _x000a_3rd quarter" dataDxfId="925" dataCellStyle="Comma"/>
    <tableColumn id="49" xr3:uid="{F0927DAE-DACD-4301-9E92-351B51EF5DED}" name="2021 _x000a_4th quarter" dataDxfId="924" dataCellStyle="Comma"/>
    <tableColumn id="50" xr3:uid="{4B755A0C-386F-4F10-9CBB-4D7C85B7761D}" name="2022 _x000a_1st quarter" dataDxfId="923" dataCellStyle="Comma"/>
    <tableColumn id="51" xr3:uid="{2F791AF2-EA48-4658-833A-6300D03165A2}" name="2022 _x000a_2nd quarter" dataDxfId="922" dataCellStyle="Comma"/>
    <tableColumn id="52" xr3:uid="{914D3B0A-F233-47BE-855B-0E2393233B50}" name="2022 _x000a_3rd quarter" dataDxfId="921" dataCellStyle="Comma"/>
    <tableColumn id="53" xr3:uid="{B726D028-694C-4334-BF80-054B323B6397}" name="2022 _x000a_4th quarter" dataDxfId="920"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3:BA61" totalsRowShown="0" headerRowDxfId="919" dataDxfId="917" headerRowBorderDxfId="918" tableBorderDxfId="916" dataCellStyle="Comma">
  <autoFilter ref="A53:BA61"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autoFilter>
  <tableColumns count="53">
    <tableColumn id="1" xr3:uid="{00000000-0010-0000-0C00-000001000000}" name="SHARES OF ELECTRICITY GENERATED  (%)" dataDxfId="915" dataCellStyle="Normal 3"/>
    <tableColumn id="2" xr3:uid="{00000000-0010-0000-0C00-000002000000}" name="2010 _x000a_1st quarter" dataDxfId="914" dataCellStyle="Comma"/>
    <tableColumn id="3" xr3:uid="{00000000-0010-0000-0C00-000003000000}" name="2010 _x000a_2nd quarter" dataDxfId="913" dataCellStyle="Comma"/>
    <tableColumn id="4" xr3:uid="{00000000-0010-0000-0C00-000004000000}" name="2010 _x000a_3rd quarter" dataDxfId="912" dataCellStyle="Comma"/>
    <tableColumn id="5" xr3:uid="{00000000-0010-0000-0C00-000005000000}" name="2010 _x000a_4th quarter" dataDxfId="911" dataCellStyle="Comma"/>
    <tableColumn id="6" xr3:uid="{00000000-0010-0000-0C00-000006000000}" name="2011 _x000a_1st quarter" dataDxfId="910" dataCellStyle="Comma"/>
    <tableColumn id="7" xr3:uid="{00000000-0010-0000-0C00-000007000000}" name="2011 _x000a_2nd quarter" dataDxfId="909" dataCellStyle="Comma"/>
    <tableColumn id="8" xr3:uid="{00000000-0010-0000-0C00-000008000000}" name="2011 _x000a_3rd quarter" dataDxfId="908" dataCellStyle="Comma"/>
    <tableColumn id="9" xr3:uid="{00000000-0010-0000-0C00-000009000000}" name="2011 _x000a_4th quarter" dataDxfId="907" dataCellStyle="Comma"/>
    <tableColumn id="10" xr3:uid="{00000000-0010-0000-0C00-00000A000000}" name="2012 _x000a_1st quarter" dataDxfId="906" dataCellStyle="Comma"/>
    <tableColumn id="11" xr3:uid="{00000000-0010-0000-0C00-00000B000000}" name="2012 _x000a_2nd quarter" dataDxfId="905" dataCellStyle="Comma"/>
    <tableColumn id="12" xr3:uid="{00000000-0010-0000-0C00-00000C000000}" name="2012 _x000a_3rd quarter" dataDxfId="904" dataCellStyle="Comma"/>
    <tableColumn id="13" xr3:uid="{00000000-0010-0000-0C00-00000D000000}" name="2012 _x000a_4th quarter" dataDxfId="903" dataCellStyle="Comma"/>
    <tableColumn id="14" xr3:uid="{00000000-0010-0000-0C00-00000E000000}" name="2013 _x000a_1st quarter" dataDxfId="902" dataCellStyle="Comma"/>
    <tableColumn id="15" xr3:uid="{00000000-0010-0000-0C00-00000F000000}" name="2013 _x000a_2nd quarter" dataDxfId="901" dataCellStyle="Comma"/>
    <tableColumn id="16" xr3:uid="{00000000-0010-0000-0C00-000010000000}" name="2013 _x000a_3rd quarter" dataDxfId="900" dataCellStyle="Comma"/>
    <tableColumn id="17" xr3:uid="{00000000-0010-0000-0C00-000011000000}" name="2013 _x000a_4th quarter" dataDxfId="899"/>
    <tableColumn id="18" xr3:uid="{00000000-0010-0000-0C00-000012000000}" name="2014 _x000a_1st quarter" dataDxfId="898" dataCellStyle="Comma"/>
    <tableColumn id="19" xr3:uid="{00000000-0010-0000-0C00-000013000000}" name="2014 _x000a_2nd quarter" dataDxfId="897" dataCellStyle="Comma"/>
    <tableColumn id="20" xr3:uid="{00000000-0010-0000-0C00-000014000000}" name="2014 _x000a_3rd quarter" dataDxfId="896" dataCellStyle="Comma"/>
    <tableColumn id="21" xr3:uid="{00000000-0010-0000-0C00-000015000000}" name="2014 _x000a_4th quarter" dataDxfId="895" dataCellStyle="Comma"/>
    <tableColumn id="22" xr3:uid="{00000000-0010-0000-0C00-000016000000}" name="2015 _x000a_1st quarter" dataDxfId="894" dataCellStyle="Comma"/>
    <tableColumn id="23" xr3:uid="{00000000-0010-0000-0C00-000017000000}" name="2015 _x000a_2nd quarter" dataDxfId="893" dataCellStyle="Comma"/>
    <tableColumn id="24" xr3:uid="{00000000-0010-0000-0C00-000018000000}" name="2015 _x000a_3rd quarter" dataDxfId="892" dataCellStyle="Comma"/>
    <tableColumn id="25" xr3:uid="{00000000-0010-0000-0C00-000019000000}" name="2015 _x000a_4th quarter" dataDxfId="891" dataCellStyle="Comma"/>
    <tableColumn id="26" xr3:uid="{00000000-0010-0000-0C00-00001A000000}" name="2016 _x000a_1st quarter" dataDxfId="890" dataCellStyle="Comma"/>
    <tableColumn id="27" xr3:uid="{00000000-0010-0000-0C00-00001B000000}" name="2016 _x000a_2nd quarter" dataDxfId="889" dataCellStyle="Comma"/>
    <tableColumn id="28" xr3:uid="{00000000-0010-0000-0C00-00001C000000}" name="2016 _x000a_3rd quarter" dataDxfId="888" dataCellStyle="Comma"/>
    <tableColumn id="29" xr3:uid="{00000000-0010-0000-0C00-00001D000000}" name="2016 _x000a_4th quarter" dataDxfId="887" dataCellStyle="Comma"/>
    <tableColumn id="30" xr3:uid="{00000000-0010-0000-0C00-00001E000000}" name="2017 _x000a_1st quarter" dataDxfId="886" dataCellStyle="Comma"/>
    <tableColumn id="31" xr3:uid="{00000000-0010-0000-0C00-00001F000000}" name="2017 _x000a_2nd quarter" dataDxfId="885" dataCellStyle="Comma"/>
    <tableColumn id="32" xr3:uid="{00000000-0010-0000-0C00-000020000000}" name="2017 _x000a_3rd quarter" dataDxfId="884" dataCellStyle="Comma"/>
    <tableColumn id="33" xr3:uid="{00000000-0010-0000-0C00-000021000000}" name="2017 _x000a_4th quarter" dataDxfId="883" dataCellStyle="Comma"/>
    <tableColumn id="34" xr3:uid="{00000000-0010-0000-0C00-000022000000}" name="2018 _x000a_1st quarter" dataDxfId="882" dataCellStyle="Comma"/>
    <tableColumn id="35" xr3:uid="{00000000-0010-0000-0C00-000023000000}" name="2018 _x000a_2nd quarter" dataDxfId="881" dataCellStyle="Comma"/>
    <tableColumn id="36" xr3:uid="{00000000-0010-0000-0C00-000024000000}" name="2018 _x000a_3rd quarter" dataDxfId="880" dataCellStyle="Comma"/>
    <tableColumn id="37" xr3:uid="{00000000-0010-0000-0C00-000025000000}" name="2018 _x000a_4th quarter" dataDxfId="879" dataCellStyle="Comma"/>
    <tableColumn id="38" xr3:uid="{00000000-0010-0000-0C00-000026000000}" name="2019 _x000a_1st quarter" dataDxfId="878" dataCellStyle="Comma"/>
    <tableColumn id="39" xr3:uid="{00000000-0010-0000-0C00-000027000000}" name="2019 _x000a_2nd quarter" dataDxfId="877" dataCellStyle="Comma"/>
    <tableColumn id="40" xr3:uid="{00000000-0010-0000-0C00-000028000000}" name="2019 _x000a_3rd quarter" dataDxfId="876" dataCellStyle="Comma"/>
    <tableColumn id="41" xr3:uid="{00000000-0010-0000-0C00-000029000000}" name="2019 _x000a_4th quarter" dataDxfId="875" dataCellStyle="Comma"/>
    <tableColumn id="42" xr3:uid="{00000000-0010-0000-0C00-00002A000000}" name="2020 _x000a_1st quarter" dataDxfId="874" dataCellStyle="Comma"/>
    <tableColumn id="43" xr3:uid="{00000000-0010-0000-0C00-00002B000000}" name="2020 _x000a_2nd quarter" dataDxfId="873" dataCellStyle="Comma"/>
    <tableColumn id="44" xr3:uid="{00000000-0010-0000-0C00-00002C000000}" name="2020 _x000a_3rd quarter" dataDxfId="872" dataCellStyle="Comma"/>
    <tableColumn id="45" xr3:uid="{00000000-0010-0000-0C00-00002D000000}" name="2020 _x000a_4th quarter" dataDxfId="871" dataCellStyle="Comma"/>
    <tableColumn id="46" xr3:uid="{00000000-0010-0000-0C00-00002E000000}" name="2021 _x000a_1st quarter" dataDxfId="870" dataCellStyle="Comma"/>
    <tableColumn id="47" xr3:uid="{00000000-0010-0000-0C00-00002F000000}" name="2021 _x000a_2nd quarter" dataDxfId="869" dataCellStyle="Comma"/>
    <tableColumn id="48" xr3:uid="{4E1D87EA-4896-4BED-BBC8-96C7F9318BDE}" name="2021 _x000a_3rd quarter" dataDxfId="868" dataCellStyle="Comma"/>
    <tableColumn id="49" xr3:uid="{4EBCB328-16A5-49EE-82C4-322AE85E508F}" name="2021 _x000a_4th quarter" dataDxfId="867" dataCellStyle="Comma"/>
    <tableColumn id="50" xr3:uid="{49D4A7FC-0DB2-4680-BA6B-ED5CA406AE66}" name="2022 _x000a_1st quarter" dataDxfId="866" dataCellStyle="Comma"/>
    <tableColumn id="51" xr3:uid="{139A6873-0B4F-40BF-BAF9-5665F3073BBC}" name="2022 _x000a_2nd quarter" dataDxfId="865" dataCellStyle="Comma"/>
    <tableColumn id="52" xr3:uid="{4757830A-50F2-44A8-8014-439D36D0F287}" name="2022 _x000a_3rd quarter" dataDxfId="864" dataCellStyle="Comma"/>
    <tableColumn id="53" xr3:uid="{1359D6A5-0EB3-471D-A9EA-EC668B4C9499}" name="2022 _x000a_4th quarter" dataDxfId="863"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BA22" totalsRowShown="0" headerRowDxfId="862" dataDxfId="860" headerRowBorderDxfId="861" tableBorderDxfId="859" dataCellStyle="Comma">
  <tableColumns count="53">
    <tableColumn id="1" xr3:uid="{F2A5E825-E0EA-4215-9745-BD1015C38689}" name="CUMULATIVE INSTALLED CAPACITY (MW) _x000a_[note 1]" dataDxfId="858"/>
    <tableColumn id="2" xr3:uid="{B100BA15-E8D5-42C1-A907-D3CBA9492A99}" name="2010 _x000a_1st quarter" dataDxfId="857" dataCellStyle="Comma"/>
    <tableColumn id="3" xr3:uid="{DDFD725F-8B14-4688-AA10-907AD67CDE88}" name="2010 _x000a_2nd quarter" dataDxfId="856" dataCellStyle="Comma"/>
    <tableColumn id="4" xr3:uid="{2A35ECF0-02FD-4F08-8D6F-7BBD702BFB34}" name="2010 _x000a_3rd quarter" dataDxfId="855" dataCellStyle="Comma"/>
    <tableColumn id="5" xr3:uid="{513C5A3E-DB55-4115-A55D-69F091380F2C}" name="2010 _x000a_4th quarter" dataDxfId="854" dataCellStyle="Comma"/>
    <tableColumn id="6" xr3:uid="{D65B552A-672B-445C-93AD-A82717D3ED16}" name="2011 _x000a_1st quarter" dataDxfId="853" dataCellStyle="Comma"/>
    <tableColumn id="7" xr3:uid="{74D56CB1-2713-4541-9B37-EE2356567A5D}" name="2011 _x000a_2nd quarter" dataDxfId="852" dataCellStyle="Comma"/>
    <tableColumn id="8" xr3:uid="{B28D5928-A41B-4444-A6F6-0B7AB27B257A}" name="2011 _x000a_3rd quarter" dataDxfId="851" dataCellStyle="Comma"/>
    <tableColumn id="9" xr3:uid="{735E13F9-CD2F-42A7-9091-41A91BFD99C6}" name="2011 _x000a_4th quarter" dataDxfId="850" dataCellStyle="Comma"/>
    <tableColumn id="10" xr3:uid="{F0BEEAC5-7B15-49D3-AE17-3EBF1A62F1A8}" name="2012 _x000a_1st quarter" dataDxfId="849" dataCellStyle="Comma"/>
    <tableColumn id="11" xr3:uid="{23AF0D62-09CC-41A4-9A55-8AB59E4A7CB4}" name="2012 _x000a_2nd quarter" dataDxfId="848" dataCellStyle="Comma"/>
    <tableColumn id="12" xr3:uid="{323190E5-6BC9-44F9-949E-1CD986FF5374}" name="2012 _x000a_3rd quarter" dataDxfId="847" dataCellStyle="Comma"/>
    <tableColumn id="13" xr3:uid="{A64B313C-C810-458A-BD1E-251BD75526DC}" name="2012 _x000a_4th quarter" dataDxfId="846" dataCellStyle="Comma"/>
    <tableColumn id="14" xr3:uid="{4FCA105A-A9FB-469F-874A-7AA969753B13}" name="2013 _x000a_1st quarter" dataDxfId="845" dataCellStyle="Comma"/>
    <tableColumn id="15" xr3:uid="{ED5D6850-1436-4B5E-940A-6CF20FE78F63}" name="2013 _x000a_2nd quarter" dataDxfId="844" dataCellStyle="Comma"/>
    <tableColumn id="16" xr3:uid="{B0DE6DDC-27AD-43AF-89C9-785FDADA6F65}" name="2013 _x000a_3rd quarter" dataDxfId="843" dataCellStyle="Comma"/>
    <tableColumn id="17" xr3:uid="{982B485A-D8D0-4A4A-980D-7224EA77154B}" name="2013 _x000a_4th quarter" dataDxfId="842"/>
    <tableColumn id="18" xr3:uid="{95884E9E-1906-4BAE-8C41-13A300A018B6}" name="2014 _x000a_1st quarter" dataDxfId="841" dataCellStyle="Comma"/>
    <tableColumn id="19" xr3:uid="{A4A170AF-2D9D-492B-883C-9BEB1082406E}" name="2014 _x000a_2nd quarter" dataDxfId="840" dataCellStyle="Comma"/>
    <tableColumn id="20" xr3:uid="{FF56A956-8FC8-4898-AFBD-10A93FF0452A}" name="2014 _x000a_3rd quarter" dataDxfId="839" dataCellStyle="Comma"/>
    <tableColumn id="21" xr3:uid="{F3972819-D84F-4C29-AEF7-11E69DB186C0}" name="2014 _x000a_4th quarter" dataDxfId="838" dataCellStyle="Comma"/>
    <tableColumn id="22" xr3:uid="{BB679A78-5633-4A60-A548-3323AF4292EE}" name="2015 _x000a_1st quarter" dataDxfId="837" dataCellStyle="Comma"/>
    <tableColumn id="23" xr3:uid="{62568816-CC9A-4855-B7C1-33D90A823E40}" name="2015 _x000a_2nd quarter" dataDxfId="836" dataCellStyle="Comma"/>
    <tableColumn id="24" xr3:uid="{955C5972-7055-4834-A961-836B2598A2E2}" name="2015 _x000a_3rd quarter" dataDxfId="835" dataCellStyle="Comma"/>
    <tableColumn id="25" xr3:uid="{406369E6-07D6-425C-99B4-8B7BC9A78F3A}" name="2015 _x000a_4th quarter" dataDxfId="834" dataCellStyle="Comma"/>
    <tableColumn id="26" xr3:uid="{4259DE11-596B-4FC5-9B96-A3D7704A9CC7}" name="2016 _x000a_1st quarter" dataDxfId="833" dataCellStyle="Comma"/>
    <tableColumn id="27" xr3:uid="{FF23C86D-D2B3-49FE-A54B-8C9BF62EC79D}" name="2016 _x000a_2nd quarter" dataDxfId="832" dataCellStyle="Comma"/>
    <tableColumn id="28" xr3:uid="{D6C8C79C-A589-4087-9A91-FEC38C080B16}" name="2016 _x000a_3rd quarter" dataDxfId="831" dataCellStyle="Comma"/>
    <tableColumn id="29" xr3:uid="{B47925DA-FC29-4D89-9C5E-964F5446E5DE}" name="2016 _x000a_4th quarter" dataDxfId="830" dataCellStyle="Comma"/>
    <tableColumn id="30" xr3:uid="{5955BEFC-C5C7-46F7-BB40-0D3C62E013B9}" name="2017 _x000a_1st quarter" dataDxfId="829" dataCellStyle="Comma"/>
    <tableColumn id="31" xr3:uid="{BA117BE9-620B-4AD6-8FB8-83BC4DF67C95}" name="2017 _x000a_2nd quarter" dataDxfId="828" dataCellStyle="Comma"/>
    <tableColumn id="32" xr3:uid="{439B5522-F871-488E-BC61-2ED182421C91}" name="2017 _x000a_3rd quarter" dataDxfId="827" dataCellStyle="Comma"/>
    <tableColumn id="33" xr3:uid="{5AC7EEB5-04BC-4DAF-A7B8-E51E313BF73D}" name="2017 _x000a_4th quarter" dataDxfId="826" dataCellStyle="Comma"/>
    <tableColumn id="34" xr3:uid="{61875195-D8D8-4E34-B3C3-2291DF103F51}" name="2018 _x000a_1st quarter" dataDxfId="825" dataCellStyle="Comma"/>
    <tableColumn id="35" xr3:uid="{DEF5518E-1872-4A9A-BF24-72387A6B7B09}" name="2018 _x000a_2nd quarter" dataDxfId="824" dataCellStyle="Comma"/>
    <tableColumn id="36" xr3:uid="{AC115165-2D0C-49C5-B1C7-F72B5BD78A8C}" name="2018 _x000a_3rd quarter" dataDxfId="823" dataCellStyle="Comma"/>
    <tableColumn id="37" xr3:uid="{13223CD3-F076-4F8D-B88A-A3531AFAEA36}" name="2018 _x000a_4th quarter" dataDxfId="822" dataCellStyle="Comma"/>
    <tableColumn id="38" xr3:uid="{0F7AC452-2682-4536-B8EE-C6DFA959567A}" name="2019 _x000a_1st quarter" dataDxfId="821" dataCellStyle="Comma"/>
    <tableColumn id="39" xr3:uid="{AD50426D-7514-4474-B9F3-6F0F3533A1E1}" name="2019 _x000a_2nd quarter" dataDxfId="820" dataCellStyle="Comma"/>
    <tableColumn id="40" xr3:uid="{C9A0628D-B822-4AEF-A757-9AE45548F079}" name="2019 _x000a_3rd quarter" dataDxfId="819" dataCellStyle="Comma"/>
    <tableColumn id="41" xr3:uid="{C595841B-AE16-45AB-9416-D7F203A13223}" name="2019 _x000a_4th quarter" dataDxfId="818" dataCellStyle="Comma"/>
    <tableColumn id="42" xr3:uid="{8FD99FEA-1BAE-4089-91C1-1D2DAFA95C8B}" name="2020 _x000a_1st quarter" dataDxfId="817" dataCellStyle="Comma"/>
    <tableColumn id="43" xr3:uid="{7D9E80A9-F169-4BBD-80BA-0B47F90B2CA8}" name="2020 _x000a_2nd quarter" dataDxfId="816" dataCellStyle="Comma"/>
    <tableColumn id="44" xr3:uid="{87EA24D9-3D28-4BA1-981A-236AEA0F1AF9}" name="2020 _x000a_3rd quarter" dataDxfId="815" dataCellStyle="Comma"/>
    <tableColumn id="45" xr3:uid="{5D41C981-6B9D-40B4-ADDB-D98758CB5EAF}" name="2020 _x000a_4th quarter" dataDxfId="814" dataCellStyle="Comma"/>
    <tableColumn id="46" xr3:uid="{B9556DD0-8878-4D33-80BE-9CCC422733C4}" name="2021 _x000a_1st quarter" dataDxfId="813" dataCellStyle="Comma"/>
    <tableColumn id="47" xr3:uid="{F0EEAB9D-8E4C-4190-AB63-509704CF6A3A}" name="2021 _x000a_2nd quarter" dataDxfId="812" dataCellStyle="Comma"/>
    <tableColumn id="48" xr3:uid="{B7A02BBB-A67A-4D48-8DB6-83BED8F57CFE}" name="2021 _x000a_3rd quarter" dataDxfId="811" dataCellStyle="Comma"/>
    <tableColumn id="49" xr3:uid="{D2719ED7-324E-4A3C-B02C-1DC1E60582D0}" name="2021 _x000a_4th quarter" dataDxfId="810" dataCellStyle="Comma"/>
    <tableColumn id="50" xr3:uid="{14527358-9A9D-4B74-93E9-924E1821D291}" name="2022 _x000a_1st quarter" dataDxfId="809" dataCellStyle="Comma"/>
    <tableColumn id="51" xr3:uid="{89A5EF6C-8087-4B21-BB55-FC62F5852906}" name="2022 _x000a_2nd quarter" dataDxfId="808" dataCellStyle="Comma"/>
    <tableColumn id="52" xr3:uid="{C6622DA2-F0E7-482F-B6D2-E43EFA19684B}" name="2022 _x000a_3rd quarter" dataDxfId="807" dataCellStyle="Comma"/>
    <tableColumn id="53" xr3:uid="{40CA64DF-B159-4CFF-A2F8-EA65EB887A8E}" name="2022 _x000a_4th quarter" dataDxfId="806"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P15" totalsRowShown="0" headerRowDxfId="805" dataDxfId="803" headerRowBorderDxfId="804" tableBorderDxfId="802" headerRowCellStyle="Normal 3">
  <autoFilter ref="A7:P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E0209102-E33D-4AF5-BC80-9C1ABBC4D714}" name="CUMULATIVE INSTALLED CAPACITY (MW) [note 1]" dataDxfId="801" dataCellStyle="Normal 3"/>
    <tableColumn id="7" xr3:uid="{9BB8BF7B-3A2D-47E1-8CE5-E339DED71A5E}" name="2008" dataDxfId="800"/>
    <tableColumn id="8" xr3:uid="{56AF947C-547F-4910-9E4E-C1A15D5BE814}" name="2009" dataDxfId="799"/>
    <tableColumn id="9" xr3:uid="{8ADBCEC6-57B2-42C6-96CC-12107708C1EE}" name="2010" dataDxfId="798"/>
    <tableColumn id="10" xr3:uid="{DD53B4B5-7FDE-4AA2-9A1A-3B074D2C3486}" name="2011" dataDxfId="797"/>
    <tableColumn id="11" xr3:uid="{585F9009-04E3-4C94-8964-CE278D41F986}" name="2012" dataDxfId="796"/>
    <tableColumn id="12" xr3:uid="{03FD64DB-0B78-4B8C-8B29-826607225205}" name="2013" dataDxfId="795"/>
    <tableColumn id="13" xr3:uid="{06B252D7-362A-42B7-B37C-6BB3EDA0FE50}" name="2014" dataDxfId="794"/>
    <tableColumn id="14" xr3:uid="{CDBBD505-5527-40AE-99CB-0F4EB3A16267}" name="2015" dataDxfId="793"/>
    <tableColumn id="15" xr3:uid="{2C391676-50C5-4D28-8D8A-09045AC6DD04}" name="2016" dataDxfId="792"/>
    <tableColumn id="16" xr3:uid="{45A6B019-F45C-4C30-A0B5-79B2E878767C}" name="2017" dataDxfId="791"/>
    <tableColumn id="17" xr3:uid="{283FC3F2-4175-4C85-97E4-57CFAF63EC35}" name="2018" dataDxfId="790"/>
    <tableColumn id="18" xr3:uid="{64C767DD-A973-4E18-BDE7-3BF652EA798F}" name="2019" dataDxfId="789"/>
    <tableColumn id="19" xr3:uid="{61F610E3-B4AD-44B6-BC38-D0ACD60E7F69}" name="2020" dataDxfId="788"/>
    <tableColumn id="2" xr3:uid="{317FA463-F70B-4D8C-8828-9EF785AB4E11}" name="2021" dataDxfId="787"/>
    <tableColumn id="3" xr3:uid="{42B2C7A4-C226-4142-9906-4C4792793104}" name="2022" dataDxfId="78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P25" totalsRowShown="0" headerRowDxfId="785" dataDxfId="784" tableBorderDxfId="783" headerRowCellStyle="Normal 3">
  <autoFilter ref="A17:P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C8F57835-01BC-4CD3-9B48-2035EC1F2350}" name="ELECTRICITY GENERATED (GWh) [note 7]" dataDxfId="782" dataCellStyle="Normal 3"/>
    <tableColumn id="7" xr3:uid="{9AD68715-C7F4-4378-80A3-80C2E2D5E713}" name="2008" dataDxfId="781"/>
    <tableColumn id="8" xr3:uid="{6C02B28B-6AEC-4458-971B-0FA7FA75D47B}" name="2009" dataDxfId="780"/>
    <tableColumn id="9" xr3:uid="{B252808F-23F5-4807-BB06-73832880A06E}" name="2010" dataDxfId="779"/>
    <tableColumn id="10" xr3:uid="{1A9A71C3-4B05-454C-8E21-B4AF486D4FDA}" name="2011" dataDxfId="778"/>
    <tableColumn id="11" xr3:uid="{8C2F97CC-1271-463B-A6C5-B6DA76EC063F}" name="2012" dataDxfId="777"/>
    <tableColumn id="12" xr3:uid="{2B89B9A4-E276-4892-B7B5-FE25CBC8E492}" name="2013" dataDxfId="776"/>
    <tableColumn id="13" xr3:uid="{5F6799D6-2EF3-469C-8C6C-46592A4F65A6}" name="2014" dataDxfId="775"/>
    <tableColumn id="14" xr3:uid="{CD21017E-CFDB-4D07-A101-3A3FDF416860}" name="2015" dataDxfId="774"/>
    <tableColumn id="15" xr3:uid="{49C5DE98-9349-4C79-9280-1C9A04832F7B}" name="2016" dataDxfId="773"/>
    <tableColumn id="16" xr3:uid="{84F324A7-578D-4965-8F32-B8714C4DF8D3}" name="2017" dataDxfId="772"/>
    <tableColumn id="17" xr3:uid="{2E6430E7-1AB8-4C39-A54D-C3964EBE1C21}" name="2018" dataDxfId="771"/>
    <tableColumn id="18" xr3:uid="{1086972C-901D-4117-91F8-AFA24C7873A2}" name="2019" dataDxfId="770"/>
    <tableColumn id="19" xr3:uid="{AA154FA2-33D1-4A91-9D1A-14A9E2C7E799}" name="2020" dataDxfId="769"/>
    <tableColumn id="2" xr3:uid="{CC3F7EDC-1BCB-4977-9017-63FAD6F314BC}" name="2021" dataDxfId="768"/>
    <tableColumn id="3" xr3:uid="{2A195DEA-2D59-4847-A854-8CC62DF56581}" name="2022" dataDxfId="76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P31" totalsRowShown="0" headerRowDxfId="766" dataDxfId="764" headerRowBorderDxfId="765" tableBorderDxfId="763" headerRowCellStyle="Normal 3" dataCellStyle="Percent">
  <autoFilter ref="A27:P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533874D-D58C-422E-A6C8-5F92BE547708}" name="LOAD FACTORS (%) [note 11]" dataDxfId="762" dataCellStyle="Normal 3"/>
    <tableColumn id="7" xr3:uid="{80566CCB-B432-4A80-8DA9-725ED061FDA4}" name="2008" dataDxfId="761" dataCellStyle="Percent"/>
    <tableColumn id="8" xr3:uid="{7ACA339D-7185-4E23-B62D-6F5E7FFE4C0D}" name="2009" dataDxfId="760" dataCellStyle="Percent"/>
    <tableColumn id="9" xr3:uid="{AA67F16E-A811-44A0-BC5F-D567AA9B77BC}" name="2010" dataDxfId="759" dataCellStyle="Percent"/>
    <tableColumn id="10" xr3:uid="{FD34D8EB-39A1-4879-A325-C67623354ACA}" name="2011" dataDxfId="758" dataCellStyle="Percent"/>
    <tableColumn id="11" xr3:uid="{FDC78091-A450-4878-834F-921C7AAE494D}" name="2012" dataDxfId="757" dataCellStyle="Percent"/>
    <tableColumn id="12" xr3:uid="{0CD288AF-2AEC-4984-A1DD-ADC47CA6833C}" name="2013" dataDxfId="756" dataCellStyle="Percent"/>
    <tableColumn id="13" xr3:uid="{B33CBB24-23A4-4E1A-819C-C520D3F7BFD0}" name="2014" dataDxfId="755" dataCellStyle="Percent"/>
    <tableColumn id="14" xr3:uid="{ED1C8E94-9530-4FA7-9B3A-61B69F12FC19}" name="2015" dataDxfId="754" dataCellStyle="Percent"/>
    <tableColumn id="15" xr3:uid="{3A0581EA-D9B9-4D78-8249-E99D3ACFD55C}" name="2016" dataDxfId="753" dataCellStyle="Percent"/>
    <tableColumn id="16" xr3:uid="{A392F335-3F1B-40DE-9919-C0477B9A530D}" name="2017" dataDxfId="752" dataCellStyle="Percent"/>
    <tableColumn id="17" xr3:uid="{DCAFF3D6-65C8-4A4A-8636-E94C2B8636EA}" name="2018" dataDxfId="751" dataCellStyle="Percent"/>
    <tableColumn id="18" xr3:uid="{07881348-A9DC-4F61-AA0F-F33307268BA5}" name="2019" dataDxfId="750" dataCellStyle="Percent"/>
    <tableColumn id="19" xr3:uid="{009E299E-C7E2-449B-9E58-3799D2B9A298}" name="2020" dataDxfId="749" dataCellStyle="Percent"/>
    <tableColumn id="2" xr3:uid="{9BA992C9-F312-4E50-A9E9-1874F46303F6}" name="2021" dataDxfId="748" dataCellStyle="Percent"/>
    <tableColumn id="3" xr3:uid="{F300E089-6FD9-4F4C-BFF9-EBD0BF6850D1}" name="2022" dataDxfId="747"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4:AS40" totalsRowShown="0" headerRowDxfId="746" dataDxfId="744" headerRowBorderDxfId="745" tableBorderDxfId="743" headerRowCellStyle="Normal 4" dataCellStyle="Percent">
  <autoFilter ref="A34:AS40"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1]" dataDxfId="742" dataCellStyle="Normal 3"/>
    <tableColumn id="2" xr3:uid="{53BD35AD-03D2-4BCF-BFD7-D52CBDAA6661}" name="2010 _x000a_4th quarter" dataDxfId="741" dataCellStyle="Percent"/>
    <tableColumn id="3" xr3:uid="{F96A34F6-D85F-423D-82AF-ED686BD7C7B2}" name="2011 _x000a_1st quarter" dataDxfId="740" dataCellStyle="Percent"/>
    <tableColumn id="4" xr3:uid="{3A1F7AE2-2018-46FB-A9A3-38DB980A6A93}" name="2011 _x000a_2nd quarter" dataDxfId="739" dataCellStyle="Percent"/>
    <tableColumn id="5" xr3:uid="{0564B16E-B6FD-4B96-AAC8-14C72449B07A}" name="2011 _x000a_3rd quarter" dataDxfId="738" dataCellStyle="Percent"/>
    <tableColumn id="6" xr3:uid="{5980F16F-2A74-4E4A-8115-C0B489B18373}" name="2011 _x000a_4th quarter" dataDxfId="737" dataCellStyle="Percent"/>
    <tableColumn id="7" xr3:uid="{443F6F90-6B52-455D-98F6-B0710C78E6B8}" name="2012 _x000a_1st quarter" dataDxfId="736" dataCellStyle="Percent"/>
    <tableColumn id="8" xr3:uid="{08EEC5CA-BDC3-4C83-ADE3-DCEB37179747}" name="2012 _x000a_2nd quarter" dataDxfId="735" dataCellStyle="Percent"/>
    <tableColumn id="9" xr3:uid="{21881CF9-5C58-496A-9C53-D940D1E64C2B}" name="2012 _x000a_3rd quarter" dataDxfId="734" dataCellStyle="Percent"/>
    <tableColumn id="10" xr3:uid="{E6250969-2781-4FEC-9FFA-B42202317801}" name="2012 _x000a_4th quarter" dataDxfId="733" dataCellStyle="Percent"/>
    <tableColumn id="11" xr3:uid="{2DF856FB-7252-4094-ADA9-E1BE81FA1B6F}" name="2013 _x000a_1st quarter" dataDxfId="732" dataCellStyle="Percent"/>
    <tableColumn id="12" xr3:uid="{19E0B4E3-6F46-415D-B13F-2FD866947414}" name="2013 _x000a_2nd quarter" dataDxfId="731" dataCellStyle="Percent"/>
    <tableColumn id="13" xr3:uid="{09B12D52-ACD2-4181-B0F7-C9F64DE713A7}" name="2013 _x000a_3rd quarter" dataDxfId="730" dataCellStyle="Percent"/>
    <tableColumn id="14" xr3:uid="{E986E28D-6335-41BB-8C5E-D454C2B89C64}" name="2013 _x000a_4th quarter" dataDxfId="729" dataCellStyle="Percent"/>
    <tableColumn id="15" xr3:uid="{960408DF-9881-4960-AAF5-EFF7FE3BBF7F}" name="2014 _x000a_1st quarter" dataDxfId="728" dataCellStyle="Percent"/>
    <tableColumn id="16" xr3:uid="{0B915820-8491-4E89-B2AA-F8819F5F94FC}" name="2014 _x000a_2nd quarter" dataDxfId="727" dataCellStyle="Percent"/>
    <tableColumn id="17" xr3:uid="{8C1C14A1-FD9F-4ECB-829E-8F5AC86CF986}" name="2014 _x000a_3rd quarter" dataDxfId="726" dataCellStyle="Percent"/>
    <tableColumn id="18" xr3:uid="{06191AB1-6454-49DD-BAFA-8B0257FB089F}" name="2014 _x000a_4th quarter" dataDxfId="725" dataCellStyle="Percent"/>
    <tableColumn id="19" xr3:uid="{D636BADD-AA63-44D1-A860-FEC10894A739}" name="2015 _x000a_1st quarter" dataDxfId="724" dataCellStyle="Percent"/>
    <tableColumn id="20" xr3:uid="{3538C83F-7079-47E5-B4C2-1301C9D31AE9}" name="2015 _x000a_2nd quarter" dataDxfId="723" dataCellStyle="Percent"/>
    <tableColumn id="21" xr3:uid="{7DFDB523-6E55-4188-B388-EF76AB5B5E9A}" name="2015 _x000a_3rd quarter" dataDxfId="722" dataCellStyle="Percent"/>
    <tableColumn id="22" xr3:uid="{1A2DFD39-D9C3-4DE3-9878-15CAFB723A2C}" name="2015 _x000a_4th quarter" dataDxfId="721" dataCellStyle="Percent"/>
    <tableColumn id="23" xr3:uid="{20C4728E-8C75-477A-ABCB-598E91EE169B}" name="2016 _x000a_1st quarter" dataDxfId="720" dataCellStyle="Percent"/>
    <tableColumn id="24" xr3:uid="{B259EB94-502D-4250-A63B-F0E1F03C6DEA}" name="2016 _x000a_2nd quarter" dataDxfId="719" dataCellStyle="Percent"/>
    <tableColumn id="25" xr3:uid="{2DB5B54E-88FA-42B5-A58D-B355B20762EE}" name="2016 _x000a_3rd quarter" dataDxfId="718" dataCellStyle="Percent"/>
    <tableColumn id="26" xr3:uid="{1DF05968-D3B9-4AEA-95F9-BB3910560BB4}" name="2016 _x000a_4th quarter" dataDxfId="717" dataCellStyle="Percent"/>
    <tableColumn id="27" xr3:uid="{AE47FF15-1090-48B8-93EB-D3E97900925C}" name="2017 _x000a_1st quarter" dataDxfId="716" dataCellStyle="Percent"/>
    <tableColumn id="28" xr3:uid="{49FCF56F-2CE7-455F-A4F6-172A392F4F9B}" name="2017 _x000a_2nd quarter" dataDxfId="715" dataCellStyle="Percent"/>
    <tableColumn id="29" xr3:uid="{31989EC0-C3C1-463B-82E9-206BBB5081F1}" name="2017 _x000a_3rd quarter" dataDxfId="714" dataCellStyle="Percent"/>
    <tableColumn id="30" xr3:uid="{F606DEB4-5415-47A1-B6E7-2286997D3028}" name="2017 _x000a_4th quarter" dataDxfId="713" dataCellStyle="Percent"/>
    <tableColumn id="31" xr3:uid="{0DEFE208-5936-4D70-8F1E-F0D312947A8C}" name="2018 _x000a_1st quarter" dataDxfId="712" dataCellStyle="Percent"/>
    <tableColumn id="32" xr3:uid="{2ECEB09B-B1F7-4A98-A704-289DBAC2845B}" name="2018 _x000a_2nd quarter" dataDxfId="711" dataCellStyle="Percent"/>
    <tableColumn id="33" xr3:uid="{E920CD44-CE4F-4FA8-B77C-0796D9F4C7E2}" name="2018 _x000a_3rd quarter" dataDxfId="710" dataCellStyle="Percent"/>
    <tableColumn id="34" xr3:uid="{5FEB5129-3B9D-4536-AC9B-62E59AC77398}" name="2018 _x000a_4th quarter" dataDxfId="709" dataCellStyle="Percent"/>
    <tableColumn id="35" xr3:uid="{9BC97F7C-7DC4-49E1-AC76-A9FB413D6934}" name="2019 _x000a_1st quarter" dataDxfId="708" dataCellStyle="Percent"/>
    <tableColumn id="36" xr3:uid="{02298C82-6B85-4EF7-BEB3-3C8141680D99}" name="2019 _x000a_2nd quarter" dataDxfId="707" dataCellStyle="Percent"/>
    <tableColumn id="37" xr3:uid="{F750B113-2834-49A1-AC8D-9068BC620260}" name="2019 _x000a_3rd quarter" dataDxfId="706" dataCellStyle="Percent"/>
    <tableColumn id="38" xr3:uid="{C9317A75-4CCD-41F5-8FDB-3B97241DC9A2}" name="2019 _x000a_4th quarter" dataDxfId="705" dataCellStyle="Percent"/>
    <tableColumn id="39" xr3:uid="{D8EA7E7A-3837-4B8F-94EF-F21163261E66}" name="2020 _x000a_1st quarter" dataDxfId="704" dataCellStyle="Percent"/>
    <tableColumn id="40" xr3:uid="{B8684658-D3B6-4012-AC64-48305BF4EAED}" name="2020 _x000a_2nd quarter" dataDxfId="703" dataCellStyle="Percent"/>
    <tableColumn id="41" xr3:uid="{250FE4EB-D67E-4498-82FF-FB4D712B0DBD}" name="2020 _x000a_3rd quarter" dataDxfId="702" dataCellStyle="Percent"/>
    <tableColumn id="42" xr3:uid="{89B0BF72-207C-4F76-A81F-26DC8654B58E}" name="2020 _x000a_4th quarter" dataDxfId="701" dataCellStyle="Percent"/>
    <tableColumn id="43" xr3:uid="{4B0B87C8-91AA-4519-8E51-2233680B9140}" name="2021 _x000a_1st quarter" dataDxfId="700" dataCellStyle="Percent"/>
    <tableColumn id="44" xr3:uid="{DC7F1DF7-3C52-496F-B072-926123840FE6}" name="2021 _x000a_2nd quarter" dataDxfId="699" dataCellStyle="Percent"/>
    <tableColumn id="45" xr3:uid="{C76F1BCE-54AC-4A86-BA5C-90A1EE0CD681}" name="2021 _x000a_3rd quarter" dataDxfId="698"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1" totalsRowShown="0" headerRowDxfId="697" dataDxfId="695" headerRowBorderDxfId="696" tableBorderDxfId="694" headerRowCellStyle="Normal 4" dataCellStyle="Comma">
  <autoFilter ref="A7:AS21"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693"/>
    <tableColumn id="2" xr3:uid="{CF049CB0-A5F7-43F2-A146-365041F7E786}" name="2010 _x000a_4th quarter" dataDxfId="692" dataCellStyle="Comma 2 2"/>
    <tableColumn id="3" xr3:uid="{B306DD7B-80EB-4C37-8134-C9CE4007C42C}" name="2011 _x000a_1st quarter" dataDxfId="691" dataCellStyle="Comma 2 2"/>
    <tableColumn id="4" xr3:uid="{240AA311-315D-470C-8B1A-3A364F53EAB3}" name="2011 _x000a_2nd quarter" dataDxfId="690" dataCellStyle="Comma 2 2"/>
    <tableColumn id="5" xr3:uid="{70DF1FD5-61A5-45E2-94CA-1A942A718C19}" name="2011 _x000a_3rd quarter" dataDxfId="689" dataCellStyle="Comma 2 2"/>
    <tableColumn id="6" xr3:uid="{68C79C08-A4C8-4A59-968E-BAAE1D93B36A}" name="2011 _x000a_4th quarter" dataDxfId="688" dataCellStyle="Comma 2 2"/>
    <tableColumn id="7" xr3:uid="{ECE09FC7-3170-4268-85AF-B235EBCB7EFD}" name="2012 _x000a_1st quarter" dataDxfId="687" dataCellStyle="Comma 2 2"/>
    <tableColumn id="8" xr3:uid="{AC81322F-05EF-4C16-9EF6-C16D79E8EB8B}" name="2012 _x000a_2nd quarter" dataDxfId="686" dataCellStyle="Comma 2 2"/>
    <tableColumn id="9" xr3:uid="{F30C2554-F787-4BFD-BA37-15447A6161C8}" name="2012 _x000a_3rd quarter" dataDxfId="685"/>
    <tableColumn id="10" xr3:uid="{07CC8013-D8F8-4866-9EE6-3A100CCE1EB1}" name="2012 _x000a_4th quarter" dataDxfId="684"/>
    <tableColumn id="11" xr3:uid="{F9EFEE74-4BFE-4FFC-80D4-FC59094CF20E}" name="2013 _x000a_1st quarter" dataDxfId="683" dataCellStyle="Comma"/>
    <tableColumn id="12" xr3:uid="{383E8D88-BC3A-4258-90B8-747E7F4B2787}" name="2013 _x000a_2nd quarter" dataDxfId="682" dataCellStyle="Comma"/>
    <tableColumn id="13" xr3:uid="{C970DF7E-BAE8-469B-8522-DCE37C93E8E9}" name="2013 _x000a_3rd quarter" dataDxfId="681" dataCellStyle="Comma"/>
    <tableColumn id="14" xr3:uid="{9CC6216D-A8B4-4C5E-8748-F2DBE887CFC4}" name="2013 _x000a_4th quarter" dataDxfId="680" dataCellStyle="Comma"/>
    <tableColumn id="15" xr3:uid="{EDFD18F7-50C6-462F-ADEC-07735672902D}" name="2014 _x000a_1st quarter" dataDxfId="679" dataCellStyle="Comma"/>
    <tableColumn id="16" xr3:uid="{27959E9E-F270-45F3-A45D-64253DCC2DC4}" name="2014 _x000a_2nd quarter" dataDxfId="678" dataCellStyle="Comma"/>
    <tableColumn id="17" xr3:uid="{7BB67F79-13BD-4D58-A0D7-185B8DD583FE}" name="2014 _x000a_3rd quarter" dataDxfId="677" dataCellStyle="Comma"/>
    <tableColumn id="18" xr3:uid="{27E65D98-BD29-49C7-ACB7-4DB25265B3D0}" name="2014 _x000a_4th quarter" dataDxfId="676" dataCellStyle="Comma"/>
    <tableColumn id="19" xr3:uid="{4958ACBB-32D8-41CD-BF9D-2BB61DB7CE6B}" name="2015 _x000a_1st quarter" dataDxfId="675" dataCellStyle="Comma"/>
    <tableColumn id="20" xr3:uid="{CF154383-3E3F-4059-B17F-7C5EC4FC7C5E}" name="2015 _x000a_2nd quarter" dataDxfId="674" dataCellStyle="Comma"/>
    <tableColumn id="21" xr3:uid="{8CBD553D-1448-4132-B316-5E1DC0C2FA68}" name="2015 _x000a_3rd quarter" dataDxfId="673" dataCellStyle="Comma"/>
    <tableColumn id="22" xr3:uid="{BB20B62D-66E5-4E4C-A045-2BB68EEC0B4C}" name="2015 _x000a_4th quarter" dataDxfId="672" dataCellStyle="Comma"/>
    <tableColumn id="23" xr3:uid="{5699D036-6FC1-407D-B20D-22A1414DC120}" name="2016 _x000a_1st quarter" dataDxfId="671" dataCellStyle="Comma"/>
    <tableColumn id="24" xr3:uid="{1BAE225C-D031-422D-8441-1FC67652A404}" name="2016 _x000a_2nd quarter" dataDxfId="670" dataCellStyle="Comma"/>
    <tableColumn id="25" xr3:uid="{27E176D3-93A5-4E13-8F77-675CAF65C7E6}" name="2016 _x000a_3rd quarter" dataDxfId="669" dataCellStyle="Comma"/>
    <tableColumn id="26" xr3:uid="{2C3742BC-38F4-45C3-A218-9E183A06A4F9}" name="2016 _x000a_4th quarter" dataDxfId="668" dataCellStyle="Comma"/>
    <tableColumn id="27" xr3:uid="{1938EBB3-F2FA-4B67-9ED7-3884E4A5E924}" name="2017 _x000a_1st quarter" dataDxfId="667" dataCellStyle="Comma"/>
    <tableColumn id="28" xr3:uid="{2623AB01-17A6-49F2-852C-0944A29C943A}" name="2017 _x000a_2nd quarter" dataDxfId="666" dataCellStyle="Comma"/>
    <tableColumn id="29" xr3:uid="{A2C4C8E0-1A09-4895-9903-4D098442FD6A}" name="2017 _x000a_3rd quarter" dataDxfId="665" dataCellStyle="Comma"/>
    <tableColumn id="30" xr3:uid="{4710122D-DC66-4BB6-9133-AEFFCA33A49D}" name="2017 _x000a_4th quarter" dataDxfId="664" dataCellStyle="Comma"/>
    <tableColumn id="31" xr3:uid="{357DBDAB-CCCB-419A-BB6A-F43FF7594354}" name="2018 _x000a_1st quarter" dataDxfId="663" dataCellStyle="Comma"/>
    <tableColumn id="32" xr3:uid="{95DA809B-1EAC-427C-80B7-66C8B8AFDC63}" name="2018 _x000a_2nd quarter" dataDxfId="662" dataCellStyle="Comma"/>
    <tableColumn id="33" xr3:uid="{89B0E00B-309F-4464-91B4-927A7A732809}" name="2018 _x000a_3rd quarter" dataDxfId="661" dataCellStyle="Comma"/>
    <tableColumn id="34" xr3:uid="{A9C50A09-153F-459B-AD56-5D106DD0CF79}" name="2018 _x000a_4th quarter" dataDxfId="660" dataCellStyle="Comma"/>
    <tableColumn id="35" xr3:uid="{39CFE4BC-B13C-45A1-9893-D8384CEA3C80}" name="2019 _x000a_1st quarter" dataDxfId="659" dataCellStyle="Comma"/>
    <tableColumn id="36" xr3:uid="{3070FAF3-2017-432F-9E19-53E7D2DBBE17}" name="2019 _x000a_2nd quarter" dataDxfId="658" dataCellStyle="Comma"/>
    <tableColumn id="37" xr3:uid="{6AFEE6D0-A476-4F53-8B98-724DE3BA30B5}" name="2019 _x000a_3rd quarter" dataDxfId="657" dataCellStyle="Comma"/>
    <tableColumn id="38" xr3:uid="{66A8EF46-D581-45C1-B796-287084B8E2F4}" name="2019 _x000a_4th quarter" dataDxfId="656" dataCellStyle="Comma"/>
    <tableColumn id="39" xr3:uid="{10DF69A8-F0A4-4995-9720-8F1F4754EBFD}" name="2020 _x000a_1st quarter" dataDxfId="655" dataCellStyle="Comma"/>
    <tableColumn id="40" xr3:uid="{BA419679-12A8-4E09-83C1-DF0649FCEB9E}" name="2020 _x000a_2nd quarter" dataDxfId="654" dataCellStyle="Comma"/>
    <tableColumn id="41" xr3:uid="{BEF1122B-D467-4D30-9684-01CCA6BB3B25}" name="2020 _x000a_3rd quarter" dataDxfId="653" dataCellStyle="Comma"/>
    <tableColumn id="42" xr3:uid="{B9C529CA-7FBE-4858-9E0F-2810F72675D4}" name="2020 _x000a_4th quarter" dataDxfId="652" dataCellStyle="Comma"/>
    <tableColumn id="43" xr3:uid="{A3733668-A015-4411-8357-78A17E8065EC}" name="2021 _x000a_1st quarter" dataDxfId="651" dataCellStyle="Comma"/>
    <tableColumn id="44" xr3:uid="{61FF783D-F7D7-48B7-A712-9162D4E92B51}" name="2021 _x000a_2nd quarter" dataDxfId="650" dataCellStyle="Comma"/>
    <tableColumn id="45" xr3:uid="{909DF9F9-3C97-4184-8B44-A69768FF253B}" name="2021 _x000a_3rd quarter" dataDxfId="649"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9" totalsRowShown="0" dataDxfId="1264" headerRowCellStyle="Heading 2">
  <tableColumns count="2">
    <tableColumn id="1" xr3:uid="{00000000-0010-0000-0100-000001000000}" name="Note " dataDxfId="1263" dataCellStyle="Normal 4"/>
    <tableColumn id="2" xr3:uid="{00000000-0010-0000-0100-000002000000}" name="Description" dataDxfId="1262"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3:AS32" totalsRowShown="0" headerRowDxfId="648" dataDxfId="646" headerRowBorderDxfId="647" tableBorderDxfId="645" headerRowCellStyle="Normal 4">
  <autoFilter ref="A23:AS32"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7]" dataDxfId="644" dataCellStyle="Normal 3"/>
    <tableColumn id="2" xr3:uid="{E6C6138A-A7DC-4630-85AC-8680CA975B87}" name="2010 _x000a_4th quarter" dataDxfId="643" dataCellStyle="Comma 2 2"/>
    <tableColumn id="3" xr3:uid="{A5A687F6-6C8C-4314-9798-F17FAACD94C1}" name="2011 _x000a_1st quarter" dataDxfId="642" dataCellStyle="Comma 2 2"/>
    <tableColumn id="4" xr3:uid="{372D85B4-659C-4A63-A659-C43FA428E236}" name="2011 _x000a_2nd quarter" dataDxfId="641" dataCellStyle="Comma 2 2"/>
    <tableColumn id="5" xr3:uid="{098B9A2C-0D66-48E0-B788-A1437A223B70}" name="2011 _x000a_3rd quarter" dataDxfId="640" dataCellStyle="Comma 2 2"/>
    <tableColumn id="6" xr3:uid="{2EF529A0-3B6A-4215-AE0C-A9BB8D084CAD}" name="2011 _x000a_4th quarter" dataDxfId="639" dataCellStyle="Comma 2 2"/>
    <tableColumn id="7" xr3:uid="{ED713A3E-4AF1-4ED7-9318-479C67DF215C}" name="2012 _x000a_1st quarter" dataDxfId="638" dataCellStyle="Comma"/>
    <tableColumn id="8" xr3:uid="{A97F7457-69E6-4CE9-8700-FA2B0AFE99CE}" name="2012 _x000a_2nd quarter" dataDxfId="637" dataCellStyle="Comma"/>
    <tableColumn id="9" xr3:uid="{9C5772DF-A358-49F3-90FB-986A05180BE4}" name="2012 _x000a_3rd quarter" dataDxfId="636" dataCellStyle="Comma"/>
    <tableColumn id="10" xr3:uid="{47381BE6-CA91-49B2-AA7F-0A26FA173D1A}" name="2012 _x000a_4th quarter" dataDxfId="635" dataCellStyle="Comma"/>
    <tableColumn id="11" xr3:uid="{F117FF96-EE44-4798-B44B-AB4093BB2521}" name="2013 _x000a_1st quarter" dataDxfId="634" dataCellStyle="Comma"/>
    <tableColumn id="12" xr3:uid="{D24DDF39-79A1-4DCD-81F9-427CC44D06E8}" name="2013 _x000a_2nd quarter" dataDxfId="633" dataCellStyle="Comma"/>
    <tableColumn id="13" xr3:uid="{6419D5BD-3A6B-43DD-A420-BA954B042B3E}" name="2013 _x000a_3rd quarter" dataDxfId="632" dataCellStyle="Comma"/>
    <tableColumn id="14" xr3:uid="{597250D0-B33D-4B87-93DA-56AFD51A35DB}" name="2013 _x000a_4th quarter" dataDxfId="631" dataCellStyle="Comma"/>
    <tableColumn id="15" xr3:uid="{3F26C48D-24E5-4DBF-BBE4-F2222BD6562C}" name="2014 _x000a_1st quarter" dataDxfId="630" dataCellStyle="Comma"/>
    <tableColumn id="16" xr3:uid="{50567EDC-B8C7-41FC-A957-D3F3220AE354}" name="2014 _x000a_2nd quarter" dataDxfId="629" dataCellStyle="Comma"/>
    <tableColumn id="17" xr3:uid="{5D0F34E6-59E3-4E16-B52A-27FA53B0A903}" name="2014 _x000a_3rd quarter" dataDxfId="628" dataCellStyle="Comma"/>
    <tableColumn id="18" xr3:uid="{93F41009-283D-412C-8993-459D4AEC7B77}" name="2014 _x000a_4th quarter" dataDxfId="627" dataCellStyle="Comma"/>
    <tableColumn id="19" xr3:uid="{812C2427-960D-4020-98D6-F0FBE2F23799}" name="2015 _x000a_1st quarter" dataDxfId="626" dataCellStyle="Comma"/>
    <tableColumn id="20" xr3:uid="{3CD2A3FB-6AC7-41DB-94C7-1191D94C49ED}" name="2015 _x000a_2nd quarter" dataDxfId="625" dataCellStyle="Comma"/>
    <tableColumn id="21" xr3:uid="{D6E54C20-FC1B-4B3D-8F1F-8B8C2E142009}" name="2015 _x000a_3rd quarter" dataDxfId="624" dataCellStyle="Comma"/>
    <tableColumn id="22" xr3:uid="{1F5C25E4-4C59-4CCF-A00C-679FB196019C}" name="2015 _x000a_4th quarter" dataDxfId="623" dataCellStyle="Comma"/>
    <tableColumn id="23" xr3:uid="{D6D48F1F-9134-4D3D-9FCA-51AC53124DCB}" name="2016 _x000a_1st quarter" dataDxfId="622" dataCellStyle="Comma"/>
    <tableColumn id="24" xr3:uid="{E69F82C1-632C-40C7-8C90-D865AE4DCFCF}" name="2016 _x000a_2nd quarter" dataDxfId="621"/>
    <tableColumn id="25" xr3:uid="{D7F1C117-628B-48F1-9EC2-96A657DE52A1}" name="2016 _x000a_3rd quarter" dataDxfId="620"/>
    <tableColumn id="26" xr3:uid="{F6AF0B1B-507F-4E73-AD57-B0F45BB6094E}" name="2016 _x000a_4th quarter" dataDxfId="619"/>
    <tableColumn id="27" xr3:uid="{56FCC3BF-DA15-4998-B9E7-7FD78120A469}" name="2017 _x000a_1st quarter" dataDxfId="618"/>
    <tableColumn id="28" xr3:uid="{F3597E9C-279E-4042-9C12-6A21D5D060D3}" name="2017 _x000a_2nd quarter" dataDxfId="617"/>
    <tableColumn id="29" xr3:uid="{14BBE1F5-A59D-4B4C-8B19-047103170E8E}" name="2017 _x000a_3rd quarter" dataDxfId="616"/>
    <tableColumn id="30" xr3:uid="{90856C36-337A-4F87-89E7-18FD4B1790B3}" name="2017 _x000a_4th quarter" dataDxfId="615"/>
    <tableColumn id="31" xr3:uid="{658B05CF-80C5-4FBD-B475-3B00BEEE6CEA}" name="2018 _x000a_1st quarter" dataDxfId="614"/>
    <tableColumn id="32" xr3:uid="{5EB229E9-9E54-4D06-95B2-0C44004040D8}" name="2018 _x000a_2nd quarter" dataDxfId="613"/>
    <tableColumn id="33" xr3:uid="{B1E29C78-F25D-40D8-A6DE-226D397D4A74}" name="2018 _x000a_3rd quarter" dataDxfId="612"/>
    <tableColumn id="34" xr3:uid="{8BC73FF0-ED79-43BA-A660-28C9A8D7638B}" name="2018 _x000a_4th quarter" dataDxfId="611"/>
    <tableColumn id="35" xr3:uid="{FA0B5C91-C5A8-47DA-AF71-BDDA26D55732}" name="2019 _x000a_1st quarter" dataDxfId="610"/>
    <tableColumn id="36" xr3:uid="{D474823D-22CF-4D65-AA5A-208E562DC877}" name="2019 _x000a_2nd quarter" dataDxfId="609"/>
    <tableColumn id="37" xr3:uid="{791C6BDA-765C-4A9F-BD7B-97AAB29DEEAB}" name="2019 _x000a_3rd quarter" dataDxfId="608"/>
    <tableColumn id="38" xr3:uid="{B2AB9CDC-8EFF-4CEE-98CD-2672516A0974}" name="2019 _x000a_4th quarter" dataDxfId="607"/>
    <tableColumn id="39" xr3:uid="{C95C86AD-A703-4A70-A339-B6570C00FD16}" name="2020 _x000a_1st quarter" dataDxfId="606"/>
    <tableColumn id="40" xr3:uid="{0CD66FA6-1949-464D-92B7-376EDD9BD0B3}" name="2020 _x000a_2nd quarter" dataDxfId="605"/>
    <tableColumn id="41" xr3:uid="{E2E468AA-6878-4424-AA59-BFAB825CCCF2}" name="2020 _x000a_3rd quarter" dataDxfId="604"/>
    <tableColumn id="42" xr3:uid="{CDA64BFE-4714-4A40-A527-585E99E3EA03}" name="2020 _x000a_4th quarter" dataDxfId="603"/>
    <tableColumn id="43" xr3:uid="{970C24DC-8A6A-49A3-B734-BB8BA60FD1AF}" name="2021 _x000a_1st quarter" dataDxfId="602"/>
    <tableColumn id="44" xr3:uid="{C6BEBEB5-4767-4E32-9712-82900AF91086}" name="2021 _x000a_2nd quarter" dataDxfId="601"/>
    <tableColumn id="45" xr3:uid="{C219A862-1C58-41B8-87E0-01983ECC8BB8}" name="2021 _x000a_3rd quarter" dataDxfId="600"/>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9" dataDxfId="598" tableBorderDxfId="597"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6" dataCellStyle="Normal 3"/>
    <tableColumn id="7" xr3:uid="{204D89C1-EFAA-47CC-94BA-2EA22A52585F}" name="2008" dataDxfId="595"/>
    <tableColumn id="8" xr3:uid="{ADDA6BB9-C93B-4A1D-8A63-8E1F0FDB45E2}" name="2009" dataDxfId="594"/>
    <tableColumn id="9" xr3:uid="{2EE98D45-B5C9-4087-A1CE-207A4BE882C3}" name="2010" dataDxfId="593"/>
    <tableColumn id="10" xr3:uid="{292CEC77-3F81-47B7-B13E-519C742EC28A}" name="2011" dataDxfId="592"/>
    <tableColumn id="11" xr3:uid="{2017EF0D-857C-4BB3-B104-D51127121B9D}" name="2012" dataDxfId="591"/>
    <tableColumn id="12" xr3:uid="{40C516DE-06F6-41AF-8318-0B7AA38BB043}" name="2013" dataDxfId="590"/>
    <tableColumn id="13" xr3:uid="{35F566F0-C530-49E5-81FA-144EE13FB22A}" name="2014" dataDxfId="589"/>
    <tableColumn id="14" xr3:uid="{EF906061-B021-41A0-AD18-899514D2A6B9}" name="2015" dataDxfId="588"/>
    <tableColumn id="15" xr3:uid="{80E42255-55AD-47DD-95BA-2E0A310E4DC8}" name="2016" dataDxfId="587"/>
    <tableColumn id="16" xr3:uid="{4C80BE95-8F9F-4D19-B0A9-E00CA86BA702}" name="2017" dataDxfId="586"/>
    <tableColumn id="17" xr3:uid="{6C704774-855C-453D-9D75-31E69917CC79}" name="2018" dataDxfId="585"/>
    <tableColumn id="18" xr3:uid="{E8BA67BE-FC66-4964-ACE8-85B1D33A233B}" name="2019" dataDxfId="584"/>
    <tableColumn id="19" xr3:uid="{BBF51AB3-B513-47DC-A316-04FC7F945A8E}" name="2020" dataDxfId="58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2" dataDxfId="581" tableBorderDxfId="580"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7]" dataDxfId="579" dataCellStyle="Normal 3"/>
    <tableColumn id="7" xr3:uid="{DC5D63FA-D498-44C0-95FD-47C826CB35CE}" name="2008" dataDxfId="578"/>
    <tableColumn id="8" xr3:uid="{BECFAD8F-7C31-425E-AA05-AF69F8C09A36}" name="2009" dataDxfId="577"/>
    <tableColumn id="9" xr3:uid="{1AFBFB42-570D-40E7-BBE4-AA615785929C}" name="2010" dataDxfId="576"/>
    <tableColumn id="10" xr3:uid="{5F8361ED-F0C2-4485-B78D-5BB3A2DAFEDA}" name="2011" dataDxfId="575"/>
    <tableColumn id="11" xr3:uid="{6E71D699-838A-4804-9785-A4A49EF5B00D}" name="2012" dataDxfId="574"/>
    <tableColumn id="12" xr3:uid="{2F7897EE-E5BC-4776-B9BB-DBBE73EF4654}" name="2013" dataDxfId="573"/>
    <tableColumn id="13" xr3:uid="{0993CEDF-2506-4197-B979-6E2A7C8BB77B}" name="2014" dataDxfId="572"/>
    <tableColumn id="14" xr3:uid="{0BAC50DF-843A-4596-859D-C4351A0D9DAF}" name="2015" dataDxfId="571"/>
    <tableColumn id="15" xr3:uid="{81D76240-970F-4483-B479-83A26999FCC3}" name="2016" dataDxfId="570"/>
    <tableColumn id="16" xr3:uid="{B587F07F-FA9E-478C-93C9-2509E98C11A4}" name="2017" dataDxfId="569"/>
    <tableColumn id="17" xr3:uid="{50073560-418D-4DDA-81F5-D62D3FD28D32}" name="2018" dataDxfId="568"/>
    <tableColumn id="18" xr3:uid="{2FECD304-C0FD-44AC-B5F6-9D768BC2CEF0}" name="2019" dataDxfId="567"/>
    <tableColumn id="19" xr3:uid="{67B45593-9E32-40D5-8510-2404A8583FF5}" name="2020" dataDxfId="566"/>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5" dataDxfId="564" tableBorderDxfId="563"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1] " dataDxfId="562" dataCellStyle="Normal 3"/>
    <tableColumn id="7" xr3:uid="{A3EFFC7C-0CB2-4348-B7E1-8C41D7217926}" name="2008" dataDxfId="561" dataCellStyle="Percent"/>
    <tableColumn id="8" xr3:uid="{F15A2BDF-2F92-4175-A030-1F4FDD97DC61}" name="2009" dataDxfId="560" dataCellStyle="Percent"/>
    <tableColumn id="9" xr3:uid="{A043B121-7262-47BA-9C80-5F9C3DC05556}" name="2010" dataDxfId="559" dataCellStyle="Percent"/>
    <tableColumn id="10" xr3:uid="{2881EE2A-9A40-47C5-AB5F-8AC64AFA6376}" name="2011" dataDxfId="558" dataCellStyle="Percent"/>
    <tableColumn id="11" xr3:uid="{1166A3A2-9749-4759-B95F-3B408CB1EA8C}" name="2012" dataDxfId="557" dataCellStyle="Percent"/>
    <tableColumn id="12" xr3:uid="{476F74D4-08FD-4BA2-A7A6-39165B909280}" name="2013" dataDxfId="556" dataCellStyle="Percent"/>
    <tableColumn id="13" xr3:uid="{A257235E-4A58-4207-9878-0C36C17F57AE}" name="2014" dataDxfId="555" dataCellStyle="Percent"/>
    <tableColumn id="14" xr3:uid="{6492D762-3386-4A29-8BDC-5B7D8692D486}" name="2015" dataDxfId="554" dataCellStyle="Percent"/>
    <tableColumn id="15" xr3:uid="{FA3635FA-04F5-4354-B7AC-49FB7CE331A7}" name="2016" dataDxfId="553" dataCellStyle="Percent"/>
    <tableColumn id="16" xr3:uid="{B98B0CD4-1E0B-4751-821A-603A88C8E603}" name="2017" dataDxfId="552" dataCellStyle="Percent"/>
    <tableColumn id="17" xr3:uid="{BCBAE7DA-E050-4A57-895E-E9EE9CB06467}" name="2018" dataDxfId="551" dataCellStyle="Percent"/>
    <tableColumn id="18" xr3:uid="{7F44DFE4-7491-4CDF-B0FC-E6BE16202245}" name="2019" dataDxfId="550" dataCellStyle="Percent"/>
    <tableColumn id="19" xr3:uid="{E9B9BF76-8E36-4294-8963-D050D651D9C7}" name="2020" dataDxfId="549"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1" totalsRowShown="0" headerRowDxfId="548" dataDxfId="546" headerRowBorderDxfId="547" tableBorderDxfId="545" headerRowCellStyle="Normal 4" dataCellStyle="Comma">
  <autoFilter ref="A7:AS21"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4"/>
    <tableColumn id="2" xr3:uid="{CE92CB4D-58B4-4690-82D5-8B689046DEC3}" name="2010 _x000a_4th quarter" dataDxfId="543" dataCellStyle="Comma 2 2"/>
    <tableColumn id="3" xr3:uid="{19D72259-1CED-430E-8BB2-1D02C28032B6}" name="2011 _x000a_1st quarter" dataDxfId="542" dataCellStyle="Comma 2 2"/>
    <tableColumn id="4" xr3:uid="{4026E1AA-0260-48E8-9332-DE545590D282}" name="2011 _x000a_2nd quarter" dataDxfId="541" dataCellStyle="Comma 2 2"/>
    <tableColumn id="5" xr3:uid="{ADF77CA6-8A2F-4E31-BE34-63E87A12E15F}" name="2011 _x000a_3rd quarter" dataDxfId="540" dataCellStyle="Comma 2 2"/>
    <tableColumn id="6" xr3:uid="{78E1CD40-8B1B-40F0-96C2-F9E0E99FE717}" name="2011 _x000a_4th quarter" dataDxfId="539" dataCellStyle="Comma 2 2"/>
    <tableColumn id="7" xr3:uid="{5C7F026C-75FA-4D90-8D7A-5FC5815A825C}" name="2012 _x000a_1st quarter" dataDxfId="538" dataCellStyle="Comma"/>
    <tableColumn id="8" xr3:uid="{B96400C3-3A3C-4A08-9F41-FBAFAC852A24}" name="2012 _x000a_2nd quarter" dataDxfId="537" dataCellStyle="Comma"/>
    <tableColumn id="9" xr3:uid="{A26DE89E-54A6-46AA-B88B-9CE0950B067C}" name="2012 _x000a_3rd quarter" dataDxfId="536"/>
    <tableColumn id="10" xr3:uid="{956A091D-FB39-4E55-B421-57D251F8967A}" name="2012 _x000a_4th quarter" dataDxfId="535"/>
    <tableColumn id="11" xr3:uid="{8D5EFCBE-F814-4297-AFE8-527A7CF76AAF}" name="2013 _x000a_1st quarter" dataDxfId="534" dataCellStyle="Comma"/>
    <tableColumn id="12" xr3:uid="{8E45E675-5E27-43BC-AB16-F6E84B444618}" name="2013 _x000a_2nd quarter" dataDxfId="533" dataCellStyle="Comma"/>
    <tableColumn id="13" xr3:uid="{CA402DE7-CA61-4728-9A08-0B9FF2A141CB}" name="2013 _x000a_3rd quarter" dataDxfId="532" dataCellStyle="Comma"/>
    <tableColumn id="14" xr3:uid="{657A8456-0529-44C1-B80E-B4FEBD410B9F}" name="2013 _x000a_4th quarter" dataDxfId="531" dataCellStyle="Comma"/>
    <tableColumn id="15" xr3:uid="{049CC100-98E8-4F73-BAA3-17A2B2CE545E}" name="2014 _x000a_1st quarter" dataDxfId="530" dataCellStyle="Comma"/>
    <tableColumn id="16" xr3:uid="{1CBBEEEE-6391-4390-B84B-C47E1D0C2B22}" name="2014 _x000a_2nd quarter" dataDxfId="529" dataCellStyle="Comma"/>
    <tableColumn id="17" xr3:uid="{4844FECB-B976-4A6C-A05B-6FE174198124}" name="2014 _x000a_3rd quarter" dataDxfId="528" dataCellStyle="Comma"/>
    <tableColumn id="18" xr3:uid="{5527AE0A-2CD8-43DB-A2B4-0959D4A856D9}" name="2014 _x000a_4th quarter" dataDxfId="527" dataCellStyle="Comma"/>
    <tableColumn id="19" xr3:uid="{481FC592-6A4C-4074-88F4-189640479786}" name="2015 _x000a_1st quarter" dataDxfId="526" dataCellStyle="Comma"/>
    <tableColumn id="20" xr3:uid="{999ED9D7-8CF8-4AB0-92A6-E9A6973518F0}" name="2015 _x000a_2nd quarter" dataDxfId="525" dataCellStyle="Comma"/>
    <tableColumn id="21" xr3:uid="{C4BBBFFB-69DE-42B5-9F0B-9F82CB655FD3}" name="2015 _x000a_3rd quarter" dataDxfId="524" dataCellStyle="Comma"/>
    <tableColumn id="22" xr3:uid="{5AD21675-2ED9-4CA4-94AD-441355CE1871}" name="2015 _x000a_4th quarter" dataDxfId="523" dataCellStyle="Comma"/>
    <tableColumn id="23" xr3:uid="{F6BAA3EB-A459-40D8-92F4-B693F42B9D34}" name="2016 _x000a_1st quarter" dataDxfId="522" dataCellStyle="Comma"/>
    <tableColumn id="24" xr3:uid="{92049CD8-228D-4A54-8F82-F84D1B21B9F4}" name="2016 _x000a_2nd quarter" dataDxfId="521" dataCellStyle="Percent"/>
    <tableColumn id="25" xr3:uid="{C2AC8C6B-73AA-47F9-8432-E094E3DFA970}" name="2016 _x000a_3rd quarter" dataDxfId="520" dataCellStyle="Comma"/>
    <tableColumn id="26" xr3:uid="{CBFBCC3A-BD89-4D9C-A0A2-0F12CBFF61E2}" name="2016 _x000a_4th quarter" dataDxfId="519"/>
    <tableColumn id="27" xr3:uid="{16BF30C4-F70D-46D9-B4F1-B48F97710FCC}" name="2017 _x000a_1st quarter" dataDxfId="518"/>
    <tableColumn id="28" xr3:uid="{45EF7A3F-C402-47E7-940C-091028578246}" name="2017 _x000a_2nd quarter" dataDxfId="517" dataCellStyle="Comma"/>
    <tableColumn id="29" xr3:uid="{010E0DB8-2B83-4CC0-987D-2490FCA16A2C}" name="2017 _x000a_3rd quarter" dataDxfId="516" dataCellStyle="Comma"/>
    <tableColumn id="30" xr3:uid="{F992703F-AB07-47F5-9333-80C9A61F875A}" name="2017 _x000a_4th quarter" dataDxfId="515" dataCellStyle="Comma"/>
    <tableColumn id="31" xr3:uid="{8AACE24E-AE93-4503-AE3E-E98F43266593}" name="2018 _x000a_1st quarter" dataDxfId="514" dataCellStyle="Comma"/>
    <tableColumn id="32" xr3:uid="{B6E5AF5A-C7A3-4D68-A4F9-60AB27E2A88A}" name="2018 _x000a_2nd quarter" dataDxfId="513" dataCellStyle="Comma"/>
    <tableColumn id="33" xr3:uid="{3DACE0B1-96FC-412B-85EC-7149011EDB05}" name="2018 _x000a_3rd quarter" dataDxfId="512" dataCellStyle="Comma"/>
    <tableColumn id="34" xr3:uid="{4D601BF2-0B58-4BC5-800C-1BD7057DA9E3}" name="2018 _x000a_4th quarter" dataDxfId="511" dataCellStyle="Comma"/>
    <tableColumn id="35" xr3:uid="{F2F54F3D-7616-43B4-AF76-6E43CB6E514B}" name="2019 _x000a_1st quarter" dataDxfId="510" dataCellStyle="Comma"/>
    <tableColumn id="36" xr3:uid="{6B9B699B-680E-49B3-A738-ABE3E0ACAE37}" name="2019 _x000a_2nd quarter" dataDxfId="509" dataCellStyle="Comma"/>
    <tableColumn id="37" xr3:uid="{8C14C148-6674-4B4B-A52E-98A98193EA31}" name="2019 _x000a_3rd quarter" dataDxfId="508" dataCellStyle="Comma"/>
    <tableColumn id="38" xr3:uid="{218A9C6C-B13F-479F-867A-4C87316E41EE}" name="2019 _x000a_4th quarter" dataDxfId="507" dataCellStyle="Comma"/>
    <tableColumn id="39" xr3:uid="{82BC097B-4ED7-4228-A6AE-A49FAE639889}" name="2020 _x000a_1st quarter" dataDxfId="506" dataCellStyle="Comma"/>
    <tableColumn id="40" xr3:uid="{0FC766CD-C2A8-43D5-BE94-3A0E4564172D}" name="2020 _x000a_2nd quarter" dataDxfId="505" dataCellStyle="Comma"/>
    <tableColumn id="41" xr3:uid="{B4015B3A-CF24-4DDD-A0FB-3325AADA4083}" name="2020 _x000a_3rd quarter" dataDxfId="504" dataCellStyle="Comma"/>
    <tableColumn id="42" xr3:uid="{01C1DE27-633C-4B6D-8073-6BF2B2863C5D}" name="2020 _x000a_4th quarter" dataDxfId="503" dataCellStyle="Comma"/>
    <tableColumn id="43" xr3:uid="{D530625A-DF17-46AF-A19E-1BDC8EA686B0}" name="2021 _x000a_1st quarter" dataDxfId="502" dataCellStyle="Comma"/>
    <tableColumn id="44" xr3:uid="{855D4E80-1E01-4B68-B331-1799C9548978}" name="2021 _x000a_2nd quarter" dataDxfId="501" dataCellStyle="Comma"/>
    <tableColumn id="45" xr3:uid="{1AC89D83-6CCA-4D48-A5CF-18126B958136}" name="2021 _x000a_3rd quarter" dataDxfId="500"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3:AS32" totalsRowShown="0" headerRowDxfId="499" dataDxfId="497" headerRowBorderDxfId="498" tableBorderDxfId="496" headerRowCellStyle="Normal 4" dataCellStyle="Comma">
  <autoFilter ref="A23:AS32"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6]" dataDxfId="495" dataCellStyle="Normal 3"/>
    <tableColumn id="2" xr3:uid="{8CF86EED-361F-4352-AB17-6CCDA3C329C6}" name="2010 _x000a_4th quarter" dataDxfId="494" dataCellStyle="Comma 2 2"/>
    <tableColumn id="3" xr3:uid="{BA2F1958-D680-4E8B-B458-66C8942D1A74}" name="2011 _x000a_1st quarter" dataDxfId="493" dataCellStyle="Comma 2 2"/>
    <tableColumn id="4" xr3:uid="{F0380ADB-F3FB-4B75-8F71-2A05FBFF7AA3}" name="2011 _x000a_2nd quarter" dataDxfId="492" dataCellStyle="Comma 2 2"/>
    <tableColumn id="5" xr3:uid="{7872D3E9-66AF-4E9C-B662-4FF813DF996D}" name="2011 _x000a_3rd quarter" dataDxfId="491" dataCellStyle="Comma 2 2"/>
    <tableColumn id="6" xr3:uid="{8630CC37-0409-4F89-9B76-6A51E789CAFE}" name="2011 _x000a_4th quarter" dataDxfId="490" dataCellStyle="Comma 2 2"/>
    <tableColumn id="7" xr3:uid="{61423C8B-2DC8-4147-8AD6-55499AA2071E}" name="2012 _x000a_1st quarter" dataDxfId="489" dataCellStyle="Comma"/>
    <tableColumn id="8" xr3:uid="{7E36DD39-B8F6-4F0E-8791-80A6ECFF2B8B}" name="2012 _x000a_2nd quarter" dataDxfId="488" dataCellStyle="Comma"/>
    <tableColumn id="9" xr3:uid="{129A341B-BAFC-492B-8312-AA65F1B7FEE1}" name="2012 _x000a_3rd quarter" dataDxfId="487"/>
    <tableColumn id="10" xr3:uid="{24D5693F-9548-490B-88E3-F3F74FA002CE}" name="2012 _x000a_4th quarter" dataDxfId="486"/>
    <tableColumn id="11" xr3:uid="{D3251FDA-7564-4BE8-BB06-1750A75CA710}" name="2013 _x000a_1st quarter" dataDxfId="485" dataCellStyle="Comma"/>
    <tableColumn id="12" xr3:uid="{6F57D850-98F0-4CD0-944D-DDFE6B2CE9ED}" name="2013 _x000a_2nd quarter" dataDxfId="484" dataCellStyle="Comma"/>
    <tableColumn id="13" xr3:uid="{C2802F4A-02A1-4AFB-AC8C-B578633730DB}" name="2013 _x000a_3rd quarter" dataDxfId="483" dataCellStyle="Comma"/>
    <tableColumn id="14" xr3:uid="{1F34FEDA-A1CE-4E03-A005-979FC299021B}" name="2013 _x000a_4th quarter" dataDxfId="482" dataCellStyle="Comma"/>
    <tableColumn id="15" xr3:uid="{F48FD51E-4B2C-4C0B-BBCB-6E95325776F2}" name="2014 _x000a_1st quarter" dataDxfId="481" dataCellStyle="Comma"/>
    <tableColumn id="16" xr3:uid="{67BDAAB0-4F9E-4497-B9F2-0B88F2D1EA41}" name="2014 _x000a_2nd quarter" dataDxfId="480" dataCellStyle="Comma"/>
    <tableColumn id="17" xr3:uid="{056E2C2A-53ED-4D03-8B51-CCE342E28A4B}" name="2014 _x000a_3rd quarter" dataDxfId="479" dataCellStyle="Comma"/>
    <tableColumn id="18" xr3:uid="{1B2CD7F6-D603-4547-BB97-E037577FEBBC}" name="2014 _x000a_4th quarter" dataDxfId="478" dataCellStyle="Comma"/>
    <tableColumn id="19" xr3:uid="{8B8B390C-55B9-4FCE-A9C9-90ADAEE3D529}" name="2015 _x000a_1st quarter" dataDxfId="477" dataCellStyle="Comma"/>
    <tableColumn id="20" xr3:uid="{B40BDFE7-0565-492E-BA38-DE91D6AAA2F0}" name="2015 _x000a_2nd quarter" dataDxfId="476" dataCellStyle="Comma"/>
    <tableColumn id="21" xr3:uid="{DB1EEFC3-7E6D-4A3F-BC7E-5C4656F166C4}" name="2015 _x000a_3rd quarter" dataDxfId="475" dataCellStyle="Comma"/>
    <tableColumn id="22" xr3:uid="{81F039E6-543E-44CB-AF71-7BA236876DD5}" name="2015 _x000a_4th quarter" dataDxfId="474" dataCellStyle="Comma"/>
    <tableColumn id="23" xr3:uid="{A42FE791-80F4-473F-84DD-6BA883E68797}" name="2016 _x000a_1st quarter" dataDxfId="473" dataCellStyle="Comma"/>
    <tableColumn id="24" xr3:uid="{750C9F74-82E6-45E2-B50B-7DD2173523E6}" name="2016 _x000a_2nd quarter" dataDxfId="472"/>
    <tableColumn id="25" xr3:uid="{AABB406D-6A13-4157-9988-7639266F28EE}" name="2016 _x000a_3rd quarter" dataDxfId="471"/>
    <tableColumn id="26" xr3:uid="{53132907-7E3F-44B3-B060-AB58BA0EB53C}" name="2016 _x000a_4th quarter" dataDxfId="470"/>
    <tableColumn id="27" xr3:uid="{7C895B05-4EEA-4544-857D-679E73FCEC4B}" name="2017 _x000a_1st quarter" dataDxfId="469"/>
    <tableColumn id="28" xr3:uid="{0E552699-A1B2-4280-A175-04105EF63ED2}" name="2017 _x000a_2nd quarter" dataDxfId="468"/>
    <tableColumn id="29" xr3:uid="{AB73E4BA-FDB7-4F42-B210-E1333D889432}" name="2017 _x000a_3rd quarter" dataDxfId="467"/>
    <tableColumn id="30" xr3:uid="{B6909FA3-188B-4079-B45B-B202728491FC}" name="2017 _x000a_4th quarter" dataDxfId="466"/>
    <tableColumn id="31" xr3:uid="{025C01CE-453B-4AA7-AC6C-E5A946432B9E}" name="2018 _x000a_1st quarter" dataDxfId="465"/>
    <tableColumn id="32" xr3:uid="{25E687BF-FA22-46A6-84B8-32836A5E60B4}" name="2018 _x000a_2nd quarter" dataDxfId="464"/>
    <tableColumn id="33" xr3:uid="{5C5E4D92-6B1D-4FA6-B9C6-F77B9263CB6B}" name="2018 _x000a_3rd quarter" dataDxfId="463"/>
    <tableColumn id="34" xr3:uid="{B43C878B-6000-409C-AD98-737728C5C45C}" name="2018 _x000a_4th quarter" dataDxfId="462"/>
    <tableColumn id="35" xr3:uid="{23AA23B0-FB93-4346-8754-90EF1E239CD1}" name="2019 _x000a_1st quarter" dataDxfId="461"/>
    <tableColumn id="36" xr3:uid="{BDD817F1-21F8-4FE1-AF14-66C072F1977D}" name="2019 _x000a_2nd quarter" dataDxfId="460"/>
    <tableColumn id="37" xr3:uid="{1E8A76F6-E79F-4A96-8C03-D1A630E0778A}" name="2019 _x000a_3rd quarter" dataDxfId="459"/>
    <tableColumn id="38" xr3:uid="{80A3953A-10F3-455A-A722-78B287F92585}" name="2019 _x000a_4th quarter" dataDxfId="458"/>
    <tableColumn id="39" xr3:uid="{D100105C-236B-4418-8DC5-C963BC1251AD}" name="2020 _x000a_1st quarter" dataDxfId="457" dataCellStyle="Comma"/>
    <tableColumn id="40" xr3:uid="{D73D25D9-0907-4D5F-B64B-9BE3ACFD8252}" name="2020 _x000a_2nd quarter" dataDxfId="456" dataCellStyle="Comma"/>
    <tableColumn id="41" xr3:uid="{DB907381-F17C-41FD-9A16-43E6C87B44FF}" name="2020 _x000a_3rd quarter" dataDxfId="455" dataCellStyle="Comma"/>
    <tableColumn id="42" xr3:uid="{810110FF-BB50-440C-BDC6-212F4C38787D}" name="2020 _x000a_4th quarter" dataDxfId="454" dataCellStyle="Comma"/>
    <tableColumn id="43" xr3:uid="{979F4857-CDAD-41E6-8291-99A4354444BA}" name="2021 _x000a_1st quarter" dataDxfId="453" dataCellStyle="Comma"/>
    <tableColumn id="44" xr3:uid="{DAD24533-AF03-4E70-AA68-87CF258BF379}" name="2021 _x000a_2nd quarter" dataDxfId="452" dataCellStyle="Comma"/>
    <tableColumn id="45" xr3:uid="{AD12B278-EF38-4D54-9EEB-8F8F9C8FDA9F}" name="2021 _x000a_3rd quarter" dataDxfId="451"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4:AS39" totalsRowShown="0" headerRowDxfId="450" dataDxfId="448" headerRowBorderDxfId="449" tableBorderDxfId="447" headerRowCellStyle="Normal 4" dataCellStyle="Percent">
  <autoFilter ref="A34:AS39"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1]" dataDxfId="446" dataCellStyle="Normal 3"/>
    <tableColumn id="2" xr3:uid="{EFBE85EC-F5DB-4CF8-9AB9-19CFE96EA9A5}" name="2010 _x000a_4th quarter" dataDxfId="445" dataCellStyle="Percent"/>
    <tableColumn id="3" xr3:uid="{84AD3C06-43E3-4E18-8FA0-16E7D7149599}" name="2011 _x000a_1st quarter" dataDxfId="444" dataCellStyle="Percent"/>
    <tableColumn id="4" xr3:uid="{DE02CC82-CE4A-4E83-8AC9-A4EBB3E4F866}" name="2011 _x000a_2nd quarter" dataDxfId="443" dataCellStyle="Percent"/>
    <tableColumn id="5" xr3:uid="{626EED7F-F276-4D4E-82B5-6D5089C35006}" name="2011 _x000a_3rd quarter" dataDxfId="442" dataCellStyle="Percent"/>
    <tableColumn id="6" xr3:uid="{A0DC7122-21CC-40BE-9885-995D38CF9D71}" name="2011 _x000a_4th quarter" dataDxfId="441" dataCellStyle="Percent"/>
    <tableColumn id="7" xr3:uid="{BF2189A9-7714-4A24-80ED-894C01CCB653}" name="2012 _x000a_1st quarter" dataDxfId="440" dataCellStyle="Percent"/>
    <tableColumn id="8" xr3:uid="{34028E6C-B68F-46D6-80E8-AEC36C48E254}" name="2012 _x000a_2nd quarter" dataDxfId="439" dataCellStyle="Percent"/>
    <tableColumn id="9" xr3:uid="{AF42B60E-6751-4312-A449-729E7DF68D32}" name="2012 _x000a_3rd quarter" dataDxfId="438" dataCellStyle="Percent"/>
    <tableColumn id="10" xr3:uid="{CA124742-037C-482C-A519-BE589BAB9F89}" name="2012 _x000a_4th quarter" dataDxfId="437" dataCellStyle="Percent"/>
    <tableColumn id="11" xr3:uid="{F8B35E77-B545-4175-8304-3A13D024B3A0}" name="2013 _x000a_1st quarter" dataDxfId="436" dataCellStyle="Percent"/>
    <tableColumn id="12" xr3:uid="{B9B66D69-EE51-4FB0-8B54-666DC9DFAEE0}" name="2013 _x000a_2nd quarter" dataDxfId="435" dataCellStyle="Percent"/>
    <tableColumn id="13" xr3:uid="{5489643C-ED33-43A9-8A96-F823B26F0263}" name="2013 _x000a_3rd quarter" dataDxfId="434" dataCellStyle="Percent"/>
    <tableColumn id="14" xr3:uid="{0621A69A-FDBE-4614-B2DF-AE13E9F84225}" name="2013 _x000a_4th quarter" dataDxfId="433" dataCellStyle="Percent"/>
    <tableColumn id="15" xr3:uid="{F0E05ED1-4D55-4667-8D94-999D23595E5F}" name="2014 _x000a_1st quarter" dataDxfId="432" dataCellStyle="Percent"/>
    <tableColumn id="16" xr3:uid="{A2EF41D3-2362-4A60-9B97-3EFB3D7075BC}" name="2014 _x000a_2nd quarter" dataDxfId="431" dataCellStyle="Percent"/>
    <tableColumn id="17" xr3:uid="{530FBB8D-9E49-429E-89D1-BD2F668A8C8C}" name="2014 _x000a_3rd quarter" dataDxfId="430" dataCellStyle="Percent"/>
    <tableColumn id="18" xr3:uid="{F9C35A57-1FFF-4E12-A202-188919A3256D}" name="2014 _x000a_4th quarter" dataDxfId="429" dataCellStyle="Percent"/>
    <tableColumn id="19" xr3:uid="{0EB1D3D9-B975-4710-B941-959075183713}" name="2015 _x000a_1st quarter" dataDxfId="428" dataCellStyle="Percent"/>
    <tableColumn id="20" xr3:uid="{5558967C-0111-4783-A261-E618D5EC19D4}" name="2015 _x000a_2nd quarter" dataDxfId="427" dataCellStyle="Percent"/>
    <tableColumn id="21" xr3:uid="{04F73F35-ECBE-4BFD-AFC9-DEFA6867B0F0}" name="2015 _x000a_3rd quarter" dataDxfId="426" dataCellStyle="Percent"/>
    <tableColumn id="22" xr3:uid="{6263F107-8484-4A9B-AFAB-7E768A877E0E}" name="2015 _x000a_4th quarter" dataDxfId="425" dataCellStyle="Percent"/>
    <tableColumn id="23" xr3:uid="{B5619759-8A79-4A86-AA2D-241812AD3E3B}" name="2016 _x000a_1st quarter" dataDxfId="424" dataCellStyle="Percent"/>
    <tableColumn id="24" xr3:uid="{8F402BBE-4EDA-4EC8-9066-3AAE9C805B7A}" name="2016 _x000a_2nd quarter" dataDxfId="423" dataCellStyle="Percent"/>
    <tableColumn id="25" xr3:uid="{79781100-3281-41C2-AD30-FF8BD121F9EE}" name="2016 _x000a_3rd quarter" dataDxfId="422" dataCellStyle="Percent"/>
    <tableColumn id="26" xr3:uid="{D832102F-7B99-4FA9-B13F-57527DED197F}" name="2016 _x000a_4th quarter" dataDxfId="421" dataCellStyle="Percent"/>
    <tableColumn id="27" xr3:uid="{FB5BEEA2-DDAB-4AFF-BEE5-A4779A044982}" name="2017 _x000a_1st quarter" dataDxfId="420" dataCellStyle="Percent"/>
    <tableColumn id="28" xr3:uid="{C6B47A4A-3A40-4A18-A962-4D60DF82776D}" name="2017 _x000a_2nd quarter" dataDxfId="419" dataCellStyle="Percent"/>
    <tableColumn id="29" xr3:uid="{DCD860CB-4211-4012-9FC5-BF99A7800C3E}" name="2017 _x000a_3rd quarter" dataDxfId="418" dataCellStyle="Percent"/>
    <tableColumn id="30" xr3:uid="{1E40D49D-87CF-4062-8B6F-336F1917E551}" name="2017 _x000a_4th quarter" dataDxfId="417" dataCellStyle="Percent"/>
    <tableColumn id="31" xr3:uid="{F66D48AD-1242-4B7E-9F1A-777AE0E031AB}" name="2018 _x000a_1st quarter" dataDxfId="416" dataCellStyle="Percent"/>
    <tableColumn id="32" xr3:uid="{BB026C0C-13E3-4B48-9833-A76A84D9A665}" name="2018 _x000a_2nd quarter" dataDxfId="415" dataCellStyle="Percent"/>
    <tableColumn id="33" xr3:uid="{53760B41-D584-411D-9E45-59D8A138AA40}" name="2018 _x000a_3rd quarter" dataDxfId="414" dataCellStyle="Percent"/>
    <tableColumn id="34" xr3:uid="{6C2784A9-7189-4F74-B0F6-76426856A90A}" name="2018 _x000a_4th quarter" dataDxfId="413" dataCellStyle="Percent"/>
    <tableColumn id="35" xr3:uid="{A34F7401-6549-434E-9E90-F86CF40112A8}" name="2019 _x000a_1st quarter" dataDxfId="412" dataCellStyle="Percent"/>
    <tableColumn id="36" xr3:uid="{275FD144-1000-4ABA-93BC-EC5D2924C856}" name="2019 _x000a_2nd quarter" dataDxfId="411" dataCellStyle="Percent"/>
    <tableColumn id="37" xr3:uid="{9A97FB12-4BD8-4C62-9C72-B785669920B0}" name="2019 _x000a_3rd quarter" dataDxfId="410" dataCellStyle="Percent"/>
    <tableColumn id="38" xr3:uid="{60F79967-04D6-4BB0-A4C0-9E78E4E083EF}" name="2019 _x000a_4th quarter" dataDxfId="409" dataCellStyle="Percent"/>
    <tableColumn id="39" xr3:uid="{FF06534D-EDFA-4898-86F0-56920120A1F2}" name="2020 _x000a_1st quarter" dataDxfId="408" dataCellStyle="Percent"/>
    <tableColumn id="40" xr3:uid="{82419B6A-D34C-4803-BA85-9E6EEFEDDBBA}" name="2020 _x000a_2nd quarter" dataDxfId="407" dataCellStyle="Percent"/>
    <tableColumn id="41" xr3:uid="{36420239-D774-4996-9CC0-49383DAC7A1B}" name="2020 _x000a_3rd quarter" dataDxfId="406" dataCellStyle="Percent"/>
    <tableColumn id="42" xr3:uid="{4D6587A7-640A-4AEA-8ED6-98D3C326FC6B}" name="2020 _x000a_4th quarter" dataDxfId="405" dataCellStyle="Percent"/>
    <tableColumn id="43" xr3:uid="{718BA27C-77A4-4986-ABDD-6A54B7940058}" name="2021 _x000a_1st quarter" dataDxfId="404" dataCellStyle="Percent"/>
    <tableColumn id="44" xr3:uid="{B8258133-EFC8-451F-9106-778D6F21530C}" name="2021 _x000a_2nd quarter" dataDxfId="403" dataCellStyle="Percent"/>
    <tableColumn id="45" xr3:uid="{C45CF217-29A9-432F-B2F4-32152503C4CE}" name="2021 _x000a_3rd quarter" dataDxfId="402"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401" dataDxfId="399" headerRowBorderDxfId="400" tableBorderDxfId="398"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7" dataCellStyle="Normal 3"/>
    <tableColumn id="7" xr3:uid="{429ACBBD-1B3F-4489-B5DA-885667282CAE}" name="2008" dataDxfId="396"/>
    <tableColumn id="8" xr3:uid="{B55F8391-B770-4FF5-9F1D-86E40FABF608}" name="2009" dataDxfId="395"/>
    <tableColumn id="9" xr3:uid="{47D3B75D-5B7F-4C93-BB96-0CC1E5AC2027}" name="2010" dataDxfId="394"/>
    <tableColumn id="10" xr3:uid="{896E7D27-BE9F-40D8-96F9-913D074E372B}" name="2011" dataDxfId="393"/>
    <tableColumn id="11" xr3:uid="{7C85AC32-D3B4-4BF8-A392-96ECAAA20966}" name="2012" dataDxfId="392"/>
    <tableColumn id="12" xr3:uid="{A7108554-4AC6-4B72-BD0A-4E46C7A0462B}" name="2013" dataDxfId="391"/>
    <tableColumn id="13" xr3:uid="{88EB641A-F1CA-49E3-B679-A58FCA87B185}" name="2014" dataDxfId="390"/>
    <tableColumn id="14" xr3:uid="{68331FD6-97D5-4048-AB0B-6408DCD2C01E}" name="2015" dataDxfId="389"/>
    <tableColumn id="15" xr3:uid="{80C4BDD4-DDCC-4DA7-9544-F41E492CE080}" name="2016" dataDxfId="388"/>
    <tableColumn id="16" xr3:uid="{239FC837-FD73-444B-AA7F-2583DE460172}" name="2017" dataDxfId="387"/>
    <tableColumn id="17" xr3:uid="{4B5B8897-B263-4E55-9508-B334DBDD942B}" name="2018" dataDxfId="386"/>
    <tableColumn id="18" xr3:uid="{7FE6A9BA-F2DC-4B81-8689-6821127A8F0C}" name="2019" dataDxfId="385"/>
    <tableColumn id="19" xr3:uid="{57503D92-E963-47FD-B8E4-5A21BA55ADAA}" name="2020" dataDxfId="384"/>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3" dataDxfId="381" headerRowBorderDxfId="382" tableBorderDxfId="380"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7]" dataDxfId="379" dataCellStyle="Normal 3"/>
    <tableColumn id="7" xr3:uid="{800E1825-3742-4A60-AC25-BC1B7E6372FE}" name="2008" dataDxfId="378"/>
    <tableColumn id="8" xr3:uid="{F12E7E1D-1651-4339-8F09-3811E414DF14}" name="2009" dataDxfId="377"/>
    <tableColumn id="9" xr3:uid="{038C3DDF-DC4A-4315-A272-773E3536E7B0}" name="2010" dataDxfId="376"/>
    <tableColumn id="10" xr3:uid="{5F90FA42-5909-445C-9D5F-62C7F69C5F16}" name="2011" dataDxfId="375"/>
    <tableColumn id="11" xr3:uid="{B6567E94-85AD-4E1C-BE31-5BA82AF84E04}" name="2012" dataDxfId="374"/>
    <tableColumn id="12" xr3:uid="{52EFC1E4-F8B9-4F0D-B1FB-8F890106002A}" name="2013" dataDxfId="373"/>
    <tableColumn id="13" xr3:uid="{12A00BAF-64FB-47A3-8982-D4C799352400}" name="2014" dataDxfId="372"/>
    <tableColumn id="14" xr3:uid="{568C7A16-64D3-4D41-9F45-FAEED8644E24}" name="2015" dataDxfId="371"/>
    <tableColumn id="15" xr3:uid="{42AFB4C5-6D0B-4345-9D53-EA29D428335B}" name="2016" dataDxfId="370"/>
    <tableColumn id="16" xr3:uid="{46446A77-BA6C-4622-A980-69F5DBF96A7C}" name="2017" dataDxfId="369"/>
    <tableColumn id="17" xr3:uid="{2500A76A-3237-4BD2-92F9-52086341039D}" name="2018" dataDxfId="368"/>
    <tableColumn id="18" xr3:uid="{5EA0E131-BF4C-44C8-8259-E2E8B0E1C1CB}" name="2019" dataDxfId="367"/>
    <tableColumn id="19" xr3:uid="{147EDB90-3049-4D92-BF98-67A79855AE13}" name="2020" dataDxfId="366"/>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5" dataDxfId="363" headerRowBorderDxfId="364" tableBorderDxfId="362"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1]" dataDxfId="361" dataCellStyle="Normal 3"/>
    <tableColumn id="7" xr3:uid="{033AB0F6-764F-4F8E-BF36-E18C939F74E3}" name="2008" dataDxfId="360" dataCellStyle="Percent"/>
    <tableColumn id="8" xr3:uid="{65098CF0-3D27-429D-A901-CA720BE2C9A3}" name="2009" dataDxfId="359" dataCellStyle="Percent"/>
    <tableColumn id="9" xr3:uid="{C0AF3F18-7CAD-4E1A-B1C9-F1D34D8461A5}" name="2010" dataDxfId="358" dataCellStyle="Percent"/>
    <tableColumn id="10" xr3:uid="{1672AF8F-674F-456C-B0C6-91C8CFB1D879}" name="2011" dataDxfId="357" dataCellStyle="Percent"/>
    <tableColumn id="11" xr3:uid="{FF286533-3D50-4731-A8B3-EB905BD42918}" name="2012" dataDxfId="356" dataCellStyle="Percent"/>
    <tableColumn id="12" xr3:uid="{C7BE2794-E3E9-4FDD-81E5-B7D449374B89}" name="2013" dataDxfId="355" dataCellStyle="Percent"/>
    <tableColumn id="13" xr3:uid="{AD3FD6C9-AC26-465E-A84E-A5B37EBC0C8D}" name="2014" dataDxfId="354" dataCellStyle="Percent"/>
    <tableColumn id="14" xr3:uid="{B2992160-6552-4F50-820D-188211E10329}" name="2015" dataDxfId="353" dataCellStyle="Percent"/>
    <tableColumn id="15" xr3:uid="{4216C14E-72FB-4A7B-ABC8-789EE61BB08E}" name="2016" dataDxfId="352" dataCellStyle="Percent"/>
    <tableColumn id="16" xr3:uid="{DAD59425-5839-4E13-8A89-8911332773B0}" name="2017" dataDxfId="351" dataCellStyle="Percent"/>
    <tableColumn id="17" xr3:uid="{B57C8862-C4A2-4EA1-B8FA-0EEEAB510D8E}" name="2018" dataDxfId="350" dataCellStyle="Percent"/>
    <tableColumn id="18" xr3:uid="{7815610E-5905-4E23-A274-83777993238E}" name="2019" dataDxfId="349" dataCellStyle="Percent"/>
    <tableColumn id="19" xr3:uid="{66407EA6-BBD6-4E53-A0EE-ADED83F7B711}" name="2020" dataDxfId="348"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3:N61" totalsRowShown="0" headerRowDxfId="1261" dataDxfId="1259" headerRowBorderDxfId="1260" dataCellStyle="Percent">
  <autoFilter ref="A53:N6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258" dataCellStyle="Normal 3"/>
    <tableColumn id="2" xr3:uid="{00000000-0010-0000-0200-000002000000}" name="2021" dataDxfId="1257" dataCellStyle="Percent"/>
    <tableColumn id="3" xr3:uid="{00000000-0010-0000-0200-000003000000}" name="2022" dataDxfId="1256" dataCellStyle="Percent"/>
    <tableColumn id="4" xr3:uid="{00000000-0010-0000-0200-000004000000}" name="Annual per cent change" dataDxfId="1255"/>
    <tableColumn id="10" xr3:uid="{00000000-0010-0000-0200-00000A000000}" name="2020_x000a_4th quarter" dataDxfId="1254" dataCellStyle="Percent"/>
    <tableColumn id="11" xr3:uid="{00000000-0010-0000-0200-00000B000000}" name="2021_x000a_1st quarter" dataDxfId="1253" dataCellStyle="Percent"/>
    <tableColumn id="12" xr3:uid="{00000000-0010-0000-0200-00000C000000}" name="2021_x000a_2nd quarter" dataDxfId="1252" dataCellStyle="Percent"/>
    <tableColumn id="13" xr3:uid="{00000000-0010-0000-0200-00000D000000}" name="2021_x000a_3rd quarter" dataDxfId="1251" dataCellStyle="Percent"/>
    <tableColumn id="15" xr3:uid="{AED76401-E95C-4CF4-82BA-C3C7F750EE51}" name="2021_x000a_4th quarter" dataDxfId="1250" dataCellStyle="Percent"/>
    <tableColumn id="5" xr3:uid="{747B7A24-5375-45E6-860C-415C515FBBC6}" name="2022_x000a_1st quarter" dataDxfId="1249" dataCellStyle="Percent"/>
    <tableColumn id="6" xr3:uid="{5AF64E60-1BF3-4B12-919D-71AABCFE6198}" name="2022_x000a_2nd quarter" dataDxfId="1248" dataCellStyle="Percent"/>
    <tableColumn id="7" xr3:uid="{6FCDDC00-DDB3-406F-B412-0D1EFF3EC54A}" name="2022 _x000a_3rd quarter" dataDxfId="1247" dataCellStyle="Percent"/>
    <tableColumn id="8" xr3:uid="{8D9FB5C9-1823-4089-99DF-D1331F839443}" name="2022 _x000a_4th quarter" dataDxfId="1246" dataCellStyle="Percent"/>
    <tableColumn id="14" xr3:uid="{00000000-0010-0000-0200-00000E000000}" name="Quarterly per cent change _x000a_[note 12]" dataDxfId="1245"/>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1" totalsRowShown="0" headerRowDxfId="347" dataDxfId="345" headerRowBorderDxfId="346" tableBorderDxfId="344" headerRowCellStyle="Normal 4" dataCellStyle="Comma 2 2">
  <autoFilter ref="A7:AS21"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3"/>
    <tableColumn id="2" xr3:uid="{84926BF8-4064-4714-B722-EDF083B4ABBC}" name="2010 _x000a_4th quarter" dataDxfId="342" dataCellStyle="Comma 2 2"/>
    <tableColumn id="3" xr3:uid="{29248681-2C6B-48BE-83F1-D7A2C2B4E1E3}" name="2011 _x000a_1st quarter" dataDxfId="341" dataCellStyle="Comma 2 2"/>
    <tableColumn id="4" xr3:uid="{4A1D9D20-B77C-4BD5-8D5C-E0711EEC5D29}" name="2011 _x000a_2nd quarter" dataDxfId="340" dataCellStyle="Comma 2 2"/>
    <tableColumn id="5" xr3:uid="{926C5A5E-6D88-4191-8CD2-516160280E93}" name="2011 _x000a_3rd quarter" dataDxfId="339" dataCellStyle="Comma 2 2"/>
    <tableColumn id="6" xr3:uid="{2FD56AE4-3026-4C09-9B0D-78360ED5B90D}" name="2011 _x000a_4th quarter" dataDxfId="338" dataCellStyle="Comma 2 2"/>
    <tableColumn id="7" xr3:uid="{0623D13C-B008-4355-8A7F-C5B97FB7C809}" name="2012 _x000a_1st quarter" dataDxfId="337" dataCellStyle="Comma 2 2"/>
    <tableColumn id="8" xr3:uid="{57F74417-1A1E-45C0-A800-EF2DAC1B388E}" name="2012 _x000a_2nd quarter" dataDxfId="336" dataCellStyle="Comma 2 2"/>
    <tableColumn id="9" xr3:uid="{A3A4D0D5-550B-4AD0-B8EB-EEDB3B009510}" name="2012 _x000a_3rd quarter" dataDxfId="335" dataCellStyle="Comma 2 2"/>
    <tableColumn id="10" xr3:uid="{F66ABFCA-9F85-4D46-BF16-F3C497DCF1F6}" name="2012 _x000a_4th quarter" dataDxfId="334" dataCellStyle="Comma 2 2"/>
    <tableColumn id="11" xr3:uid="{4B7D2FF2-1226-4FB0-886C-BB35A6167977}" name="2013 _x000a_1st quarter" dataDxfId="333" dataCellStyle="Comma 2 2"/>
    <tableColumn id="12" xr3:uid="{8D9CAB0C-86E9-4FFA-ACAE-10B8BF5F5E06}" name="2013 _x000a_2nd quarter" dataDxfId="332" dataCellStyle="Comma 2 2"/>
    <tableColumn id="13" xr3:uid="{1A1A7FB2-5619-4059-91D7-C1727F0B7760}" name="2013 _x000a_3rd quarter" dataDxfId="331" dataCellStyle="Comma 2 2"/>
    <tableColumn id="14" xr3:uid="{6A0C563B-7846-44D3-A343-33E19FDD7D14}" name="2013 _x000a_4th quarter" dataDxfId="330" dataCellStyle="Comma 2 2"/>
    <tableColumn id="15" xr3:uid="{6842A4CE-112A-4E6A-8A97-676125C2B28B}" name="2014 _x000a_1st quarter" dataDxfId="329" dataCellStyle="Comma 2 2"/>
    <tableColumn id="16" xr3:uid="{F6D8F6F1-154C-4FBF-BC62-310E9F139642}" name="2014 _x000a_2nd quarter" dataDxfId="328" dataCellStyle="Comma 2 2"/>
    <tableColumn id="17" xr3:uid="{621BDC9C-1954-4DE2-B7A2-F22C216DDEB3}" name="2014 _x000a_3rd quarter" dataDxfId="327" dataCellStyle="Comma 2 2"/>
    <tableColumn id="18" xr3:uid="{E883153D-54B9-4F5E-A3D0-30B572D7FD30}" name="2014 _x000a_4th quarter" dataDxfId="326" dataCellStyle="Comma 2 2"/>
    <tableColumn id="19" xr3:uid="{C3D71D1F-F9D5-4BEE-AA9E-F4C4FF567CAB}" name="2015 _x000a_1st quarter" dataDxfId="325" dataCellStyle="Comma 2 2"/>
    <tableColumn id="20" xr3:uid="{A82A6F3E-98B9-4A19-8784-C8467698C0E0}" name="2015 _x000a_2nd quarter" dataDxfId="324" dataCellStyle="Comma 2 2"/>
    <tableColumn id="21" xr3:uid="{7AD566C3-8685-4129-949D-837ADFCBC41F}" name="2015 _x000a_3rd quarter" dataDxfId="323" dataCellStyle="Comma 2 2"/>
    <tableColumn id="22" xr3:uid="{F60C0649-ED57-4F77-9352-62B9988F8906}" name="2015 _x000a_4th quarter" dataDxfId="322" dataCellStyle="Comma 2 2"/>
    <tableColumn id="23" xr3:uid="{01C7E45A-87DD-4400-B8B7-7A2401B4DADE}" name="2016 _x000a_1st quarter" dataDxfId="321" dataCellStyle="Comma 2 2"/>
    <tableColumn id="24" xr3:uid="{8727791B-8202-47BB-BD89-EAAEEBCCF212}" name="2016 _x000a_2nd quarter" dataDxfId="320" dataCellStyle="Comma 2 2"/>
    <tableColumn id="25" xr3:uid="{17DEC946-3E6D-4AE2-BE41-8B39C20795F3}" name="2016 _x000a_3rd quarter" dataDxfId="319" dataCellStyle="Comma 2 2"/>
    <tableColumn id="26" xr3:uid="{DEDF48A4-0DA5-45D0-8717-B956641F0DF7}" name="2016 _x000a_4th quarter" dataDxfId="318" dataCellStyle="Comma 2 2"/>
    <tableColumn id="27" xr3:uid="{DD2A135A-8729-4F7F-A34E-3C20F68C2F6E}" name="2017 _x000a_1st quarter" dataDxfId="317" dataCellStyle="Comma 2 2"/>
    <tableColumn id="28" xr3:uid="{850601F4-207C-4E85-BB28-33FD01B169CE}" name="2017 _x000a_2nd quarter" dataDxfId="316" dataCellStyle="Comma 2 2"/>
    <tableColumn id="29" xr3:uid="{2F99A28B-20A2-40B6-A98B-7F078472367B}" name="2017 _x000a_3rd quarter" dataDxfId="315" dataCellStyle="Comma 2 2"/>
    <tableColumn id="30" xr3:uid="{7D9390F4-9516-428E-80B8-87FEDF573ACC}" name="2017 _x000a_4th quarter" dataDxfId="314" dataCellStyle="Comma 2 2"/>
    <tableColumn id="31" xr3:uid="{CF112D83-A970-477D-9B1B-6539ABFF7944}" name="2018 _x000a_1st quarter" dataDxfId="313" dataCellStyle="Comma 2 2"/>
    <tableColumn id="32" xr3:uid="{C335ED6A-3B9B-4686-BFB2-B72F28E9B3F8}" name="2018 _x000a_2nd quarter" dataDxfId="312" dataCellStyle="Comma 2 2"/>
    <tableColumn id="33" xr3:uid="{89312FBA-D125-4FA3-A48D-EB374AF56115}" name="2018 _x000a_3rd quarter" dataDxfId="311" dataCellStyle="Comma 2 2"/>
    <tableColumn id="34" xr3:uid="{CBC137C1-67A0-4123-A4AB-1372E33CADDF}" name="2018 _x000a_4th quarter" dataDxfId="310" dataCellStyle="Comma 2 2"/>
    <tableColumn id="35" xr3:uid="{BA427CA6-3F1B-4F4F-8B69-46F17F6DEC23}" name="2019 _x000a_1st quarter" dataDxfId="309" dataCellStyle="Comma 2 2"/>
    <tableColumn id="36" xr3:uid="{82286E66-C84F-4C6D-A828-6BC93B7E008C}" name="2019 _x000a_2nd quarter" dataDxfId="308" dataCellStyle="Comma 2 2"/>
    <tableColumn id="37" xr3:uid="{E826EE62-5153-4442-B512-6648771E72D4}" name="2019 _x000a_3rd quarter" dataDxfId="307" dataCellStyle="Comma 2 2"/>
    <tableColumn id="38" xr3:uid="{77CBFED9-9F50-417F-8F00-DF6726BC3F37}" name="2019 _x000a_4th quarter" dataDxfId="306" dataCellStyle="Comma 2 2"/>
    <tableColumn id="39" xr3:uid="{06454E97-C77F-427E-BD92-EBD43DA8A15E}" name="2020 _x000a_1st quarter" dataDxfId="305" dataCellStyle="Comma 2 2"/>
    <tableColumn id="40" xr3:uid="{6B774C13-CD76-4F84-930B-79BD980B1AA6}" name="2020 _x000a_2nd quarter" dataDxfId="304" dataCellStyle="Comma 2 2"/>
    <tableColumn id="41" xr3:uid="{CC0B4EDC-2910-49DB-B063-88C0AD1EF548}" name="2020 _x000a_3rd quarter" dataDxfId="303" dataCellStyle="Comma 2 2"/>
    <tableColumn id="42" xr3:uid="{9B172C9D-CF7B-4329-BBFA-2E6665B0FA43}" name="2020 _x000a_4th quarter" dataDxfId="302" dataCellStyle="Comma 2 2"/>
    <tableColumn id="43" xr3:uid="{1ACDFE66-101C-45EA-9CF5-529AE8C06EAC}" name="2021 _x000a_1st quarter" dataDxfId="301" dataCellStyle="Comma 2 2"/>
    <tableColumn id="44" xr3:uid="{27114605-40C3-4D04-B254-054CD63AA38A}" name="2021 _x000a_2nd quarter" dataDxfId="300" dataCellStyle="Comma 2 2"/>
    <tableColumn id="45" xr3:uid="{0AB50DD9-ACA9-404D-95A9-FF69F2DF2186}" name="2021 _x000a_3rd quarter" dataDxfId="299"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3:AS32" totalsRowShown="0" headerRowDxfId="298" dataDxfId="296" headerRowBorderDxfId="297" tableBorderDxfId="295" headerRowCellStyle="Normal 4" dataCellStyle="Comma">
  <autoFilter ref="A23:AS32"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6]" dataDxfId="294" dataCellStyle="Normal 3"/>
    <tableColumn id="2" xr3:uid="{0306CAFC-A2E7-49CC-82D2-E35248C46595}" name="2010 _x000a_4th quarter" dataDxfId="293" dataCellStyle="Comma 2 2"/>
    <tableColumn id="3" xr3:uid="{A4F1A80C-1CB3-4D25-A76D-99B8A9EE7E83}" name="2011 _x000a_1st quarter" dataDxfId="292" dataCellStyle="Comma 2 2"/>
    <tableColumn id="4" xr3:uid="{0F407DFE-97DC-4ABD-A3D1-10501CCCD478}" name="2011 _x000a_2nd quarter" dataDxfId="291" dataCellStyle="Comma 2 2"/>
    <tableColumn id="5" xr3:uid="{DD784374-EFE0-4149-995D-18A01E7A5B6F}" name="2011 _x000a_3rd quarter" dataDxfId="290" dataCellStyle="Comma 2 2"/>
    <tableColumn id="6" xr3:uid="{76733DBF-1405-4D14-A314-6CB607A00113}" name="2011 _x000a_4th quarter" dataDxfId="289" dataCellStyle="Comma 2 2"/>
    <tableColumn id="7" xr3:uid="{7C39444A-425A-42FA-B815-3E91252F9020}" name="2012 _x000a_1st quarter" dataDxfId="288" dataCellStyle="Comma"/>
    <tableColumn id="8" xr3:uid="{9DE0E69A-7BDF-4119-BC16-8410F04C3455}" name="2012 _x000a_2nd quarter" dataDxfId="287" dataCellStyle="Comma"/>
    <tableColumn id="9" xr3:uid="{32E06A44-AE3D-406D-8149-22941D0CF6FB}" name="2012 _x000a_3rd quarter" dataDxfId="286" dataCellStyle="Comma"/>
    <tableColumn id="10" xr3:uid="{A0CAFAA9-094F-4A33-BA44-496E4FCB03EB}" name="2012 _x000a_4th quarter" dataDxfId="285" dataCellStyle="Comma"/>
    <tableColumn id="11" xr3:uid="{3BCB0CE9-D6EA-4742-AF64-B69497411693}" name="2013 _x000a_1st quarter" dataDxfId="284" dataCellStyle="Comma"/>
    <tableColumn id="12" xr3:uid="{53400820-DDA3-4DE1-A13F-B603D0BD2C87}" name="2013 _x000a_2nd quarter" dataDxfId="283" dataCellStyle="Comma"/>
    <tableColumn id="13" xr3:uid="{8E5CB358-7692-40E3-99B1-4497B77DF0C3}" name="2013 _x000a_3rd quarter" dataDxfId="282" dataCellStyle="Comma"/>
    <tableColumn id="14" xr3:uid="{C2AA3272-497E-4D0C-99AD-F014CEAED247}" name="2013 _x000a_4th quarter" dataDxfId="281" dataCellStyle="Comma"/>
    <tableColumn id="15" xr3:uid="{8DF7DA84-1CD2-4B72-BDCF-CFA96FC127FF}" name="2014 _x000a_1st quarter" dataDxfId="280" dataCellStyle="Comma"/>
    <tableColumn id="16" xr3:uid="{93FCACE9-D8A2-4881-991D-66A4C8D0BBE2}" name="2014 _x000a_2nd quarter" dataDxfId="279" dataCellStyle="Comma"/>
    <tableColumn id="17" xr3:uid="{D722936E-0165-4A02-BB0D-D583BBF4067C}" name="2014 _x000a_3rd quarter" dataDxfId="278" dataCellStyle="Comma"/>
    <tableColumn id="18" xr3:uid="{4EF08466-9550-4DD9-944D-9AC32D406213}" name="2014 _x000a_4th quarter" dataDxfId="277" dataCellStyle="Comma"/>
    <tableColumn id="19" xr3:uid="{26429ED9-F849-49F0-A076-43D1CDAB1104}" name="2015 _x000a_1st quarter" dataDxfId="276" dataCellStyle="Comma"/>
    <tableColumn id="20" xr3:uid="{938241DB-A9A7-48B3-80D1-EEBEBDF857D5}" name="2015 _x000a_2nd quarter" dataDxfId="275" dataCellStyle="Comma"/>
    <tableColumn id="21" xr3:uid="{F2A9783C-1D61-4165-925C-6EE22E665A7F}" name="2015 _x000a_3rd quarter" dataDxfId="274" dataCellStyle="Comma"/>
    <tableColumn id="22" xr3:uid="{92B60067-B544-4198-B6D4-18F9B8FBFF33}" name="2015 _x000a_4th quarter" dataDxfId="273" dataCellStyle="Comma"/>
    <tableColumn id="23" xr3:uid="{B1E83767-C91E-4001-A77F-74D181FD8AB2}" name="2016 _x000a_1st quarter" dataDxfId="272" dataCellStyle="Comma"/>
    <tableColumn id="24" xr3:uid="{17CE0243-EF3F-4895-865C-3DD4C9451E38}" name="2016 _x000a_2nd quarter" dataDxfId="271" dataCellStyle="Comma"/>
    <tableColumn id="25" xr3:uid="{747D90AD-2856-4A23-8CE6-30327E95EE8C}" name="2016 _x000a_3rd quarter" dataDxfId="270" dataCellStyle="Comma"/>
    <tableColumn id="26" xr3:uid="{0E81BFA4-8291-4774-B24E-5EE0F0BA9502}" name="2016 _x000a_4th quarter" dataDxfId="269" dataCellStyle="Comma"/>
    <tableColumn id="27" xr3:uid="{EF1707E3-7DB2-44A0-9DBB-3AECF83A3D23}" name="2017 _x000a_1st quarter" dataDxfId="268" dataCellStyle="Comma"/>
    <tableColumn id="28" xr3:uid="{B77191D2-23AC-4252-9050-B76041E1AF11}" name="2017 _x000a_2nd quarter" dataDxfId="267" dataCellStyle="Comma"/>
    <tableColumn id="29" xr3:uid="{186E5C5E-D2ED-4E83-889C-A6522CCEC7E9}" name="2017 _x000a_3rd quarter" dataDxfId="266" dataCellStyle="Comma"/>
    <tableColumn id="30" xr3:uid="{DBFED418-AA88-4913-BB5C-D824EFD79887}" name="2017 _x000a_4th quarter" dataDxfId="265" dataCellStyle="Comma"/>
    <tableColumn id="31" xr3:uid="{ECA47D2C-71C1-4A00-A2E2-3162B6E9F070}" name="2018 _x000a_1st quarter" dataDxfId="264" dataCellStyle="Comma"/>
    <tableColumn id="32" xr3:uid="{64C2A085-2EA6-49B6-BB4D-7004F9410179}" name="2018 _x000a_2nd quarter" dataDxfId="263" dataCellStyle="Comma"/>
    <tableColumn id="33" xr3:uid="{CCE2BA91-0D44-4BCE-A0A8-4C90710043CF}" name="2018 _x000a_3rd quarter" dataDxfId="262" dataCellStyle="Comma"/>
    <tableColumn id="34" xr3:uid="{E7B6F034-1767-4990-9B5F-D58A0938432A}" name="2018 _x000a_4th quarter" dataDxfId="261" dataCellStyle="Comma"/>
    <tableColumn id="35" xr3:uid="{C0C41BBE-CD64-4071-AEAB-C5F2C10F766C}" name="2019 _x000a_1st quarter" dataDxfId="260" dataCellStyle="Comma"/>
    <tableColumn id="36" xr3:uid="{BC492E22-73AE-41FD-86BB-10E5EE8A14D5}" name="2019 _x000a_2nd quarter" dataDxfId="259" dataCellStyle="Comma"/>
    <tableColumn id="37" xr3:uid="{448D2A52-060F-40AB-ADC1-73C865F8FEF4}" name="2019 _x000a_3rd quarter" dataDxfId="258" dataCellStyle="Comma"/>
    <tableColumn id="38" xr3:uid="{2D76D7B1-2BE4-4E3F-B62A-9B7F3624C06E}" name="2019 _x000a_4th quarter" dataDxfId="257" dataCellStyle="Comma"/>
    <tableColumn id="39" xr3:uid="{C99B61D1-D468-4C32-A17E-1E5CEABF88D9}" name="2020 _x000a_1st quarter" dataDxfId="256" dataCellStyle="Comma"/>
    <tableColumn id="40" xr3:uid="{8BFBBA24-6D3D-4F99-8F50-65CF6B20DEE5}" name="2020 _x000a_2nd quarter" dataDxfId="255" dataCellStyle="Comma"/>
    <tableColumn id="41" xr3:uid="{BF461F06-C0A6-4F28-8CDC-B05175FE833C}" name="2020 _x000a_3rd quarter" dataDxfId="254" dataCellStyle="Comma"/>
    <tableColumn id="42" xr3:uid="{ADD3417B-D338-46D4-83D8-0EB9924DBB11}" name="2020 _x000a_4th quarter" dataDxfId="253" dataCellStyle="Comma"/>
    <tableColumn id="43" xr3:uid="{E1608267-2B47-4A88-AF84-958C316D4AEB}" name="2021 _x000a_1st quarter" dataDxfId="252" dataCellStyle="Comma"/>
    <tableColumn id="44" xr3:uid="{00C91B73-7136-4965-8752-C4F1F5BC82BA}" name="2021 _x000a_2nd quarter" dataDxfId="251" dataCellStyle="Comma"/>
    <tableColumn id="45" xr3:uid="{E138B84E-8F4A-4B2D-860C-AE3F713E33DC}" name="2021 _x000a_3rd quarter" dataDxfId="250"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4:AS39" totalsRowShown="0" headerRowDxfId="249" dataDxfId="247" headerRowBorderDxfId="248" tableBorderDxfId="246" headerRowCellStyle="Normal 4" dataCellStyle="Percent">
  <autoFilter ref="A34:AS39"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1]" dataDxfId="245" dataCellStyle="Normal 3"/>
    <tableColumn id="2" xr3:uid="{5BE3700C-1E62-48E9-B942-793611BE163E}" name="2010 _x000a_4th quarter" dataDxfId="244" dataCellStyle="Percent"/>
    <tableColumn id="3" xr3:uid="{1D8FB1A5-672B-4CE5-B6BB-A68BD2EA7F82}" name="2011 _x000a_1st quarter" dataDxfId="243" dataCellStyle="Percent"/>
    <tableColumn id="4" xr3:uid="{6E068FAC-E95C-4176-BFC6-47ED12214F45}" name="2011 _x000a_2nd quarter" dataDxfId="242" dataCellStyle="Percent"/>
    <tableColumn id="5" xr3:uid="{8A0BAAC2-6AC2-4593-AC23-7DAF9421495F}" name="2011 _x000a_3rd quarter" dataDxfId="241" dataCellStyle="Percent"/>
    <tableColumn id="6" xr3:uid="{9176B2B9-FF94-45EC-B8D5-461B9282C562}" name="2011 _x000a_4th quarter" dataDxfId="240" dataCellStyle="Percent"/>
    <tableColumn id="7" xr3:uid="{C89D7B23-3922-4DEC-A241-EAF5EB365BEA}" name="2012 _x000a_1st quarter" dataDxfId="239" dataCellStyle="Percent"/>
    <tableColumn id="8" xr3:uid="{2BBFDB86-41B3-4A87-86E6-3444055BB88A}" name="2012 _x000a_2nd quarter" dataDxfId="238" dataCellStyle="Percent"/>
    <tableColumn id="9" xr3:uid="{4B507F7C-3918-4AED-AD2D-BC5EFBCD2FE0}" name="2012 _x000a_3rd quarter" dataDxfId="237" dataCellStyle="Percent"/>
    <tableColumn id="10" xr3:uid="{72B71601-98DE-4D6E-ABFD-AFF6A17E7285}" name="2012 _x000a_4th quarter" dataDxfId="236" dataCellStyle="Percent"/>
    <tableColumn id="11" xr3:uid="{EB7CDEA9-27F2-4045-A9D8-A4B69B03AC63}" name="2013 _x000a_1st quarter" dataDxfId="235" dataCellStyle="Percent"/>
    <tableColumn id="12" xr3:uid="{8467C2DA-A9AF-4C6D-9013-5EF082F0163F}" name="2013 _x000a_2nd quarter" dataDxfId="234" dataCellStyle="Percent"/>
    <tableColumn id="13" xr3:uid="{8874033C-548F-4DD8-9FC4-B8876E2794CF}" name="2013 _x000a_3rd quarter" dataDxfId="233" dataCellStyle="Percent"/>
    <tableColumn id="14" xr3:uid="{B7EB7F8D-ACE2-4865-A031-1896E724594F}" name="2013 _x000a_4th quarter" dataDxfId="232" dataCellStyle="Percent"/>
    <tableColumn id="15" xr3:uid="{62A3BAD0-6F2B-460C-BF29-C23BACB7EEC4}" name="2014 _x000a_1st quarter" dataDxfId="231" dataCellStyle="Percent"/>
    <tableColumn id="16" xr3:uid="{BFC3BE67-F698-4740-9585-0A01FCAE9B70}" name="2014 _x000a_2nd quarter" dataDxfId="230" dataCellStyle="Percent"/>
    <tableColumn id="17" xr3:uid="{3068940C-FD6F-4216-8E8A-C21402669CC0}" name="2014 _x000a_3rd quarter" dataDxfId="229" dataCellStyle="Percent"/>
    <tableColumn id="18" xr3:uid="{A025A100-0EBB-4D09-AAD1-8AD6B260D901}" name="2014 _x000a_4th quarter" dataDxfId="228" dataCellStyle="Percent"/>
    <tableColumn id="19" xr3:uid="{10624490-85A3-45B6-9A69-4E261AE78C47}" name="2015 _x000a_1st quarter" dataDxfId="227" dataCellStyle="Percent"/>
    <tableColumn id="20" xr3:uid="{E2EE633F-B371-4DA8-B38D-0A21E9B6C75A}" name="2015 _x000a_2nd quarter" dataDxfId="226" dataCellStyle="Percent"/>
    <tableColumn id="21" xr3:uid="{8E3F24CE-49E6-4245-9B1B-49B06E207F74}" name="2015 _x000a_3rd quarter" dataDxfId="225" dataCellStyle="Percent"/>
    <tableColumn id="22" xr3:uid="{F6EB72FF-9614-41AC-99A1-2E1CD08F1CBA}" name="2015 _x000a_4th quarter" dataDxfId="224" dataCellStyle="Percent"/>
    <tableColumn id="23" xr3:uid="{6EEFF4E7-B5FF-47E0-9967-5E5A10AE29A2}" name="2016 _x000a_1st quarter" dataDxfId="223" dataCellStyle="Percent"/>
    <tableColumn id="24" xr3:uid="{90119634-159A-4B3F-9585-0A480741F082}" name="2016 _x000a_2nd quarter" dataDxfId="222" dataCellStyle="Percent"/>
    <tableColumn id="25" xr3:uid="{B08058E0-053A-4051-BCE0-E8D60C37BF55}" name="2016 _x000a_3rd quarter" dataDxfId="221" dataCellStyle="Percent"/>
    <tableColumn id="26" xr3:uid="{98618AAE-9E58-49B3-B397-493FDAD475B5}" name="2016 _x000a_4th quarter" dataDxfId="220" dataCellStyle="Percent"/>
    <tableColumn id="27" xr3:uid="{CCD5AC68-6F20-4521-B70B-CF10CDF19030}" name="2017 _x000a_1st quarter" dataDxfId="219" dataCellStyle="Percent"/>
    <tableColumn id="28" xr3:uid="{1765B05D-B517-47B9-89E5-4FF5E2B32950}" name="2017 _x000a_2nd quarter" dataDxfId="218" dataCellStyle="Percent"/>
    <tableColumn id="29" xr3:uid="{823DA95C-70F1-4FAA-B388-2F9F099CDC60}" name="2017 _x000a_3rd quarter" dataDxfId="217" dataCellStyle="Percent"/>
    <tableColumn id="30" xr3:uid="{EA53BE71-E0C3-4362-8D21-4AC1B480E598}" name="2017 _x000a_4th quarter" dataDxfId="216" dataCellStyle="Percent"/>
    <tableColumn id="31" xr3:uid="{7B1C9019-B364-4CAA-B724-71D6A1FA7ACF}" name="2018 _x000a_1st quarter" dataDxfId="215" dataCellStyle="Percent"/>
    <tableColumn id="32" xr3:uid="{7691562F-039C-494F-B2CB-35AFCF8A4D63}" name="2018 _x000a_2nd quarter" dataDxfId="214" dataCellStyle="Percent"/>
    <tableColumn id="33" xr3:uid="{3F1BEF2A-96F1-4698-85DA-65E83C53DED9}" name="2018 _x000a_3rd quarter" dataDxfId="213" dataCellStyle="Percent"/>
    <tableColumn id="34" xr3:uid="{CB390F3C-B34E-4C8D-BD7A-3587B3505F99}" name="2018 _x000a_4th quarter" dataDxfId="212" dataCellStyle="Percent"/>
    <tableColumn id="35" xr3:uid="{65AA62AC-D8A2-4B21-9D6F-3A33D706A5AD}" name="2019 _x000a_1st quarter" dataDxfId="211" dataCellStyle="Percent"/>
    <tableColumn id="36" xr3:uid="{E3E16B5A-FC41-4059-969B-E71E3B13CE4A}" name="2019 _x000a_2nd quarter" dataDxfId="210" dataCellStyle="Percent"/>
    <tableColumn id="37" xr3:uid="{30C261AD-0BD7-4641-93E4-08BC69727410}" name="2019 _x000a_3rd quarter" dataDxfId="209" dataCellStyle="Percent"/>
    <tableColumn id="38" xr3:uid="{8F462942-0602-4684-8888-C764EF4BA345}" name="2019 _x000a_4th quarter" dataDxfId="208" dataCellStyle="Percent"/>
    <tableColumn id="39" xr3:uid="{4AC8D028-0953-42B0-AC12-8D84E59F21F1}" name="2020 _x000a_1st quarter" dataDxfId="207" dataCellStyle="Percent"/>
    <tableColumn id="40" xr3:uid="{99CA5CEC-7679-4C26-9B8A-26F17AF57D6B}" name="2020 _x000a_2nd quarter" dataDxfId="206" dataCellStyle="Percent"/>
    <tableColumn id="41" xr3:uid="{EB6FBA97-7507-45D4-A839-E0F0D511732A}" name="2020 _x000a_3rd quarter" dataDxfId="205" dataCellStyle="Percent"/>
    <tableColumn id="42" xr3:uid="{22958103-22FA-41FC-98B8-8398199FCF1B}" name="2020 _x000a_4th quarter" dataDxfId="204" dataCellStyle="Percent"/>
    <tableColumn id="43" xr3:uid="{C575B31B-E2FC-463A-9D03-DB61C52CE415}" name="2021 _x000a_1st quarter" dataDxfId="203" dataCellStyle="Percent"/>
    <tableColumn id="44" xr3:uid="{EA65CD9D-0AA2-4095-87D7-F2A2E0A984BC}" name="2021 _x000a_2nd quarter" dataDxfId="202" dataCellStyle="Percent"/>
    <tableColumn id="45" xr3:uid="{D13164D8-C759-44B5-9E1A-D91A6510C598}" name="2021 _x000a_3rd quarter" dataDxfId="201"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200" dataDxfId="198" headerRowBorderDxfId="199"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7" dataCellStyle="Normal 3"/>
    <tableColumn id="7" xr3:uid="{999348E3-941F-487A-81C7-F4F502BCEA70}" name="2008" dataDxfId="196"/>
    <tableColumn id="8" xr3:uid="{87141ECB-0A17-40D8-A5E6-651C45A4FC20}" name="2009" dataDxfId="195"/>
    <tableColumn id="9" xr3:uid="{F2C4FE06-3EFE-4A07-B565-8EB007524C89}" name="2010" dataDxfId="194"/>
    <tableColumn id="10" xr3:uid="{9E9C61FC-59C0-429A-A504-A344968BD593}" name="2011" dataDxfId="193"/>
    <tableColumn id="11" xr3:uid="{5798CD23-3B7F-46E2-9DF2-6ACB9FDFAD0D}" name="2012" dataDxfId="192"/>
    <tableColumn id="12" xr3:uid="{87174D17-6C52-412A-9999-50DA49737F1D}" name="2013" dataDxfId="191"/>
    <tableColumn id="13" xr3:uid="{207F96FA-3EF5-4081-ABC6-720F40EA3A0A}" name="2014" dataDxfId="190"/>
    <tableColumn id="14" xr3:uid="{B32DC00A-5D6A-4F89-9F86-8F15B1A45757}" name="2015" dataDxfId="189"/>
    <tableColumn id="15" xr3:uid="{E47E19FA-D99C-4E77-939B-BDEF5FF15CE6}" name="2016" dataDxfId="188"/>
    <tableColumn id="16" xr3:uid="{0C09C736-0A52-4AB8-B70A-27D6C6EEF886}" name="2017" dataDxfId="187"/>
    <tableColumn id="17" xr3:uid="{45EB48CE-F1A2-48D7-A648-8AB3CB829193}" name="2018" dataDxfId="186"/>
    <tableColumn id="18" xr3:uid="{6DAC47A7-91F6-444E-946B-01DA0FA9AC89}" name="2019" dataDxfId="185"/>
    <tableColumn id="19" xr3:uid="{E9C3FBAF-6D9A-47FD-BB0B-2785EC84A036}" name="2020" dataDxfId="184"/>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3" dataDxfId="181" headerRowBorderDxfId="182"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7]" dataDxfId="180" dataCellStyle="Normal 3"/>
    <tableColumn id="7" xr3:uid="{3557D91B-7BE7-4135-AB50-3BFA46AE4EC9}" name="2008" dataDxfId="179"/>
    <tableColumn id="8" xr3:uid="{7CBD17EE-64B9-4DA8-A134-EAC5550644BB}" name="2009" dataDxfId="178"/>
    <tableColumn id="9" xr3:uid="{8EE09B08-1C13-46A3-B6D4-0775006F496B}" name="2010" dataDxfId="177"/>
    <tableColumn id="10" xr3:uid="{60E2E72D-14D0-455F-8938-9518E9D483F8}" name="2011" dataDxfId="176"/>
    <tableColumn id="11" xr3:uid="{B64E95E4-7DA5-4E5D-8CC7-6B48FA4AB63F}" name="2012" dataDxfId="175"/>
    <tableColumn id="12" xr3:uid="{947E57D1-8985-4E65-86B2-8807C46B5AA6}" name="2013" dataDxfId="174"/>
    <tableColumn id="13" xr3:uid="{5FA8D017-0A4A-49D1-AC67-C713B95DB32A}" name="2014" dataDxfId="173"/>
    <tableColumn id="14" xr3:uid="{064C7A74-7DBC-4D49-841A-5952D7ABE87B}" name="2015" dataDxfId="172"/>
    <tableColumn id="15" xr3:uid="{C34182FA-D99D-4907-941C-6CF1C1B886D4}" name="2016" dataDxfId="171"/>
    <tableColumn id="16" xr3:uid="{F3F48F23-099E-42AC-BF15-7DBD1CF79493}" name="2017" dataDxfId="170"/>
    <tableColumn id="17" xr3:uid="{27BC458E-BDE9-4857-997E-180601A8146B}" name="2018" dataDxfId="169"/>
    <tableColumn id="18" xr3:uid="{96D793DC-4017-4A0E-90D3-BC5D849D818E}" name="2019" dataDxfId="168"/>
    <tableColumn id="19" xr3:uid="{90EE29C8-CD5B-4593-A69B-6DDD39DABBF9}" name="2020" dataDxfId="167"/>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6" dataDxfId="164" headerRowBorderDxfId="165"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1] " dataDxfId="163" dataCellStyle="Normal 3"/>
    <tableColumn id="7" xr3:uid="{658278C0-5E9A-4123-8BFF-A5372E3DECDF}" name="2008" dataDxfId="162" dataCellStyle="Percent"/>
    <tableColumn id="8" xr3:uid="{6E01661D-6C9E-4EDB-8C69-0A57E443254D}" name="2009" dataDxfId="161" dataCellStyle="Percent">
      <calculatedColumnFormula>100000*C20/(AVERAGE(B10:C10)*24*#REF!)</calculatedColumnFormula>
    </tableColumn>
    <tableColumn id="9" xr3:uid="{F81706E0-70E9-44B6-8115-39C8294A7C20}" name="2010" dataDxfId="160" dataCellStyle="Percent"/>
    <tableColumn id="10" xr3:uid="{BF630034-2CD4-4446-AF80-59117C09504C}" name="2011" dataDxfId="159" dataCellStyle="Percent"/>
    <tableColumn id="11" xr3:uid="{99CE9D0D-082F-4785-BC24-DE202926CC5F}" name="2012" dataDxfId="158" dataCellStyle="Percent"/>
    <tableColumn id="12" xr3:uid="{5FB3F769-C394-4E1F-9724-470FAD4629FC}" name="2013" dataDxfId="157" dataCellStyle="Percent"/>
    <tableColumn id="13" xr3:uid="{831B6C88-EE76-4018-A1E5-72CC132CEFF7}" name="2014" dataDxfId="156" dataCellStyle="Percent"/>
    <tableColumn id="14" xr3:uid="{3D147AFE-B4BE-4B40-9381-A91545D4DD0C}" name="2015" dataDxfId="155" dataCellStyle="Percent"/>
    <tableColumn id="15" xr3:uid="{C2A2CBA9-A894-4C22-908D-004EBAA044C9}" name="2016" dataDxfId="154" dataCellStyle="Percent"/>
    <tableColumn id="16" xr3:uid="{69B98620-B540-4315-9B31-0F36175FC3B4}" name="2017" dataDxfId="153" dataCellStyle="Percent"/>
    <tableColumn id="17" xr3:uid="{33E75992-A648-4F4E-B8EA-C831696523E1}" name="2018" dataDxfId="152" dataCellStyle="Percent"/>
    <tableColumn id="18" xr3:uid="{B305226C-23E2-4FBF-927E-8260D6A4AB59}" name="2019" dataDxfId="151" dataCellStyle="Percent"/>
    <tableColumn id="19" xr3:uid="{895FE169-A12A-4B7A-B60D-EF3EF76F5931}" name="2020" dataDxfId="150"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1" totalsRowShown="0" headerRowDxfId="149" dataDxfId="147" headerRowBorderDxfId="148" tableBorderDxfId="146" headerRowCellStyle="Normal 4" dataCellStyle="Comma">
  <autoFilter ref="A7:AS21"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5"/>
    <tableColumn id="2" xr3:uid="{E099BF87-97AA-4B8C-8954-B64B45080843}" name="2010 _x000a_4th quarter" dataDxfId="144" dataCellStyle="Comma 2 2"/>
    <tableColumn id="3" xr3:uid="{FF55D5A3-F958-4991-A728-625718C8B7E9}" name="2011 _x000a_1st quarter" dataDxfId="143" dataCellStyle="Comma 2 2"/>
    <tableColumn id="4" xr3:uid="{583D7E71-125F-4B69-B4DE-26EA4DD4E1E2}" name="2011 _x000a_2nd quarter" dataDxfId="142" dataCellStyle="Comma 2 2"/>
    <tableColumn id="5" xr3:uid="{C24D5231-9B5A-4690-9E50-F9B9B171A4A6}" name="2011 _x000a_3rd quarter" dataDxfId="141" dataCellStyle="Comma 2 2"/>
    <tableColumn id="6" xr3:uid="{6D1AAFC7-6EBB-42F3-AE80-DF29E4F40A61}" name="2011 _x000a_4th quarter" dataDxfId="140" dataCellStyle="Comma 2 2"/>
    <tableColumn id="7" xr3:uid="{CBE612E9-FA0C-4664-9F1E-06472FAE8443}" name="2012 _x000a_1st quarter" dataDxfId="139" dataCellStyle="Comma 2 2"/>
    <tableColumn id="8" xr3:uid="{8CB3795F-1D35-4FD7-88EE-82DCDD1A96DA}" name="2012 _x000a_2nd quarter" dataDxfId="138" dataCellStyle="Comma 2 2"/>
    <tableColumn id="9" xr3:uid="{7CF4D162-9DCC-4920-8340-2754ECE0EE57}" name="2012 _x000a_3rd quarter" dataDxfId="137"/>
    <tableColumn id="10" xr3:uid="{BED28F4D-4641-4920-B372-C585C8DECFA1}" name="2012 _x000a_4th quarter" dataDxfId="136"/>
    <tableColumn id="11" xr3:uid="{F0DA749C-62E1-46AB-ACCA-496705BD0AFD}" name="2013 _x000a_1st quarter" dataDxfId="135" dataCellStyle="Comma"/>
    <tableColumn id="12" xr3:uid="{A231AA89-D6E3-4133-B094-CFE1253861FA}" name="2013 _x000a_2nd quarter" dataDxfId="134" dataCellStyle="Comma"/>
    <tableColumn id="13" xr3:uid="{5195C7CA-BEC1-435C-A8B3-C91420262585}" name="2013 _x000a_3rd quarter" dataDxfId="133" dataCellStyle="Comma"/>
    <tableColumn id="14" xr3:uid="{867F96FC-FC90-4DB4-99A5-83AC5104476D}" name="2013 _x000a_4th quarter" dataDxfId="132" dataCellStyle="Comma"/>
    <tableColumn id="15" xr3:uid="{34D5BEAD-5EB3-4650-8278-94443261BD5A}" name="2014 _x000a_1st quarter" dataDxfId="131" dataCellStyle="Comma"/>
    <tableColumn id="16" xr3:uid="{8F4D4309-3212-4E21-A8DC-D3446957CBD7}" name="2014 _x000a_2nd quarter" dataDxfId="130" dataCellStyle="Comma"/>
    <tableColumn id="17" xr3:uid="{F55FE6CB-22F8-4A40-8B67-B4A3D597FA4B}" name="2014 _x000a_3rd quarter" dataDxfId="129" dataCellStyle="Comma"/>
    <tableColumn id="18" xr3:uid="{0FBC3ED5-DC70-4B28-81CC-B12D0C6CA52A}" name="2014 _x000a_4th quarter" dataDxfId="128" dataCellStyle="Comma"/>
    <tableColumn id="19" xr3:uid="{B6EB8CDC-CCB3-4ABA-BC7D-F25EA755C6B9}" name="2015 _x000a_1st quarter" dataDxfId="127" dataCellStyle="Comma"/>
    <tableColumn id="20" xr3:uid="{0B01534E-62DB-4DB4-BB1B-F45DBAD35444}" name="2015 _x000a_2nd quarter" dataDxfId="126" dataCellStyle="Comma"/>
    <tableColumn id="21" xr3:uid="{73173346-2D5F-414C-A76E-00E26CB2F3DB}" name="2015 _x000a_3rd quarter" dataDxfId="125" dataCellStyle="Comma"/>
    <tableColumn id="22" xr3:uid="{A0A24628-BF0C-40C1-B073-0D4F73D61B24}" name="2015 _x000a_4th quarter" dataDxfId="124" dataCellStyle="Comma"/>
    <tableColumn id="23" xr3:uid="{9987D52B-9ADF-49C4-9F6E-F51A11977A81}" name="2016 _x000a_1st quarter" dataDxfId="123" dataCellStyle="Comma"/>
    <tableColumn id="24" xr3:uid="{9F0D80A6-F322-4C7A-85A7-A93FF1730D8D}" name="2016 _x000a_2nd quarter" dataDxfId="122" dataCellStyle="Comma"/>
    <tableColumn id="25" xr3:uid="{9ABA4EEC-FF1C-475C-B534-803B0E5D8ABF}" name="2016 _x000a_3rd quarter" dataDxfId="121" dataCellStyle="Comma"/>
    <tableColumn id="26" xr3:uid="{174F0B8F-7AC2-4AA0-AC05-290813D915C1}" name="2016 _x000a_4th quarter" dataDxfId="120" dataCellStyle="Comma"/>
    <tableColumn id="27" xr3:uid="{7613AE60-8023-446F-8804-0ADF161DC41E}" name="2017 _x000a_1st quarter" dataDxfId="119" dataCellStyle="Comma"/>
    <tableColumn id="28" xr3:uid="{11FEC403-5959-414A-AEF4-2481B3110932}" name="2017 _x000a_2nd quarter" dataDxfId="118" dataCellStyle="Comma"/>
    <tableColumn id="29" xr3:uid="{97ADE459-E0B1-4293-9A20-2F1E0D0B3CAF}" name="2017 _x000a_3rd quarter" dataDxfId="117" dataCellStyle="Comma"/>
    <tableColumn id="30" xr3:uid="{6461D06B-22D2-4530-A83D-364086F9AE61}" name="2017 _x000a_4th quarter" dataDxfId="116" dataCellStyle="Comma"/>
    <tableColumn id="31" xr3:uid="{855AF4CE-C905-42D7-B85E-33709C77E248}" name="2018 _x000a_1st quarter" dataDxfId="115" dataCellStyle="Comma"/>
    <tableColumn id="32" xr3:uid="{B5433FC0-D9AB-48B3-9F36-01DDCA00BFC6}" name="2018 _x000a_2nd quarter" dataDxfId="114" dataCellStyle="Comma"/>
    <tableColumn id="33" xr3:uid="{32B14A3B-060A-49AD-A502-ACC8240177BD}" name="2018 _x000a_3rd quarter" dataDxfId="113" dataCellStyle="Comma"/>
    <tableColumn id="34" xr3:uid="{C1EEC909-CE67-448C-BAA2-069AE932ED88}" name="2018 _x000a_4th quarter" dataDxfId="112" dataCellStyle="Comma"/>
    <tableColumn id="35" xr3:uid="{B4CD2374-4867-48F6-B6D9-A11DEFF894D9}" name="2019 _x000a_1st quarter" dataDxfId="111" dataCellStyle="Comma"/>
    <tableColumn id="36" xr3:uid="{7C4954B1-214E-43AE-AC66-75F1E51DCC6B}" name="2019 _x000a_2nd quarter" dataDxfId="110" dataCellStyle="Comma"/>
    <tableColumn id="37" xr3:uid="{497CCA33-CDCA-469F-89BA-7FE6F61F384E}" name="2019 _x000a_3rd quarter" dataDxfId="109" dataCellStyle="Comma"/>
    <tableColumn id="38" xr3:uid="{84B49083-0C65-4CF7-8048-F0493B1C3782}" name="2019 _x000a_4th quarter" dataDxfId="108" dataCellStyle="Comma"/>
    <tableColumn id="39" xr3:uid="{691D66E2-1BDD-43BA-9D15-7CADA9D24CD6}" name="2020 _x000a_1st quarter" dataDxfId="107" dataCellStyle="Comma"/>
    <tableColumn id="40" xr3:uid="{0F44B9E8-6271-4F75-8595-41A8B88695D8}" name="2020 _x000a_2nd quarter" dataDxfId="106" dataCellStyle="Comma"/>
    <tableColumn id="41" xr3:uid="{A95EB0A0-3644-4987-80B1-57EBFA126C46}" name="2020 _x000a_3rd quarter" dataDxfId="105" dataCellStyle="Comma"/>
    <tableColumn id="42" xr3:uid="{E2CA12B4-57D0-4906-B371-1B3E6EBD3675}" name="2020 _x000a_4th quarter" dataDxfId="104" dataCellStyle="Comma"/>
    <tableColumn id="43" xr3:uid="{C205B8AF-2B97-4ED3-8354-BEE492FD3C71}" name="2021 _x000a_1st quarter" dataDxfId="103" dataCellStyle="Comma"/>
    <tableColumn id="44" xr3:uid="{D862F03A-C236-404F-86C8-20C07947AFD9}" name="2021 _x000a_2nd quarter" dataDxfId="102" dataCellStyle="Comma"/>
    <tableColumn id="45" xr3:uid="{1649BE36-F6E9-4C04-B861-BA7DA246835F}" name="2021 _x000a_3rd quarter" dataDxfId="101"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3:AS32" totalsRowShown="0" headerRowDxfId="100" dataDxfId="98" headerRowBorderDxfId="99" tableBorderDxfId="97" headerRowCellStyle="Normal 4" dataCellStyle="Comma">
  <autoFilter ref="A23:AS32"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6]" dataDxfId="96" dataCellStyle="Normal 3"/>
    <tableColumn id="2" xr3:uid="{035B924D-1E63-470E-B5E5-62D91196BCC8}" name="2010 _x000a_4th quarter" dataDxfId="95" dataCellStyle="Comma 2 2"/>
    <tableColumn id="3" xr3:uid="{8684FB4F-171E-4127-8EFA-D6446B322402}" name="2011 _x000a_1st quarter" dataDxfId="94" dataCellStyle="Comma 2 2"/>
    <tableColumn id="4" xr3:uid="{0B391B38-6037-4A5B-A5DE-371E2E2A0AA0}" name="2011 _x000a_2nd quarter" dataDxfId="93" dataCellStyle="Comma 2 2"/>
    <tableColumn id="5" xr3:uid="{E6BF9BDA-47BD-4088-91FE-1CC1F3647C0D}" name="2011 _x000a_3rd quarter" dataDxfId="92" dataCellStyle="Comma 2 2"/>
    <tableColumn id="6" xr3:uid="{599DF136-F222-4F9B-AA84-363976C1AD67}" name="2011 _x000a_4th quarter" dataDxfId="91" dataCellStyle="Comma 2 2"/>
    <tableColumn id="7" xr3:uid="{51BECC13-3B19-47BD-9372-5EE84AFEDD5B}" name="2012 _x000a_1st quarter" dataDxfId="90" dataCellStyle="Comma"/>
    <tableColumn id="8" xr3:uid="{D6B1BFFF-1746-49E3-9871-81B9046B84C2}" name="2012 _x000a_2nd quarter" dataDxfId="89" dataCellStyle="Comma"/>
    <tableColumn id="9" xr3:uid="{713E6023-29C2-417C-943A-5F665E000D1F}" name="2012 _x000a_3rd quarter" dataDxfId="88"/>
    <tableColumn id="10" xr3:uid="{FDBEBD53-8CEB-4A45-9ADD-D7125BF7AF8A}" name="2012 _x000a_4th quarter" dataDxfId="87"/>
    <tableColumn id="11" xr3:uid="{7E8BC949-21FC-43FC-93CD-927CC4C1B0B6}" name="2013 _x000a_1st quarter" dataDxfId="86" dataCellStyle="Comma"/>
    <tableColumn id="12" xr3:uid="{F0725613-A8B6-4B64-AA68-9D447E315E9C}" name="2013 _x000a_2nd quarter" dataDxfId="85" dataCellStyle="Comma"/>
    <tableColumn id="13" xr3:uid="{BA48F9B0-FE97-4B88-BC6B-5664EA53BFB3}" name="2013 _x000a_3rd quarter" dataDxfId="84" dataCellStyle="Comma"/>
    <tableColumn id="14" xr3:uid="{AC783E69-79A4-433E-9674-62DFD033D85D}" name="2013 _x000a_4th quarter" dataDxfId="83" dataCellStyle="Comma"/>
    <tableColumn id="15" xr3:uid="{F9D68D62-5232-489A-8804-DE0A1EAB2F21}" name="2014 _x000a_1st quarter" dataDxfId="82" dataCellStyle="Comma"/>
    <tableColumn id="16" xr3:uid="{6D0B5DB0-D473-4F78-88B8-480BE1A307FB}" name="2014 _x000a_2nd quarter" dataDxfId="81" dataCellStyle="Comma"/>
    <tableColumn id="17" xr3:uid="{4984104A-5CF2-4F43-8E68-46494BBA5095}" name="2014 _x000a_3rd quarter" dataDxfId="80" dataCellStyle="Comma"/>
    <tableColumn id="18" xr3:uid="{3C83F781-679A-480C-9EA8-B8F11E6AE1B9}" name="2014 _x000a_4th quarter" dataDxfId="79" dataCellStyle="Comma"/>
    <tableColumn id="19" xr3:uid="{957AC7E2-20BA-4161-B88B-7F70D34268F3}" name="2015 _x000a_1st quarter" dataDxfId="78" dataCellStyle="Comma"/>
    <tableColumn id="20" xr3:uid="{C6490CA8-2FC7-45D2-B9D1-6ABAACAFDC6A}" name="2015 _x000a_2nd quarter" dataDxfId="77" dataCellStyle="Comma"/>
    <tableColumn id="21" xr3:uid="{57FE4E5D-FFCE-4772-96F3-F7776406AA64}" name="2015 _x000a_3rd quarter" dataDxfId="76" dataCellStyle="Comma"/>
    <tableColumn id="22" xr3:uid="{B69A7BB5-5F23-4626-8AA8-03C56032DC56}" name="2015 _x000a_4th quarter" dataDxfId="75" dataCellStyle="Comma"/>
    <tableColumn id="23" xr3:uid="{B64D338F-D142-462F-9BB1-C4DEB63E1E77}" name="2016 _x000a_1st quarter" dataDxfId="74" dataCellStyle="Comma"/>
    <tableColumn id="24" xr3:uid="{B0F4474B-B7FA-4922-A256-D4C1E68FBA3E}" name="2016 _x000a_2nd quarter" dataDxfId="73" dataCellStyle="Comma"/>
    <tableColumn id="25" xr3:uid="{1B167DE6-F5B0-4046-9418-35D148932300}" name="2016 _x000a_3rd quarter" dataDxfId="72" dataCellStyle="Comma"/>
    <tableColumn id="26" xr3:uid="{C7F485AD-D7E9-4178-8FFC-4E2E5832E46B}" name="2016 _x000a_4th quarter" dataDxfId="71" dataCellStyle="Comma"/>
    <tableColumn id="27" xr3:uid="{C4878186-9795-4DDE-A9CB-5CA9276D78C9}" name="2017 _x000a_1st quarter" dataDxfId="70" dataCellStyle="Comma"/>
    <tableColumn id="28" xr3:uid="{DC9A1323-CAB5-4F27-B158-9D6D0D251DD8}" name="2017 _x000a_2nd quarter" dataDxfId="69" dataCellStyle="Comma"/>
    <tableColumn id="29" xr3:uid="{2D10B6FF-97AE-48F9-BD23-987B36A508CA}" name="2017 _x000a_3rd quarter" dataDxfId="68" dataCellStyle="Comma"/>
    <tableColumn id="30" xr3:uid="{FF0ACE6E-3867-4DF3-9657-96CA86B5C143}" name="2017 _x000a_4th quarter" dataDxfId="67" dataCellStyle="Comma"/>
    <tableColumn id="31" xr3:uid="{C5B136F1-05E8-480F-ACC3-9D0DD25A24C2}" name="2018 _x000a_1st quarter" dataDxfId="66" dataCellStyle="Comma"/>
    <tableColumn id="32" xr3:uid="{DECD4D9D-4CF1-4683-A2D8-ABA85B3CB7A4}" name="2018 _x000a_2nd quarter" dataDxfId="65" dataCellStyle="Comma"/>
    <tableColumn id="33" xr3:uid="{D908BEDE-DF1E-457F-A341-4C3DCA53F480}" name="2018 _x000a_3rd quarter" dataDxfId="64" dataCellStyle="Comma"/>
    <tableColumn id="34" xr3:uid="{ABA07718-C56D-4602-B4D8-2D2705A8D02A}" name="2018 _x000a_4th quarter" dataDxfId="63" dataCellStyle="Comma"/>
    <tableColumn id="35" xr3:uid="{0BCC82F1-27BD-4398-A13F-1EC41F26EDBC}" name="2019 _x000a_1st quarter" dataDxfId="62" dataCellStyle="Comma"/>
    <tableColumn id="36" xr3:uid="{7FD7E21A-94CF-47D3-BFC0-C8BCD8EEABED}" name="2019 _x000a_2nd quarter" dataDxfId="61" dataCellStyle="Comma"/>
    <tableColumn id="37" xr3:uid="{BE1DF459-176E-456B-BC50-93C653A4CAF7}" name="2019 _x000a_3rd quarter" dataDxfId="60" dataCellStyle="Comma"/>
    <tableColumn id="38" xr3:uid="{A6A05AD9-7249-4595-AF7E-D5D2A36571CA}" name="2019 _x000a_4th quarter" dataDxfId="59" dataCellStyle="Comma"/>
    <tableColumn id="39" xr3:uid="{0B52905A-B3BC-45BA-AB73-7DC8E72716D1}" name="2020 _x000a_1st quarter" dataDxfId="58" dataCellStyle="Comma"/>
    <tableColumn id="40" xr3:uid="{92DE94DB-F876-48F5-B5E8-0A068109725E}" name="2020 _x000a_2nd quarter" dataDxfId="57" dataCellStyle="Comma"/>
    <tableColumn id="41" xr3:uid="{9BB35AF5-BB46-4B3F-922C-E6FE1AC0A505}" name="2020 _x000a_3rd quarter" dataDxfId="56" dataCellStyle="Comma"/>
    <tableColumn id="42" xr3:uid="{7BC191FA-8426-4C2C-8019-AEDC4802BAD7}" name="2020 _x000a_4th quarter" dataDxfId="55" dataCellStyle="Comma"/>
    <tableColumn id="43" xr3:uid="{986E50B5-860B-4995-B99E-FAA2F3992A7A}" name="2021 _x000a_1st quarter" dataDxfId="54" dataCellStyle="Comma"/>
    <tableColumn id="44" xr3:uid="{79A56163-FD62-470D-8110-1FC002A79694}" name="2021 _x000a_2nd quarter" dataDxfId="53" dataCellStyle="Comma"/>
    <tableColumn id="45" xr3:uid="{93E1E5A4-EF82-4D44-9587-B75D36563AE3}" name="2021 _x000a_3rd quarter" dataDxfId="52"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4:AS39" totalsRowShown="0" headerRowDxfId="51" dataDxfId="49" headerRowBorderDxfId="50" tableBorderDxfId="48" headerRowCellStyle="Normal 4" dataCellStyle="Percent">
  <autoFilter ref="A34:AS39"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1]" dataDxfId="47" dataCellStyle="Normal 3"/>
    <tableColumn id="2" xr3:uid="{401D048C-0FB9-48E3-A389-2AF22F5F5A25}" name="2010 _x000a_4th quarter" dataDxfId="46" dataCellStyle="Percent"/>
    <tableColumn id="3" xr3:uid="{31E289A3-DB25-4C6A-8A92-B1A24AB08F81}" name="2011 _x000a_1st quarter" dataDxfId="45" dataCellStyle="Percent"/>
    <tableColumn id="4" xr3:uid="{37DADF7A-9F5E-4798-A204-C25204E3AA42}" name="2011 _x000a_2nd quarter" dataDxfId="44" dataCellStyle="Percent"/>
    <tableColumn id="5" xr3:uid="{EA60B4C2-3D59-449E-A448-13625B628261}" name="2011 _x000a_3rd quarter" dataDxfId="43" dataCellStyle="Percent"/>
    <tableColumn id="6" xr3:uid="{B6B64BDC-F00D-4B13-A067-E8881B7CA70C}" name="2011 _x000a_4th quarter" dataDxfId="42" dataCellStyle="Percent"/>
    <tableColumn id="7" xr3:uid="{BC051A32-10DF-48F6-ACA7-B84BD34AAEFC}" name="2012 _x000a_1st quarter" dataDxfId="41" dataCellStyle="Percent"/>
    <tableColumn id="8" xr3:uid="{1FD2204C-C976-4291-A983-F43E7855A7B4}" name="2012 _x000a_2nd quarter" dataDxfId="40" dataCellStyle="Percent"/>
    <tableColumn id="9" xr3:uid="{04D699CA-3B80-4BE2-91FD-4ECE04B2454E}" name="2012 _x000a_3rd quarter" dataDxfId="39" dataCellStyle="Percent"/>
    <tableColumn id="10" xr3:uid="{37D9A163-B769-424D-9368-8BD9A0E98F00}" name="2012 _x000a_4th quarter" dataDxfId="38" dataCellStyle="Percent"/>
    <tableColumn id="11" xr3:uid="{36746022-9B61-4668-BA97-30C057FCE83C}" name="2013 _x000a_1st quarter" dataDxfId="37" dataCellStyle="Percent"/>
    <tableColumn id="12" xr3:uid="{68B47C8D-4E21-413A-BF03-A8B4AA0DC870}" name="2013 _x000a_2nd quarter" dataDxfId="36" dataCellStyle="Percent"/>
    <tableColumn id="13" xr3:uid="{91D50313-A5D0-4FE8-A872-0EF21218C3AD}" name="2013 _x000a_3rd quarter" dataDxfId="35" dataCellStyle="Percent"/>
    <tableColumn id="14" xr3:uid="{4405ABD4-09B1-4DD7-A7AA-71A0FC63A205}" name="2013 _x000a_4th quarter" dataDxfId="34" dataCellStyle="Percent"/>
    <tableColumn id="15" xr3:uid="{34F8BAC2-81F4-4054-BC44-FFA29C89B114}" name="2014 _x000a_1st quarter" dataDxfId="33" dataCellStyle="Percent"/>
    <tableColumn id="16" xr3:uid="{446F9F04-34CF-43FB-9ECD-F45E0664F6B9}" name="2014 _x000a_2nd quarter" dataDxfId="32" dataCellStyle="Percent"/>
    <tableColumn id="17" xr3:uid="{066153D9-8E77-42F9-9383-AE1BC5A05C99}" name="2014 _x000a_3rd quarter" dataDxfId="31" dataCellStyle="Percent"/>
    <tableColumn id="18" xr3:uid="{A587A6B6-3670-46FF-9B55-10E38EBFC675}" name="2014 _x000a_4th quarter" dataDxfId="30" dataCellStyle="Percent"/>
    <tableColumn id="19" xr3:uid="{A07507EA-28B2-4A95-B038-0184F9313B0D}" name="2015 _x000a_1st quarter" dataDxfId="29" dataCellStyle="Percent"/>
    <tableColumn id="20" xr3:uid="{A8F71CAF-76CA-458F-90C8-2101E8739341}" name="2015 _x000a_2nd quarter" dataDxfId="28" dataCellStyle="Percent"/>
    <tableColumn id="21" xr3:uid="{F15AC137-6BC1-42FF-B4D1-504BB6EB69F8}" name="2015 _x000a_3rd quarter" dataDxfId="27" dataCellStyle="Percent"/>
    <tableColumn id="22" xr3:uid="{1E88B5F6-FE7E-450B-96AB-C7B70F7CC0A2}" name="2015 _x000a_4th quarter" dataDxfId="26" dataCellStyle="Percent"/>
    <tableColumn id="23" xr3:uid="{D6C997AD-3777-495E-BF7B-2149DB003EBC}" name="2016 _x000a_1st quarter" dataDxfId="25" dataCellStyle="Percent"/>
    <tableColumn id="24" xr3:uid="{AF81A43B-D73B-4C1B-AE7C-8BE16F2AF63F}" name="2016 _x000a_2nd quarter" dataDxfId="24" dataCellStyle="Percent"/>
    <tableColumn id="25" xr3:uid="{3AA01925-B445-4CF7-9B23-AAA4FFC4D83F}" name="2016 _x000a_3rd quarter" dataDxfId="23" dataCellStyle="Percent"/>
    <tableColumn id="26" xr3:uid="{1D9814EC-BE84-4C5A-9034-C70556CD8A48}" name="2016 _x000a_4th quarter" dataDxfId="22" dataCellStyle="Percent"/>
    <tableColumn id="27" xr3:uid="{CE978CD8-2CE8-4821-9819-987B2DF5E4D6}" name="2017 _x000a_1st quarter" dataDxfId="21" dataCellStyle="Percent"/>
    <tableColumn id="28" xr3:uid="{EAB792E9-3F3F-45CD-84AC-BC7C78067E81}" name="2017 _x000a_2nd quarter" dataDxfId="20" dataCellStyle="Percent"/>
    <tableColumn id="29" xr3:uid="{838CFACA-4C36-4433-9260-798A51F702DA}" name="2017 _x000a_3rd quarter" dataDxfId="19" dataCellStyle="Percent"/>
    <tableColumn id="30" xr3:uid="{313D63EF-3D8C-4A65-A904-9DEA9D8C5E20}" name="2017 _x000a_4th quarter" dataDxfId="18" dataCellStyle="Percent"/>
    <tableColumn id="31" xr3:uid="{B832A259-2B85-4870-BB09-CA7E89F36C5A}" name="2018 _x000a_1st quarter" dataDxfId="17" dataCellStyle="Percent"/>
    <tableColumn id="32" xr3:uid="{A9413210-1838-4786-BE4D-A633B13EF455}" name="2018 _x000a_2nd quarter" dataDxfId="16" dataCellStyle="Percent"/>
    <tableColumn id="33" xr3:uid="{9125AC25-7F53-4CED-90B3-7654F81A9362}" name="2018 _x000a_3rd quarter" dataDxfId="15" dataCellStyle="Percent"/>
    <tableColumn id="34" xr3:uid="{D08DE3B8-0F7F-42DA-9C6A-F36433E196DE}" name="2018 _x000a_4th quarter" dataDxfId="14" dataCellStyle="Percent"/>
    <tableColumn id="35" xr3:uid="{1A77B1A5-790F-4681-BD5B-95C5AE491FE2}" name="2019 _x000a_1st quarter" dataDxfId="13" dataCellStyle="Percent"/>
    <tableColumn id="36" xr3:uid="{F11B1386-57F0-4091-A55F-C9E0E6C5D9D6}" name="2019 _x000a_2nd quarter" dataDxfId="12" dataCellStyle="Percent"/>
    <tableColumn id="37" xr3:uid="{9ED1899D-2366-470D-A77F-0082D28E5AE7}" name="2019 _x000a_3rd quarter" dataDxfId="11" dataCellStyle="Percent"/>
    <tableColumn id="38" xr3:uid="{F18D4C40-E70E-4701-A508-55A327ADA722}" name="2019 _x000a_4th quarter" dataDxfId="10" dataCellStyle="Percent"/>
    <tableColumn id="39" xr3:uid="{F3EC948D-CA0B-483B-A788-23D5CA250A18}" name="2020 _x000a_1st quarter" dataDxfId="9" dataCellStyle="Percent"/>
    <tableColumn id="40" xr3:uid="{7D41923E-A948-4383-9087-94A8A0419994}" name="2020 _x000a_2nd quarter" dataDxfId="8" dataCellStyle="Percent"/>
    <tableColumn id="41" xr3:uid="{2D0C5BAE-BACD-4C2F-A8DB-F9BEE8AC461E}" name="2020 _x000a_3rd quarter" dataDxfId="7" dataCellStyle="Percent"/>
    <tableColumn id="42" xr3:uid="{C8057D60-AEF9-4E76-8C22-F2D5C8034DBB}" name="2020 _x000a_4th quarter" dataDxfId="6" dataCellStyle="Percent"/>
    <tableColumn id="43" xr3:uid="{4735E10F-4C41-4DAF-BD65-B51FF5BCB992}" name="2021 _x000a_1st quarter" dataDxfId="5" dataCellStyle="Percent"/>
    <tableColumn id="44" xr3:uid="{9DFD92B1-0CC3-4232-A5A9-C3414262FB05}" name="2021 _x000a_2nd quarter" dataDxfId="4" dataCellStyle="Percent"/>
    <tableColumn id="45" xr3:uid="{EC7EB755-A1E5-402B-8D87-9C1106AC00A3}" name="2021 _x000a_3rd quarter" dataDxfId="3"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40:N51" totalsRowShown="0" headerRowDxfId="1244" dataDxfId="1242" headerRowBorderDxfId="1243" tableBorderDxfId="1241" dataCellStyle="Percent">
  <autoFilter ref="A40:N51"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1]" dataDxfId="1240" dataCellStyle="Normal 3"/>
    <tableColumn id="2" xr3:uid="{00000000-0010-0000-0300-000002000000}" name="2021" dataDxfId="1239" dataCellStyle="Percent">
      <calculatedColumnFormula>INDIRECT(Calculation_HIDE!N41,FALSE)</calculatedColumnFormula>
    </tableColumn>
    <tableColumn id="3" xr3:uid="{00000000-0010-0000-0300-000003000000}" name="2022" dataDxfId="1238" dataCellStyle="Percent">
      <calculatedColumnFormula>INDIRECT(Calculation_HIDE!O41,FALSE)</calculatedColumnFormula>
    </tableColumn>
    <tableColumn id="4" xr3:uid="{00000000-0010-0000-0300-000004000000}" name="Annual per cent change" dataDxfId="1237">
      <calculatedColumnFormula>C41-B41</calculatedColumnFormula>
    </tableColumn>
    <tableColumn id="10" xr3:uid="{00000000-0010-0000-0300-00000A000000}" name="2020_x000a_4th quarter" dataDxfId="1236" dataCellStyle="Percent">
      <calculatedColumnFormula>INDIRECT(Calculation_HIDE!BI41,FALSE)</calculatedColumnFormula>
    </tableColumn>
    <tableColumn id="11" xr3:uid="{00000000-0010-0000-0300-00000B000000}" name="2021_x000a_1st quarter" dataDxfId="1235" dataCellStyle="Percent">
      <calculatedColumnFormula>INDIRECT(Calculation_HIDE!BJ41,FALSE)</calculatedColumnFormula>
    </tableColumn>
    <tableColumn id="12" xr3:uid="{00000000-0010-0000-0300-00000C000000}" name="2021_x000a_2nd quarter" dataDxfId="1234" dataCellStyle="Percent">
      <calculatedColumnFormula>INDIRECT(Calculation_HIDE!BK41,FALSE)</calculatedColumnFormula>
    </tableColumn>
    <tableColumn id="13" xr3:uid="{00000000-0010-0000-0300-00000D000000}" name="2021_x000a_3rd quarter" dataDxfId="1233" dataCellStyle="Percent">
      <calculatedColumnFormula>INDIRECT(Calculation_HIDE!BL41,FALSE)</calculatedColumnFormula>
    </tableColumn>
    <tableColumn id="15" xr3:uid="{1D72B5E9-9BD0-40E2-B815-DF62FF0E4510}" name="2021_x000a_4th quarter" dataDxfId="1232" dataCellStyle="Percent">
      <calculatedColumnFormula>INDIRECT(Calculation_HIDE!BN41,FALSE)</calculatedColumnFormula>
    </tableColumn>
    <tableColumn id="5" xr3:uid="{F7EB40B8-F14F-4053-8027-A5572D801ED0}" name="2022_x000a_1st quarter" dataDxfId="1231" dataCellStyle="Percent">
      <calculatedColumnFormula>INDIRECT(Calculation_HIDE!BO41,FALSE)</calculatedColumnFormula>
    </tableColumn>
    <tableColumn id="6" xr3:uid="{0A60983D-94DA-4713-A770-8E14FD3AD976}" name="2022_x000a_2nd quarter" dataDxfId="1230" dataCellStyle="Percent">
      <calculatedColumnFormula>INDIRECT(Calculation_HIDE!BP41,FALSE)</calculatedColumnFormula>
    </tableColumn>
    <tableColumn id="7" xr3:uid="{E4C86358-6B17-414D-A0CD-A3DB808A0623}" name="2022 _x000a_3rd quarter" dataDxfId="1229" dataCellStyle="Percent">
      <calculatedColumnFormula>INDIRECT(Calculation_HIDE!BQ41,FALSE)</calculatedColumnFormula>
    </tableColumn>
    <tableColumn id="8" xr3:uid="{C749E31D-E76E-4A46-B3D1-275D881613C8}" name="2022 _x000a_4th quarter" dataDxfId="1228" dataCellStyle="Percent">
      <calculatedColumnFormula>INDIRECT(Calculation_HIDE!BR41,FALSE)</calculatedColumnFormula>
    </tableColumn>
    <tableColumn id="14" xr3:uid="{00000000-0010-0000-0300-00000E000000}" name="Quarterly per cent change _x000a_[note 12]" dataDxfId="1227">
      <calculatedColumnFormula>H41-#REF!</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4:N38" totalsRowShown="0" headerRowDxfId="1226" dataDxfId="1224" headerRowBorderDxfId="1225" tableBorderDxfId="1223">
  <autoFilter ref="A24:N38"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6]" dataDxfId="1222"/>
    <tableColumn id="2" xr3:uid="{00000000-0010-0000-0400-000002000000}" name="2021" dataDxfId="1221">
      <calculatedColumnFormula>INDIRECT(Calculation_HIDE!N25,FALSE)</calculatedColumnFormula>
    </tableColumn>
    <tableColumn id="3" xr3:uid="{00000000-0010-0000-0400-000003000000}" name="2022" dataDxfId="1220">
      <calculatedColumnFormula>INDIRECT(Calculation_HIDE!O25,FALSE)</calculatedColumnFormula>
    </tableColumn>
    <tableColumn id="4" xr3:uid="{00000000-0010-0000-0400-000004000000}" name="Annual per cent change" dataDxfId="1219">
      <calculatedColumnFormula>IF(((C25-B25)/B25)*100&gt;100,"(+)  ",IF(((C25-B25)/B25)*100&lt;-100,"(-)",IF(B25=0,"",((C25-B25)/B25)*100)))</calculatedColumnFormula>
    </tableColumn>
    <tableColumn id="10" xr3:uid="{00000000-0010-0000-0400-00000A000000}" name="2020_x000a_4th quarter" dataDxfId="1218">
      <calculatedColumnFormula>INDIRECT(Calculation_HIDE!BI25,FALSE)</calculatedColumnFormula>
    </tableColumn>
    <tableColumn id="11" xr3:uid="{00000000-0010-0000-0400-00000B000000}" name="2021_x000a_1st quarter" dataDxfId="1217">
      <calculatedColumnFormula>INDIRECT(Calculation_HIDE!BJ25,FALSE)</calculatedColumnFormula>
    </tableColumn>
    <tableColumn id="12" xr3:uid="{00000000-0010-0000-0400-00000C000000}" name="2021_x000a_2nd quarter" dataDxfId="1216">
      <calculatedColumnFormula>INDIRECT(Calculation_HIDE!BK25,FALSE)</calculatedColumnFormula>
    </tableColumn>
    <tableColumn id="13" xr3:uid="{00000000-0010-0000-0400-00000D000000}" name="2021_x000a_3rd quarter" dataDxfId="1215">
      <calculatedColumnFormula>INDIRECT(Calculation_HIDE!BL25,FALSE)</calculatedColumnFormula>
    </tableColumn>
    <tableColumn id="15" xr3:uid="{363B16D6-2B06-4578-9460-D6F138643FFD}" name="2021_x000a_4th quarter" dataDxfId="1214"/>
    <tableColumn id="5" xr3:uid="{CBFF5C29-C6C4-4ECF-BEE9-810AA7AA795B}" name="2022_x000a_1st quarter" dataDxfId="1213"/>
    <tableColumn id="6" xr3:uid="{09B68EBA-218A-49EC-B99E-2847441FC7DB}" name="2022_x000a_2nd quarter" dataDxfId="1212"/>
    <tableColumn id="7" xr3:uid="{59588616-30D1-49B0-A72F-CF0B877164C9}" name="2022 _x000a_3rd quarter" dataDxfId="1211"/>
    <tableColumn id="8" xr3:uid="{0D72B730-420C-4CF5-AAAD-77FCFCDDDB7D}" name="2022 _x000a_4th quarter" dataDxfId="1210"/>
    <tableColumn id="14" xr3:uid="{00000000-0010-0000-0400-00000E000000}" name="Quarterly per cent change _x000a_[note 12]" dataDxfId="1209">
      <calculatedColumnFormula>IF((H25-#REF!)/#REF!*100=0,"no change", (H25-#REF!)/#REF!*100)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2" totalsRowShown="0" headerRowDxfId="1208" dataDxfId="1206" headerRowBorderDxfId="1207" tableBorderDxfId="1205">
  <autoFilter ref="A7:N22"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204"/>
    <tableColumn id="2" xr3:uid="{5B31394B-AD6C-457C-9CA2-ED79E1DCB16F}" name="2021" dataDxfId="1203">
      <calculatedColumnFormula>INDIRECT(Calculation_HIDE!N8,FALSE)</calculatedColumnFormula>
    </tableColumn>
    <tableColumn id="3" xr3:uid="{170A7632-D896-416A-892D-80A269E54457}" name="2022" dataDxfId="1202">
      <calculatedColumnFormula>INDIRECT(Calculation_HIDE!O8,FALSE)</calculatedColumnFormula>
    </tableColumn>
    <tableColumn id="4" xr3:uid="{EEEFB34E-9603-451F-AD5F-116356F19B69}" name="Annual per cent change" dataDxfId="1201">
      <calculatedColumnFormula>IF(((C8-B8)/B8)*100&gt;100,"(+)  ",IF(((C8-B8)/B8)*100&lt;-100,"(-)  ",IF(ROUND((((C8-B8)/B8)*100),1)=0,"no change  ",((C8-B8)/B8)*100)))</calculatedColumnFormula>
    </tableColumn>
    <tableColumn id="10" xr3:uid="{7C92DEB1-C78F-4C73-92DF-BE843521EF6C}" name="2020_x000a_4th quarter" dataDxfId="1200">
      <calculatedColumnFormula>INDIRECT(Calculation_HIDE!BI8,FALSE)</calculatedColumnFormula>
    </tableColumn>
    <tableColumn id="11" xr3:uid="{E24A9BB6-0175-4135-890D-EB73291843ED}" name="2021_x000a_1st quarter" dataDxfId="1199">
      <calculatedColumnFormula>INDIRECT(Calculation_HIDE!BJ8,FALSE)</calculatedColumnFormula>
    </tableColumn>
    <tableColumn id="12" xr3:uid="{DE79664C-C0A1-4B03-A255-3A2459D8CB95}" name="2021_x000a_2nd quarter" dataDxfId="1198">
      <calculatedColumnFormula>INDIRECT(Calculation_HIDE!BK8,FALSE)</calculatedColumnFormula>
    </tableColumn>
    <tableColumn id="13" xr3:uid="{8DCFF710-E5CA-4267-BF91-E22A84CCAEBC}" name="2021_x000a_3rd quarter" dataDxfId="1197">
      <calculatedColumnFormula>INDIRECT(Calculation_HIDE!BL8,FALSE)</calculatedColumnFormula>
    </tableColumn>
    <tableColumn id="16" xr3:uid="{46DE12FF-CF78-4D84-9C19-D04A93F5A004}" name="2021_x000a_4th quarter" dataDxfId="1196"/>
    <tableColumn id="15" xr3:uid="{9DEEA413-781F-4319-BCFA-71684C22A05B}" name="2022_x000a_1st quarter" dataDxfId="1195"/>
    <tableColumn id="6" xr3:uid="{CC3E6EEE-7596-4040-B250-B869794C05B1}" name="2022_x000a_2nd quarter" dataDxfId="1194"/>
    <tableColumn id="5" xr3:uid="{7ECC6052-20EB-41FD-A3EF-74CD881032C1}" name="2022 _x000a_3rd quarter" dataDxfId="1193"/>
    <tableColumn id="8" xr3:uid="{C3FE9CDA-2989-41B3-A674-8B7DB8C5632A}" name="2022 _x000a_4th quarter" dataDxfId="1192"/>
    <tableColumn id="14" xr3:uid="{70D2A08A-00E1-462F-88F8-F9A6B91C7B13}" name="Quarterly per cent change _x000a_[note 12]" dataDxfId="1191">
      <calculatedColumnFormula>IF((H8-#REF!)/#REF!*100=0,"no change", (H8-#REF!)/#REF!*100)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O23" totalsRowCount="1" headerRowDxfId="1190" dataDxfId="1188" headerRowBorderDxfId="1189" tableBorderDxfId="1187" dataCellStyle="Comma">
  <autoFilter ref="A7:O22"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500-000001000000}" name="CUMULATIVE INSTALLED CAPACITY (MW) _x000a_[note 1]" dataDxfId="1186" totalsRowDxfId="1185"/>
    <tableColumn id="2" xr3:uid="{00000000-0010-0000-0500-000002000000}" name="2009" dataDxfId="1184" totalsRowDxfId="1183" dataCellStyle="Comma"/>
    <tableColumn id="3" xr3:uid="{00000000-0010-0000-0500-000003000000}" name="2010" dataDxfId="1182" totalsRowDxfId="1181" dataCellStyle="Comma">
      <calculatedColumnFormula>Quarter!E8</calculatedColumnFormula>
    </tableColumn>
    <tableColumn id="4" xr3:uid="{00000000-0010-0000-0500-000004000000}" name="2011" dataDxfId="1180" totalsRowDxfId="1179" dataCellStyle="Comma">
      <calculatedColumnFormula>Quarter!I8</calculatedColumnFormula>
    </tableColumn>
    <tableColumn id="5" xr3:uid="{00000000-0010-0000-0500-000005000000}" name="2012" dataDxfId="1178" totalsRowDxfId="1177" dataCellStyle="Comma">
      <calculatedColumnFormula>Quarter!M8</calculatedColumnFormula>
    </tableColumn>
    <tableColumn id="6" xr3:uid="{00000000-0010-0000-0500-000006000000}" name="2013" dataDxfId="1176" totalsRowDxfId="1175" dataCellStyle="Comma">
      <calculatedColumnFormula>Quarter!Q8</calculatedColumnFormula>
    </tableColumn>
    <tableColumn id="7" xr3:uid="{00000000-0010-0000-0500-000007000000}" name="2014" dataDxfId="1174" totalsRowDxfId="1173" dataCellStyle="Comma">
      <calculatedColumnFormula>Quarter!U8</calculatedColumnFormula>
    </tableColumn>
    <tableColumn id="8" xr3:uid="{00000000-0010-0000-0500-000008000000}" name="2015" dataDxfId="1172" totalsRowDxfId="1171" dataCellStyle="Comma">
      <calculatedColumnFormula>Quarter!Y8</calculatedColumnFormula>
    </tableColumn>
    <tableColumn id="9" xr3:uid="{00000000-0010-0000-0500-000009000000}" name="2016" dataDxfId="1170" totalsRowDxfId="1169" dataCellStyle="Comma">
      <calculatedColumnFormula>Quarter!AC8</calculatedColumnFormula>
    </tableColumn>
    <tableColumn id="10" xr3:uid="{00000000-0010-0000-0500-00000A000000}" name="2017" dataDxfId="1168" totalsRowDxfId="1167" dataCellStyle="Comma">
      <calculatedColumnFormula>Quarter!AG8</calculatedColumnFormula>
    </tableColumn>
    <tableColumn id="11" xr3:uid="{00000000-0010-0000-0500-00000B000000}" name="2018" dataDxfId="1166" totalsRowDxfId="1165" dataCellStyle="Comma"/>
    <tableColumn id="12" xr3:uid="{00000000-0010-0000-0500-00000C000000}" name="2019" dataDxfId="1164" totalsRowDxfId="1163" dataCellStyle="Comma">
      <calculatedColumnFormula>Quarter!AO8</calculatedColumnFormula>
    </tableColumn>
    <tableColumn id="13" xr3:uid="{00000000-0010-0000-0500-00000D000000}" name="2020" dataDxfId="1162" totalsRowDxfId="1161" dataCellStyle="Comma">
      <calculatedColumnFormula>Quarter!AS8</calculatedColumnFormula>
    </tableColumn>
    <tableColumn id="14" xr3:uid="{1DB7C7E7-2A1E-4592-80D6-341A6FAEEAE0}" name="2021" dataDxfId="1160" totalsRowDxfId="1159" dataCellStyle="Comma 2"/>
    <tableColumn id="15" xr3:uid="{B4593E03-1CAA-4D81-A324-A5D0E29BE58D}" name="2022" dataDxfId="1158" totalsRowDxfId="1157"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4:O39" totalsRowCount="1" headerRowDxfId="1156" dataDxfId="1154" headerRowBorderDxfId="1155" tableBorderDxfId="1153" dataCellStyle="Comma">
  <autoFilter ref="A24:O38"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600-000001000000}" name="ELECTRICITY GENERATED (GWh) _x000a_[note 6]" dataDxfId="1152" totalsRowDxfId="1151"/>
    <tableColumn id="2" xr3:uid="{00000000-0010-0000-0600-000002000000}" name="2009" dataDxfId="1150" totalsRowDxfId="1149" dataCellStyle="Comma"/>
    <tableColumn id="3" xr3:uid="{00000000-0010-0000-0600-000003000000}" name="2010" dataDxfId="1148" totalsRowDxfId="1147" dataCellStyle="Comma">
      <calculatedColumnFormula>SUM(Quarter!B25:E25)</calculatedColumnFormula>
    </tableColumn>
    <tableColumn id="4" xr3:uid="{00000000-0010-0000-0600-000004000000}" name="2011" dataDxfId="1146" totalsRowDxfId="1145" dataCellStyle="Comma">
      <calculatedColumnFormula>SUM(Quarter!F25:I25)</calculatedColumnFormula>
    </tableColumn>
    <tableColumn id="5" xr3:uid="{00000000-0010-0000-0600-000005000000}" name="2012" dataDxfId="1144" totalsRowDxfId="1143" dataCellStyle="Comma">
      <calculatedColumnFormula>SUM(Quarter!J25:M25)</calculatedColumnFormula>
    </tableColumn>
    <tableColumn id="6" xr3:uid="{00000000-0010-0000-0600-000006000000}" name="2013" dataDxfId="1142" totalsRowDxfId="1141" dataCellStyle="Comma">
      <calculatedColumnFormula>SUM(Quarter!N25:Q25)</calculatedColumnFormula>
    </tableColumn>
    <tableColumn id="7" xr3:uid="{00000000-0010-0000-0600-000007000000}" name="2014" dataDxfId="1140" totalsRowDxfId="1139" dataCellStyle="Comma">
      <calculatedColumnFormula>SUM(Quarter!R25:U25)</calculatedColumnFormula>
    </tableColumn>
    <tableColumn id="8" xr3:uid="{00000000-0010-0000-0600-000008000000}" name="2015" dataDxfId="1138" totalsRowDxfId="1137" dataCellStyle="Comma">
      <calculatedColumnFormula>SUM(Quarter!V25:Y25)</calculatedColumnFormula>
    </tableColumn>
    <tableColumn id="9" xr3:uid="{00000000-0010-0000-0600-000009000000}" name="2016" dataDxfId="1136" totalsRowDxfId="1135" dataCellStyle="Comma">
      <calculatedColumnFormula>SUM(Quarter!Z25:AC25)</calculatedColumnFormula>
    </tableColumn>
    <tableColumn id="10" xr3:uid="{00000000-0010-0000-0600-00000A000000}" name="2017" dataDxfId="1134" totalsRowDxfId="1133" dataCellStyle="Comma">
      <calculatedColumnFormula>SUM(Quarter!AD25:AG25)</calculatedColumnFormula>
    </tableColumn>
    <tableColumn id="11" xr3:uid="{00000000-0010-0000-0600-00000B000000}" name="2018" dataDxfId="1132" totalsRowDxfId="1131" dataCellStyle="Comma">
      <calculatedColumnFormula>SUM(Quarter!AH25:AK25)</calculatedColumnFormula>
    </tableColumn>
    <tableColumn id="12" xr3:uid="{00000000-0010-0000-0600-00000C000000}" name="2019" dataDxfId="1130" totalsRowDxfId="1129" dataCellStyle="Comma">
      <calculatedColumnFormula>SUM(Quarter!AL25:AO25)</calculatedColumnFormula>
    </tableColumn>
    <tableColumn id="13" xr3:uid="{00000000-0010-0000-0600-00000D000000}" name="2020" dataDxfId="1128" totalsRowDxfId="1127" dataCellStyle="Comma">
      <calculatedColumnFormula>SUM(Quarter!AP25:AS25)</calculatedColumnFormula>
    </tableColumn>
    <tableColumn id="14" xr3:uid="{16E68950-4320-4125-8360-211B256DF068}" name="2021" dataDxfId="1126" totalsRowDxfId="1125" dataCellStyle="Comma 2">
      <calculatedColumnFormula>SUM(Quarter!AT25:AW25)</calculatedColumnFormula>
    </tableColumn>
    <tableColumn id="15" xr3:uid="{8BADC1FB-5150-4837-8E8E-93FE6C8E2609}" name="2022" dataDxfId="1124" totalsRowDxfId="1123" dataCellStyle="Comma">
      <calculatedColumnFormula>SUM(Quarter!AU25:AX25)</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40:O51" totalsRowShown="0" headerRowDxfId="1122" dataDxfId="1121" tableBorderDxfId="1120" dataCellStyle="Percent">
  <autoFilter ref="A40:O51"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700-000001000000}" name="LOAD FACTORS (%) _x000a_[note 11]" dataDxfId="1119" dataCellStyle="Normal 3"/>
    <tableColumn id="2" xr3:uid="{00000000-0010-0000-0700-000002000000}" name="2009" dataDxfId="1118" dataCellStyle="Percent"/>
    <tableColumn id="3" xr3:uid="{00000000-0010-0000-0700-000003000000}" name="2010" dataDxfId="1117" dataCellStyle="Percent"/>
    <tableColumn id="4" xr3:uid="{00000000-0010-0000-0700-000004000000}" name="2011" dataDxfId="1116" dataCellStyle="Percent"/>
    <tableColumn id="5" xr3:uid="{00000000-0010-0000-0700-000005000000}" name="2012" dataDxfId="1115" dataCellStyle="Percent"/>
    <tableColumn id="6" xr3:uid="{00000000-0010-0000-0700-000006000000}" name="2013" dataDxfId="1114" dataCellStyle="Percent"/>
    <tableColumn id="7" xr3:uid="{00000000-0010-0000-0700-000007000000}" name="2014" dataDxfId="1113" dataCellStyle="Percent"/>
    <tableColumn id="8" xr3:uid="{00000000-0010-0000-0700-000008000000}" name="2015" dataDxfId="1112" dataCellStyle="Percent"/>
    <tableColumn id="9" xr3:uid="{00000000-0010-0000-0700-000009000000}" name="2016" dataDxfId="1111" dataCellStyle="Percent"/>
    <tableColumn id="10" xr3:uid="{00000000-0010-0000-0700-00000A000000}" name="2017" dataDxfId="1110" dataCellStyle="Percent"/>
    <tableColumn id="11" xr3:uid="{00000000-0010-0000-0700-00000B000000}" name="2018" dataDxfId="1109" dataCellStyle="Percent"/>
    <tableColumn id="12" xr3:uid="{00000000-0010-0000-0700-00000C000000}" name="2019" dataDxfId="1108" dataCellStyle="Percent"/>
    <tableColumn id="13" xr3:uid="{00000000-0010-0000-0700-00000D000000}" name="2020" dataDxfId="1107" dataCellStyle="Percent"/>
    <tableColumn id="14" xr3:uid="{2ECFFD3F-5520-41EE-9F59-E5F94DB38BA6}" name="2021" dataDxfId="1106" dataCellStyle="Percent 2"/>
    <tableColumn id="15" xr3:uid="{139CAFC7-EF19-4C3A-A3CE-080DD664FDF3}" name="2022" dataDxfId="1105"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5" Type="http://schemas.openxmlformats.org/officeDocument/2006/relationships/hyperlink" Target="mailto:renewables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government/publications/energy-trends-december-2021-special-feature-article-feed-in-tariff-load-factor-analysis"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heetViews>
  <sheetFormatPr defaultRowHeight="20.25" customHeight="1" x14ac:dyDescent="0.2"/>
  <cols>
    <col min="1" max="1" width="151.28515625" customWidth="1"/>
  </cols>
  <sheetData>
    <row r="1" spans="1:1" ht="45" customHeight="1" x14ac:dyDescent="0.2">
      <c r="A1" s="88" t="s">
        <v>21</v>
      </c>
    </row>
    <row r="2" spans="1:1" ht="45" customHeight="1" x14ac:dyDescent="0.2">
      <c r="A2" s="61" t="s">
        <v>286</v>
      </c>
    </row>
    <row r="3" spans="1:1" ht="30" customHeight="1" x14ac:dyDescent="0.35">
      <c r="A3" s="62" t="s">
        <v>167</v>
      </c>
    </row>
    <row r="4" spans="1:1" s="254" customFormat="1" ht="45" customHeight="1" x14ac:dyDescent="0.2">
      <c r="A4" s="66" t="s">
        <v>352</v>
      </c>
    </row>
    <row r="5" spans="1:1" ht="30" customHeight="1" x14ac:dyDescent="0.35">
      <c r="A5" s="240" t="s">
        <v>168</v>
      </c>
    </row>
    <row r="6" spans="1:1" s="254" customFormat="1" ht="20.25" customHeight="1" x14ac:dyDescent="0.2">
      <c r="A6" s="66" t="s">
        <v>290</v>
      </c>
    </row>
    <row r="7" spans="1:1" ht="30" customHeight="1" x14ac:dyDescent="0.35">
      <c r="A7" s="240" t="s">
        <v>169</v>
      </c>
    </row>
    <row r="8" spans="1:1" s="254" customFormat="1" ht="45" customHeight="1" x14ac:dyDescent="0.2">
      <c r="A8" s="66" t="s">
        <v>291</v>
      </c>
    </row>
    <row r="9" spans="1:1" ht="30" customHeight="1" x14ac:dyDescent="0.35">
      <c r="A9" s="152" t="s">
        <v>170</v>
      </c>
    </row>
    <row r="10" spans="1:1" ht="45" customHeight="1" x14ac:dyDescent="0.2">
      <c r="A10" s="61" t="s">
        <v>171</v>
      </c>
    </row>
    <row r="11" spans="1:1" ht="20.25" customHeight="1" x14ac:dyDescent="0.2">
      <c r="A11" s="67" t="s">
        <v>172</v>
      </c>
    </row>
    <row r="12" spans="1:1" ht="45" customHeight="1" x14ac:dyDescent="0.2">
      <c r="A12" s="61" t="s">
        <v>173</v>
      </c>
    </row>
    <row r="13" spans="1:1" ht="45" customHeight="1" x14ac:dyDescent="0.2">
      <c r="A13" s="61" t="s">
        <v>174</v>
      </c>
    </row>
    <row r="14" spans="1:1" ht="20.25" customHeight="1" x14ac:dyDescent="0.2">
      <c r="A14" s="61" t="s">
        <v>175</v>
      </c>
    </row>
    <row r="15" spans="1:1" ht="20.25" customHeight="1" x14ac:dyDescent="0.2">
      <c r="A15" s="67" t="s">
        <v>176</v>
      </c>
    </row>
    <row r="16" spans="1:1" ht="20.25" customHeight="1" x14ac:dyDescent="0.2">
      <c r="A16" s="67" t="s">
        <v>182</v>
      </c>
    </row>
    <row r="17" spans="1:1" ht="20.25" customHeight="1" x14ac:dyDescent="0.2">
      <c r="A17" s="67" t="s">
        <v>177</v>
      </c>
    </row>
    <row r="18" spans="1:1" ht="20.25" customHeight="1" x14ac:dyDescent="0.2">
      <c r="A18" s="67" t="s">
        <v>280</v>
      </c>
    </row>
    <row r="19" spans="1:1" ht="30" customHeight="1" x14ac:dyDescent="0.35">
      <c r="A19" s="152" t="s">
        <v>178</v>
      </c>
    </row>
    <row r="20" spans="1:1" ht="20.25" customHeight="1" x14ac:dyDescent="0.25">
      <c r="A20" s="153" t="s">
        <v>179</v>
      </c>
    </row>
    <row r="21" spans="1:1" ht="20.25" customHeight="1" x14ac:dyDescent="0.2">
      <c r="A21" s="61" t="s">
        <v>183</v>
      </c>
    </row>
    <row r="22" spans="1:1" ht="20.25" customHeight="1" x14ac:dyDescent="0.2">
      <c r="A22" s="67" t="s">
        <v>74</v>
      </c>
    </row>
    <row r="23" spans="1:1" ht="20.25" customHeight="1" x14ac:dyDescent="0.2">
      <c r="A23" s="280" t="s">
        <v>279</v>
      </c>
    </row>
    <row r="24" spans="1:1" ht="20.25" customHeight="1" x14ac:dyDescent="0.25">
      <c r="A24" s="153" t="s">
        <v>180</v>
      </c>
    </row>
    <row r="25" spans="1:1" ht="20.25" customHeight="1" x14ac:dyDescent="0.2">
      <c r="A25" s="74" t="s">
        <v>91</v>
      </c>
    </row>
    <row r="26" spans="1:1" ht="20.25" customHeight="1" x14ac:dyDescent="0.2">
      <c r="A26" s="83" t="s">
        <v>181</v>
      </c>
    </row>
    <row r="27" spans="1:1" ht="20.25" customHeight="1" x14ac:dyDescent="0.25">
      <c r="A27" s="70"/>
    </row>
    <row r="28" spans="1:1" ht="20.25" customHeight="1" x14ac:dyDescent="0.2">
      <c r="A28" s="154"/>
    </row>
    <row r="29" spans="1:1" ht="20.25" customHeight="1" x14ac:dyDescent="0.2">
      <c r="A29" s="154"/>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22" r:id="rId5" xr:uid="{00000000-0004-0000-0200-000005000000}"/>
    <hyperlink ref="A11" r:id="rId6" xr:uid="{DD30D07B-2887-4418-948E-60124AA92247}"/>
    <hyperlink ref="A18" r:id="rId7" display="Glossary and acronyms (opens in a new window)" xr:uid="{78389CB2-C2B4-4459-8124-B08AEA7202F5}"/>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H1" activePane="topRight" state="frozen"/>
      <selection activeCell="A11" sqref="A11"/>
      <selection pane="topRight" activeCell="A8" sqref="A8"/>
    </sheetView>
  </sheetViews>
  <sheetFormatPr defaultColWidth="9.140625" defaultRowHeight="20.25" customHeight="1" x14ac:dyDescent="0.2"/>
  <cols>
    <col min="1" max="1" width="46.5703125" style="50" customWidth="1"/>
    <col min="2" max="6" width="11" style="50" customWidth="1"/>
    <col min="7" max="7" width="12" style="50" customWidth="1"/>
    <col min="8" max="8" width="11.28515625" style="50" customWidth="1"/>
    <col min="9" max="9" width="12.28515625" style="50" customWidth="1"/>
    <col min="10" max="10" width="12" style="50" customWidth="1"/>
    <col min="11" max="11" width="12.28515625" style="50" customWidth="1"/>
    <col min="12" max="12" width="13.28515625" style="50" customWidth="1"/>
    <col min="13" max="13" width="12.140625" style="50" customWidth="1"/>
    <col min="14" max="14" width="11.28515625" style="50" customWidth="1"/>
    <col min="15" max="18" width="13" style="50" customWidth="1"/>
    <col min="19" max="19" width="11.7109375" style="50" customWidth="1"/>
    <col min="20" max="16384" width="9.140625" style="50"/>
  </cols>
  <sheetData>
    <row r="1" spans="1:20" s="140" customFormat="1" ht="45" customHeight="1" x14ac:dyDescent="0.2">
      <c r="A1" s="136" t="s">
        <v>237</v>
      </c>
    </row>
    <row r="2" spans="1:20" ht="20.25" customHeight="1" x14ac:dyDescent="0.2">
      <c r="A2" s="50" t="s">
        <v>223</v>
      </c>
    </row>
    <row r="3" spans="1:20" ht="20.25" customHeight="1" x14ac:dyDescent="0.2">
      <c r="A3" s="53" t="s">
        <v>232</v>
      </c>
    </row>
    <row r="4" spans="1:20" ht="20.25" customHeight="1" x14ac:dyDescent="0.2">
      <c r="A4" s="50" t="s">
        <v>245</v>
      </c>
    </row>
    <row r="5" spans="1:20" ht="20.25" customHeight="1" x14ac:dyDescent="0.2">
      <c r="A5" s="50" t="s">
        <v>244</v>
      </c>
    </row>
    <row r="6" spans="1:20" ht="20.25" customHeight="1" x14ac:dyDescent="0.2">
      <c r="A6" s="50" t="s">
        <v>110</v>
      </c>
    </row>
    <row r="7" spans="1:20" ht="30" customHeight="1" thickBot="1" x14ac:dyDescent="0.25">
      <c r="A7" s="49" t="s">
        <v>228</v>
      </c>
      <c r="B7" s="79" t="s">
        <v>227</v>
      </c>
      <c r="C7" s="79" t="s">
        <v>111</v>
      </c>
      <c r="D7" s="79" t="s">
        <v>112</v>
      </c>
      <c r="E7" s="79" t="s">
        <v>113</v>
      </c>
      <c r="F7" s="79" t="s">
        <v>114</v>
      </c>
      <c r="G7" s="79" t="s">
        <v>115</v>
      </c>
      <c r="H7" s="79" t="s">
        <v>116</v>
      </c>
      <c r="I7" s="79" t="s">
        <v>117</v>
      </c>
      <c r="J7" s="79" t="s">
        <v>118</v>
      </c>
      <c r="K7" s="79" t="s">
        <v>119</v>
      </c>
      <c r="L7" s="79" t="s">
        <v>120</v>
      </c>
      <c r="M7" s="79" t="s">
        <v>107</v>
      </c>
      <c r="N7" s="79" t="s">
        <v>108</v>
      </c>
      <c r="O7" s="79" t="s">
        <v>262</v>
      </c>
      <c r="P7" s="79" t="s">
        <v>288</v>
      </c>
    </row>
    <row r="8" spans="1:20" ht="20.25" customHeight="1" x14ac:dyDescent="0.2">
      <c r="A8" s="103" t="s">
        <v>22</v>
      </c>
      <c r="B8" s="161">
        <v>214</v>
      </c>
      <c r="C8" s="161">
        <v>299</v>
      </c>
      <c r="D8" s="161">
        <v>320</v>
      </c>
      <c r="E8" s="161">
        <f>SUM('Northern Ireland - Qtr'!F8:F10)</f>
        <v>409.13</v>
      </c>
      <c r="F8" s="161">
        <f>SUM('Northern Ireland - Qtr'!J8:J10)</f>
        <v>460.25</v>
      </c>
      <c r="G8" s="161">
        <f>SUM('Northern Ireland - Qtr'!N8:N10)</f>
        <v>581.08000000000004</v>
      </c>
      <c r="H8" s="161">
        <f>SUM('Northern Ireland - Qtr'!R8:R10)</f>
        <v>697.37</v>
      </c>
      <c r="I8" s="161">
        <f>SUM('Northern Ireland - Qtr'!V8:V10)</f>
        <v>731.34</v>
      </c>
      <c r="J8" s="161">
        <f>SUM('Northern Ireland - Qtr'!Z8:Z10)</f>
        <v>886.16</v>
      </c>
      <c r="K8" s="161">
        <f>SUM('Northern Ireland - Qtr'!AD8:AD10)</f>
        <v>1182.3699999999999</v>
      </c>
      <c r="L8" s="161">
        <f>SUM('Northern Ireland - Qtr'!AH8:AH10)</f>
        <v>1340.33</v>
      </c>
      <c r="M8" s="161">
        <f>SUM('Northern Ireland - Qtr'!AL8:AL10)</f>
        <v>1349.12</v>
      </c>
      <c r="N8" s="161">
        <f>SUM('Northern Ireland - Qtr'!AP8:AP10)</f>
        <v>1354.27</v>
      </c>
      <c r="O8" s="161">
        <f>SUM('Northern Ireland - Qtr'!AT8:AT10)</f>
        <v>1429.5</v>
      </c>
      <c r="P8" s="161">
        <f>SUM('Northern Ireland - Qtr'!AX8:AX10)</f>
        <v>1430.66</v>
      </c>
    </row>
    <row r="9" spans="1:20" ht="20.25" customHeight="1" x14ac:dyDescent="0.2">
      <c r="A9" s="100" t="s">
        <v>4</v>
      </c>
      <c r="B9" s="161">
        <v>0</v>
      </c>
      <c r="C9" s="161">
        <v>1</v>
      </c>
      <c r="D9" s="161">
        <v>1</v>
      </c>
      <c r="E9" s="161">
        <f>'Northern Ireland - Qtr'!F11</f>
        <v>1.2</v>
      </c>
      <c r="F9" s="161">
        <f>'Northern Ireland - Qtr'!J11</f>
        <v>1.2</v>
      </c>
      <c r="G9" s="161">
        <f>'Northern Ireland - Qtr'!N11</f>
        <v>1.2</v>
      </c>
      <c r="H9" s="161">
        <f>'Northern Ireland - Qtr'!R11</f>
        <v>1.2</v>
      </c>
      <c r="I9" s="161">
        <f>'Northern Ireland - Qtr'!V11</f>
        <v>1.2</v>
      </c>
      <c r="J9" s="161">
        <f>'Northern Ireland - Qtr'!Z11</f>
        <v>0</v>
      </c>
      <c r="K9" s="161">
        <f>'Northern Ireland - Qtr'!AD11</f>
        <v>0</v>
      </c>
      <c r="L9" s="161">
        <f>'Northern Ireland - Qtr'!AH11</f>
        <v>0</v>
      </c>
      <c r="M9" s="161">
        <f>'Northern Ireland - Qtr'!AL11</f>
        <v>0</v>
      </c>
      <c r="N9" s="161">
        <f>'Northern Ireland - Qtr'!AP11</f>
        <v>0</v>
      </c>
      <c r="O9" s="161">
        <f>'Northern Ireland - Qtr'!AT11</f>
        <v>0</v>
      </c>
      <c r="P9" s="161">
        <f>'Northern Ireland - Qtr'!AX11</f>
        <v>0</v>
      </c>
    </row>
    <row r="10" spans="1:20" ht="20.25" customHeight="1" x14ac:dyDescent="0.2">
      <c r="A10" s="100" t="s">
        <v>53</v>
      </c>
      <c r="B10" s="161">
        <v>0</v>
      </c>
      <c r="C10" s="161">
        <v>0</v>
      </c>
      <c r="D10" s="161">
        <v>0</v>
      </c>
      <c r="E10" s="161">
        <f>'Northern Ireland - Qtr'!F12</f>
        <v>1.8</v>
      </c>
      <c r="F10" s="161">
        <f>'Northern Ireland - Qtr'!J12</f>
        <v>5.66</v>
      </c>
      <c r="G10" s="161">
        <f>'Northern Ireland - Qtr'!N12</f>
        <v>27.04</v>
      </c>
      <c r="H10" s="161">
        <f>'Northern Ireland - Qtr'!R12</f>
        <v>61.72</v>
      </c>
      <c r="I10" s="161">
        <f>'Northern Ireland - Qtr'!V12</f>
        <v>105.82</v>
      </c>
      <c r="J10" s="161">
        <f>'Northern Ireland - Qtr'!Z12</f>
        <v>136.04</v>
      </c>
      <c r="K10" s="161">
        <f>'Northern Ireland - Qtr'!AD12</f>
        <v>262.27999999999997</v>
      </c>
      <c r="L10" s="161">
        <f>'Northern Ireland - Qtr'!AH12</f>
        <v>321.83999999999997</v>
      </c>
      <c r="M10" s="161">
        <f>'Northern Ireland - Qtr'!AL12</f>
        <v>334.38</v>
      </c>
      <c r="N10" s="161">
        <f>'Northern Ireland - Qtr'!AP12</f>
        <v>335.19</v>
      </c>
      <c r="O10" s="161">
        <f>'Northern Ireland - Qtr'!AT12</f>
        <v>338.66</v>
      </c>
      <c r="P10" s="161">
        <f>'Northern Ireland - Qtr'!AX12</f>
        <v>348.34</v>
      </c>
      <c r="S10" s="51"/>
      <c r="T10" s="51"/>
    </row>
    <row r="11" spans="1:20" ht="20.25" customHeight="1" x14ac:dyDescent="0.2">
      <c r="A11" s="100" t="s">
        <v>18</v>
      </c>
      <c r="B11" s="161">
        <v>10</v>
      </c>
      <c r="C11" s="161">
        <v>10</v>
      </c>
      <c r="D11" s="161">
        <v>8</v>
      </c>
      <c r="E11" s="161">
        <f>SUM('Northern Ireland - Qtr'!F13:F14)</f>
        <v>8.16</v>
      </c>
      <c r="F11" s="161">
        <f>SUM('Northern Ireland - Qtr'!J13:J14)</f>
        <v>8.43</v>
      </c>
      <c r="G11" s="161">
        <f>SUM('Northern Ireland - Qtr'!N13:N14)</f>
        <v>8.65</v>
      </c>
      <c r="H11" s="161">
        <f>SUM('Northern Ireland - Qtr'!R13:R14)</f>
        <v>8.75</v>
      </c>
      <c r="I11" s="161">
        <f>SUM('Northern Ireland - Qtr'!V13:V14)</f>
        <v>9.11</v>
      </c>
      <c r="J11" s="161">
        <f>SUM('Northern Ireland - Qtr'!Z13:Z14)</f>
        <v>9.59</v>
      </c>
      <c r="K11" s="161">
        <f>SUM('Northern Ireland - Qtr'!AD13:AD14)</f>
        <v>10.44</v>
      </c>
      <c r="L11" s="161">
        <f>SUM('Northern Ireland - Qtr'!AH13:AH14)</f>
        <v>10.99</v>
      </c>
      <c r="M11" s="161">
        <f>SUM('Northern Ireland - Qtr'!AL13:AL14)</f>
        <v>11.01</v>
      </c>
      <c r="N11" s="161">
        <f>SUM('Northern Ireland - Qtr'!AP13:AP14)</f>
        <v>11.01</v>
      </c>
      <c r="O11" s="161">
        <f>SUM('Northern Ireland - Qtr'!AT13:AT14)</f>
        <v>11.18</v>
      </c>
      <c r="P11" s="161">
        <f>SUM('Northern Ireland - Qtr'!AX13:AX14)</f>
        <v>11.18</v>
      </c>
    </row>
    <row r="12" spans="1:20" ht="20.25" customHeight="1" x14ac:dyDescent="0.2">
      <c r="A12" s="100" t="s">
        <v>54</v>
      </c>
      <c r="B12" s="161">
        <v>1</v>
      </c>
      <c r="C12" s="161">
        <v>8</v>
      </c>
      <c r="D12" s="161">
        <v>10</v>
      </c>
      <c r="E12" s="161">
        <f>'Northern Ireland - Qtr'!F15</f>
        <v>10.75</v>
      </c>
      <c r="F12" s="161">
        <f>'Northern Ireland - Qtr'!J15</f>
        <v>12.03</v>
      </c>
      <c r="G12" s="161">
        <f>'Northern Ireland - Qtr'!N15</f>
        <v>12.55</v>
      </c>
      <c r="H12" s="161">
        <f>'Northern Ireland - Qtr'!R15</f>
        <v>16.66</v>
      </c>
      <c r="I12" s="161">
        <f>'Northern Ireland - Qtr'!V15</f>
        <v>18.940000000000001</v>
      </c>
      <c r="J12" s="161">
        <f>'Northern Ireland - Qtr'!Z15</f>
        <v>18.940000000000001</v>
      </c>
      <c r="K12" s="161">
        <f>'Northern Ireland - Qtr'!AD15</f>
        <v>23.33</v>
      </c>
      <c r="L12" s="161">
        <f>'Northern Ireland - Qtr'!AH15</f>
        <v>20.059999999999999</v>
      </c>
      <c r="M12" s="161">
        <f>'Northern Ireland - Qtr'!AL15</f>
        <v>19.5</v>
      </c>
      <c r="N12" s="161">
        <f>'Northern Ireland - Qtr'!AP15</f>
        <v>19.5</v>
      </c>
      <c r="O12" s="161">
        <f>'Northern Ireland - Qtr'!AT15</f>
        <v>19.5</v>
      </c>
      <c r="P12" s="161">
        <f>'Northern Ireland - Qtr'!AX15</f>
        <v>19.5</v>
      </c>
    </row>
    <row r="13" spans="1:20" ht="20.25" customHeight="1" x14ac:dyDescent="0.2">
      <c r="A13" s="100" t="s">
        <v>7</v>
      </c>
      <c r="B13" s="161">
        <v>0</v>
      </c>
      <c r="C13" s="161">
        <v>0</v>
      </c>
      <c r="D13" s="161">
        <v>0</v>
      </c>
      <c r="E13" s="161">
        <f>'Northern Ireland - Qtr'!F16</f>
        <v>0.17</v>
      </c>
      <c r="F13" s="161">
        <f>'Northern Ireland - Qtr'!J16</f>
        <v>0.17</v>
      </c>
      <c r="G13" s="161">
        <f>'Northern Ireland - Qtr'!N16</f>
        <v>0.17</v>
      </c>
      <c r="H13" s="161">
        <f>'Northern Ireland - Qtr'!R16</f>
        <v>0.17</v>
      </c>
      <c r="I13" s="161">
        <f>'Northern Ireland - Qtr'!V16</f>
        <v>0.17</v>
      </c>
      <c r="J13" s="161">
        <f>'Northern Ireland - Qtr'!Z16</f>
        <v>0.17</v>
      </c>
      <c r="K13" s="161">
        <f>'Northern Ireland - Qtr'!AD16</f>
        <v>0.17</v>
      </c>
      <c r="L13" s="161">
        <f>'Northern Ireland - Qtr'!AH16</f>
        <v>0.17</v>
      </c>
      <c r="M13" s="161">
        <f>'Northern Ireland - Qtr'!AL16</f>
        <v>0.17</v>
      </c>
      <c r="N13" s="161">
        <f>'Northern Ireland - Qtr'!AP16</f>
        <v>0.17</v>
      </c>
      <c r="O13" s="161">
        <f>'Northern Ireland - Qtr'!AT16</f>
        <v>0.17</v>
      </c>
      <c r="P13" s="161">
        <f>'Northern Ireland - Qtr'!AX16</f>
        <v>0.17</v>
      </c>
    </row>
    <row r="14" spans="1:20" ht="20.25" customHeight="1" x14ac:dyDescent="0.2">
      <c r="A14" s="100" t="s">
        <v>314</v>
      </c>
      <c r="B14" s="161">
        <v>3</v>
      </c>
      <c r="C14" s="161">
        <v>3</v>
      </c>
      <c r="D14" s="161">
        <v>6</v>
      </c>
      <c r="E14" s="161">
        <f>SUM('Northern Ireland - Qtr'!F17:F20)</f>
        <v>5.2100000000000009</v>
      </c>
      <c r="F14" s="161">
        <f>SUM('Northern Ireland - Qtr'!J17:J20)</f>
        <v>12.41</v>
      </c>
      <c r="G14" s="161">
        <f>SUM('Northern Ireland - Qtr'!N17:N20)</f>
        <v>15.209999999999999</v>
      </c>
      <c r="H14" s="161">
        <f>SUM('Northern Ireland - Qtr'!R17:R20)</f>
        <v>22.07</v>
      </c>
      <c r="I14" s="161">
        <f>SUM('Northern Ireland - Qtr'!V17:V20)</f>
        <v>45.34</v>
      </c>
      <c r="J14" s="161">
        <f>SUM('Northern Ireland - Qtr'!Z17:Z20)</f>
        <v>66.210000000000008</v>
      </c>
      <c r="K14" s="161">
        <f>SUM('Northern Ireland - Qtr'!AD17:AD20)</f>
        <v>84.73</v>
      </c>
      <c r="L14" s="161">
        <f>SUM('Northern Ireland - Qtr'!AH17:AH20)</f>
        <v>107.62</v>
      </c>
      <c r="M14" s="161">
        <f>SUM('Northern Ireland - Qtr'!AL17:AL20)</f>
        <v>135.45999999999998</v>
      </c>
      <c r="N14" s="161">
        <f>SUM('Northern Ireland - Qtr'!AP17:AP20)</f>
        <v>140.65</v>
      </c>
      <c r="O14" s="161">
        <f>SUM('Northern Ireland - Qtr'!AT17:AT20)</f>
        <v>144.02000000000001</v>
      </c>
      <c r="P14" s="161">
        <f>SUM('Northern Ireland - Qtr'!AX17:AX20)</f>
        <v>144.85</v>
      </c>
    </row>
    <row r="15" spans="1:20" s="95" customFormat="1" ht="20.25" customHeight="1" thickBot="1" x14ac:dyDescent="0.25">
      <c r="A15" s="93" t="s">
        <v>95</v>
      </c>
      <c r="B15" s="177">
        <f t="shared" ref="B15:G15" si="0">SUM(B8:B14)</f>
        <v>228</v>
      </c>
      <c r="C15" s="177">
        <f t="shared" si="0"/>
        <v>321</v>
      </c>
      <c r="D15" s="177">
        <f t="shared" si="0"/>
        <v>345</v>
      </c>
      <c r="E15" s="177">
        <f t="shared" si="0"/>
        <v>436.42</v>
      </c>
      <c r="F15" s="177">
        <f t="shared" si="0"/>
        <v>500.15000000000003</v>
      </c>
      <c r="G15" s="177">
        <f t="shared" si="0"/>
        <v>645.9</v>
      </c>
      <c r="H15" s="177">
        <f t="shared" ref="H15:M15" si="1">SUM(H8:H14)</f>
        <v>807.94</v>
      </c>
      <c r="I15" s="177">
        <f t="shared" si="1"/>
        <v>911.92000000000019</v>
      </c>
      <c r="J15" s="177">
        <f t="shared" si="1"/>
        <v>1117.1100000000001</v>
      </c>
      <c r="K15" s="177">
        <f t="shared" si="1"/>
        <v>1563.32</v>
      </c>
      <c r="L15" s="177">
        <f t="shared" si="1"/>
        <v>1801.0099999999998</v>
      </c>
      <c r="M15" s="177">
        <f t="shared" si="1"/>
        <v>1849.64</v>
      </c>
      <c r="N15" s="177">
        <f>SUM(N8:N14)</f>
        <v>1860.7900000000002</v>
      </c>
      <c r="O15" s="195">
        <f>SUM(O8:O14)</f>
        <v>1943.0300000000002</v>
      </c>
      <c r="P15" s="195">
        <f>SUM(P8:P14)</f>
        <v>1954.7</v>
      </c>
      <c r="R15" s="141"/>
    </row>
    <row r="16" spans="1:20" ht="20.25" customHeight="1" thickTop="1" x14ac:dyDescent="0.2">
      <c r="A16" s="104"/>
      <c r="B16" s="172"/>
      <c r="C16" s="178"/>
      <c r="D16" s="172"/>
      <c r="E16" s="161"/>
      <c r="F16" s="161"/>
      <c r="G16" s="161"/>
      <c r="H16" s="161"/>
      <c r="I16" s="161"/>
      <c r="J16" s="161"/>
      <c r="K16" s="161"/>
      <c r="L16" s="161"/>
      <c r="M16" s="161"/>
      <c r="N16" s="161"/>
      <c r="O16" s="161"/>
      <c r="P16" s="51"/>
      <c r="Q16" s="51"/>
      <c r="R16" s="51"/>
      <c r="S16" s="51"/>
    </row>
    <row r="17" spans="1:20" ht="30" customHeight="1" thickBot="1" x14ac:dyDescent="0.25">
      <c r="A17" s="80" t="s">
        <v>326</v>
      </c>
      <c r="B17" s="179" t="s">
        <v>227</v>
      </c>
      <c r="C17" s="179" t="s">
        <v>111</v>
      </c>
      <c r="D17" s="179" t="s">
        <v>112</v>
      </c>
      <c r="E17" s="179" t="s">
        <v>113</v>
      </c>
      <c r="F17" s="179" t="s">
        <v>114</v>
      </c>
      <c r="G17" s="179" t="s">
        <v>115</v>
      </c>
      <c r="H17" s="179" t="s">
        <v>116</v>
      </c>
      <c r="I17" s="179" t="s">
        <v>117</v>
      </c>
      <c r="J17" s="179" t="s">
        <v>118</v>
      </c>
      <c r="K17" s="179" t="s">
        <v>119</v>
      </c>
      <c r="L17" s="179" t="s">
        <v>120</v>
      </c>
      <c r="M17" s="179" t="s">
        <v>107</v>
      </c>
      <c r="N17" s="179" t="s">
        <v>108</v>
      </c>
      <c r="O17" s="179" t="s">
        <v>262</v>
      </c>
      <c r="P17" s="179" t="s">
        <v>288</v>
      </c>
    </row>
    <row r="18" spans="1:20" ht="20.25" customHeight="1" x14ac:dyDescent="0.2">
      <c r="A18" s="103" t="s">
        <v>22</v>
      </c>
      <c r="B18" s="161">
        <v>565</v>
      </c>
      <c r="C18" s="161">
        <v>744</v>
      </c>
      <c r="D18" s="161">
        <v>638</v>
      </c>
      <c r="E18" s="161">
        <f>SUM('Northern Ireland - Qtr'!C24:F25)</f>
        <v>1001.8599999999999</v>
      </c>
      <c r="F18" s="161">
        <f>SUM('Northern Ireland - Qtr'!G24:J25)</f>
        <v>1042</v>
      </c>
      <c r="G18" s="161">
        <f>SUM('Northern Ireland - Qtr'!K24:N25)</f>
        <v>1345.19</v>
      </c>
      <c r="H18" s="161">
        <f>SUM('Northern Ireland - Qtr'!O24:R25)</f>
        <v>1458.42</v>
      </c>
      <c r="I18" s="161">
        <f>SUM('Northern Ireland - Qtr'!S24:V25)</f>
        <v>1860.38</v>
      </c>
      <c r="J18" s="161">
        <f>SUM('Northern Ireland - Qtr'!W24:Z25)</f>
        <v>1733.55</v>
      </c>
      <c r="K18" s="161">
        <f>SUM('Northern Ireland - Qtr'!AA24:AD25)</f>
        <v>2505.2399999999998</v>
      </c>
      <c r="L18" s="161">
        <f>SUM('Northern Ireland - Qtr'!AE24:AH25)</f>
        <v>2933.23</v>
      </c>
      <c r="M18" s="161">
        <f>SUM('Northern Ireland - Qtr'!AI24:AL25)</f>
        <v>2999.9700000000003</v>
      </c>
      <c r="N18" s="161">
        <f>SUM('Northern Ireland - Qtr'!AM24:AP25)</f>
        <v>3264.86</v>
      </c>
      <c r="O18" s="161">
        <f>SUM('Northern Ireland - Qtr'!AQ24:AT25)</f>
        <v>2707.32</v>
      </c>
      <c r="P18" s="161">
        <f>SUM('Northern Ireland - Qtr'!AU24:AX25)</f>
        <v>3346.3</v>
      </c>
    </row>
    <row r="19" spans="1:20" ht="20.25" customHeight="1" x14ac:dyDescent="0.2">
      <c r="A19" s="100" t="s">
        <v>4</v>
      </c>
      <c r="B19" s="161">
        <v>0</v>
      </c>
      <c r="C19" s="161">
        <v>1</v>
      </c>
      <c r="D19" s="161">
        <v>2</v>
      </c>
      <c r="E19" s="161">
        <f>SUM('Northern Ireland - Qtr'!C26:F26)</f>
        <v>0.46</v>
      </c>
      <c r="F19" s="161">
        <f>SUM('Northern Ireland - Qtr'!G26:J26)</f>
        <v>3.28</v>
      </c>
      <c r="G19" s="161">
        <f>SUM('Northern Ireland - Qtr'!K26:N26)</f>
        <v>3.1300000000000003</v>
      </c>
      <c r="H19" s="161">
        <f>SUM('Northern Ireland - Qtr'!O26:R26)</f>
        <v>0.02</v>
      </c>
      <c r="I19" s="161">
        <f>SUM('Northern Ireland - Qtr'!S26:V26)</f>
        <v>0</v>
      </c>
      <c r="J19" s="161">
        <f>SUM('Northern Ireland - Qtr'!W26:Z26)</f>
        <v>0</v>
      </c>
      <c r="K19" s="161">
        <f>SUM('Northern Ireland - Qtr'!AA26:AD26)</f>
        <v>0</v>
      </c>
      <c r="L19" s="161">
        <f>SUM('Northern Ireland - Qtr'!AE26:AH26)</f>
        <v>0</v>
      </c>
      <c r="M19" s="161">
        <f>SUM('Northern Ireland - Qtr'!AI26:AL26)</f>
        <v>0</v>
      </c>
      <c r="N19" s="161">
        <f>SUM('Northern Ireland - Qtr'!AM26:AP26)</f>
        <v>0</v>
      </c>
      <c r="O19" s="161">
        <f>SUM('Northern Ireland - Qtr'!AQ26:AT26)</f>
        <v>0</v>
      </c>
      <c r="P19" s="161">
        <f>SUM('Northern Ireland - Qtr'!AU26:AX26)</f>
        <v>0</v>
      </c>
    </row>
    <row r="20" spans="1:20" ht="20.25" customHeight="1" x14ac:dyDescent="0.2">
      <c r="A20" s="100" t="s">
        <v>53</v>
      </c>
      <c r="B20" s="161">
        <v>0</v>
      </c>
      <c r="C20" s="161">
        <v>0</v>
      </c>
      <c r="D20" s="161">
        <v>0</v>
      </c>
      <c r="E20" s="161">
        <f>SUM('Northern Ireland - Qtr'!C27:F27)</f>
        <v>1.1299999999999999</v>
      </c>
      <c r="F20" s="161">
        <f>SUM('Northern Ireland - Qtr'!G27:J27)</f>
        <v>2.48</v>
      </c>
      <c r="G20" s="161">
        <f>SUM('Northern Ireland - Qtr'!K27:N27)</f>
        <v>12.620000000000001</v>
      </c>
      <c r="H20" s="161">
        <f>SUM('Northern Ireland - Qtr'!O27:R27)</f>
        <v>45.690000000000005</v>
      </c>
      <c r="I20" s="161">
        <f>SUM('Northern Ireland - Qtr'!S27:V27)</f>
        <v>78.180000000000007</v>
      </c>
      <c r="J20" s="161">
        <f>SUM('Northern Ireland - Qtr'!W27:Z27)</f>
        <v>111.02</v>
      </c>
      <c r="K20" s="161">
        <f>SUM('Northern Ireland - Qtr'!AA27:AD27)</f>
        <v>185.45</v>
      </c>
      <c r="L20" s="161">
        <f>SUM('Northern Ireland - Qtr'!AE27:AH27)</f>
        <v>272.33999999999997</v>
      </c>
      <c r="M20" s="161">
        <f>SUM('Northern Ireland - Qtr'!AI27:AL27)</f>
        <v>280.03999999999996</v>
      </c>
      <c r="N20" s="161">
        <f>SUM('Northern Ireland - Qtr'!AM27:AP27)</f>
        <v>285.39999999999998</v>
      </c>
      <c r="O20" s="161">
        <f>SUM('Northern Ireland - Qtr'!AQ27:AT27)</f>
        <v>280.35000000000002</v>
      </c>
      <c r="P20" s="161">
        <f>SUM('Northern Ireland - Qtr'!AU27:AX27)</f>
        <v>300.76</v>
      </c>
      <c r="S20" s="51"/>
      <c r="T20" s="51"/>
    </row>
    <row r="21" spans="1:20" ht="20.25" customHeight="1" x14ac:dyDescent="0.2">
      <c r="A21" s="100" t="s">
        <v>18</v>
      </c>
      <c r="B21" s="161">
        <v>26</v>
      </c>
      <c r="C21" s="161">
        <v>31</v>
      </c>
      <c r="D21" s="161">
        <v>36</v>
      </c>
      <c r="E21" s="161">
        <f>SUM('Northern Ireland - Qtr'!C28:F28)</f>
        <v>19.100000000000001</v>
      </c>
      <c r="F21" s="161">
        <f>SUM('Northern Ireland - Qtr'!G28:J28)</f>
        <v>24.919999999999998</v>
      </c>
      <c r="G21" s="161">
        <f>SUM('Northern Ireland - Qtr'!K28:N28)</f>
        <v>21.6</v>
      </c>
      <c r="H21" s="161">
        <f>SUM('Northern Ireland - Qtr'!O28:R28)</f>
        <v>27.189999999999998</v>
      </c>
      <c r="I21" s="161">
        <f>SUM('Northern Ireland - Qtr'!S28:V28)</f>
        <v>29.03</v>
      </c>
      <c r="J21" s="161">
        <f>SUM('Northern Ireland - Qtr'!W28:Z28)</f>
        <v>23.590000000000003</v>
      </c>
      <c r="K21" s="161">
        <f>SUM('Northern Ireland - Qtr'!AA28:AD28)</f>
        <v>29.6</v>
      </c>
      <c r="L21" s="161">
        <f>SUM('Northern Ireland - Qtr'!AE28:AH28)</f>
        <v>30.2</v>
      </c>
      <c r="M21" s="161">
        <f>SUM('Northern Ireland - Qtr'!AI28:AL28)</f>
        <v>35.5</v>
      </c>
      <c r="N21" s="161">
        <f>SUM('Northern Ireland - Qtr'!AM28:AP28)</f>
        <v>38.14</v>
      </c>
      <c r="O21" s="161">
        <f>SUM('Northern Ireland - Qtr'!AQ28:AT28)</f>
        <v>32.26</v>
      </c>
      <c r="P21" s="161">
        <f>SUM('Northern Ireland - Qtr'!AU28:AX28)</f>
        <v>25.8</v>
      </c>
    </row>
    <row r="22" spans="1:20" ht="20.25" customHeight="1" x14ac:dyDescent="0.2">
      <c r="A22" s="100" t="s">
        <v>54</v>
      </c>
      <c r="B22" s="161">
        <v>1</v>
      </c>
      <c r="C22" s="161">
        <v>22</v>
      </c>
      <c r="D22" s="161">
        <v>58</v>
      </c>
      <c r="E22" s="161">
        <f>SUM('Northern Ireland - Qtr'!C29:F29)</f>
        <v>59.24</v>
      </c>
      <c r="F22" s="161">
        <f>SUM('Northern Ireland - Qtr'!G29:J29)</f>
        <v>60.6</v>
      </c>
      <c r="G22" s="161">
        <f>SUM('Northern Ireland - Qtr'!K29:N29)</f>
        <v>60.67</v>
      </c>
      <c r="H22" s="161">
        <f>SUM('Northern Ireland - Qtr'!O29:R29)</f>
        <v>61.61</v>
      </c>
      <c r="I22" s="161">
        <f>SUM('Northern Ireland - Qtr'!S29:V29)</f>
        <v>83.16</v>
      </c>
      <c r="J22" s="161">
        <f>SUM('Northern Ireland - Qtr'!W29:Z29)</f>
        <v>93.68</v>
      </c>
      <c r="K22" s="161">
        <f>SUM('Northern Ireland - Qtr'!AA29:AD29)</f>
        <v>106.21</v>
      </c>
      <c r="L22" s="161">
        <f>SUM('Northern Ireland - Qtr'!AE29:AH29)</f>
        <v>79.95</v>
      </c>
      <c r="M22" s="161">
        <f>SUM('Northern Ireland - Qtr'!AI29:AL29)</f>
        <v>69.319999999999993</v>
      </c>
      <c r="N22" s="161">
        <f>SUM('Northern Ireland - Qtr'!AM29:AP29)</f>
        <v>61.11</v>
      </c>
      <c r="O22" s="161">
        <f>SUM('Northern Ireland - Qtr'!AQ29:AT29)</f>
        <v>57.52</v>
      </c>
      <c r="P22" s="161">
        <f>SUM('Northern Ireland - Qtr'!AU29:AX29)</f>
        <v>60.02</v>
      </c>
    </row>
    <row r="23" spans="1:20" ht="20.25" customHeight="1" x14ac:dyDescent="0.2">
      <c r="A23" s="100" t="s">
        <v>7</v>
      </c>
      <c r="B23" s="161">
        <v>1</v>
      </c>
      <c r="C23" s="161">
        <v>1</v>
      </c>
      <c r="D23" s="161">
        <v>1</v>
      </c>
      <c r="E23" s="161">
        <f>SUM('Northern Ireland - Qtr'!C30:F30)</f>
        <v>0.63</v>
      </c>
      <c r="F23" s="161">
        <f>SUM('Northern Ireland - Qtr'!G30:J30)</f>
        <v>0.53</v>
      </c>
      <c r="G23" s="161">
        <f>SUM('Northern Ireland - Qtr'!K30:N30)</f>
        <v>0.67</v>
      </c>
      <c r="H23" s="161">
        <f>SUM('Northern Ireland - Qtr'!O30:R30)</f>
        <v>0.69000000000000006</v>
      </c>
      <c r="I23" s="161">
        <f>SUM('Northern Ireland - Qtr'!S30:V30)</f>
        <v>0.65</v>
      </c>
      <c r="J23" s="161">
        <f>SUM('Northern Ireland - Qtr'!W30:Z30)</f>
        <v>0.58000000000000007</v>
      </c>
      <c r="K23" s="161">
        <f>SUM('Northern Ireland - Qtr'!AA30:AD30)</f>
        <v>0.63</v>
      </c>
      <c r="L23" s="161">
        <f>SUM('Northern Ireland - Qtr'!AE30:AH30)</f>
        <v>0.63</v>
      </c>
      <c r="M23" s="161">
        <f>SUM('Northern Ireland - Qtr'!AI30:AL30)</f>
        <v>0.67</v>
      </c>
      <c r="N23" s="161">
        <f>SUM('Northern Ireland - Qtr'!AM30:AP30)</f>
        <v>0.66</v>
      </c>
      <c r="O23" s="161">
        <f>SUM('Northern Ireland - Qtr'!AQ30:AT30)</f>
        <v>0.65</v>
      </c>
      <c r="P23" s="161">
        <f>SUM('Northern Ireland - Qtr'!AU30:AX30)</f>
        <v>0.60000000000000009</v>
      </c>
    </row>
    <row r="24" spans="1:20" ht="20.25" customHeight="1" x14ac:dyDescent="0.2">
      <c r="A24" s="100" t="s">
        <v>335</v>
      </c>
      <c r="B24" s="161">
        <v>13</v>
      </c>
      <c r="C24" s="161">
        <v>19</v>
      </c>
      <c r="D24" s="161">
        <v>28</v>
      </c>
      <c r="E24" s="161">
        <f>SUM('Northern Ireland - Qtr'!C31:F31)</f>
        <v>22.43</v>
      </c>
      <c r="F24" s="161">
        <f>SUM('Northern Ireland - Qtr'!G31:J31)</f>
        <v>50.08</v>
      </c>
      <c r="G24" s="161">
        <f>SUM('Northern Ireland - Qtr'!K31:N31)</f>
        <v>73.320000000000007</v>
      </c>
      <c r="H24" s="161">
        <f>SUM('Northern Ireland - Qtr'!O31:R31)</f>
        <v>105.88</v>
      </c>
      <c r="I24" s="161">
        <f>SUM('Northern Ireland - Qtr'!S31:V31)</f>
        <v>185.81</v>
      </c>
      <c r="J24" s="161">
        <f>SUM('Northern Ireland - Qtr'!W31:Z31)</f>
        <v>375.21</v>
      </c>
      <c r="K24" s="161">
        <f>SUM('Northern Ireland - Qtr'!AA31:AD31)</f>
        <v>473.48</v>
      </c>
      <c r="L24" s="161">
        <f>SUM('Northern Ireland - Qtr'!AE31:AH31)</f>
        <v>592.33999999999992</v>
      </c>
      <c r="M24" s="161">
        <f>SUM('Northern Ireland - Qtr'!AI31:AL31)</f>
        <v>694.53000000000009</v>
      </c>
      <c r="N24" s="161">
        <f>SUM('Northern Ireland - Qtr'!AM31:AP31)</f>
        <v>751.15</v>
      </c>
      <c r="O24" s="161">
        <f>SUM('Northern Ireland - Qtr'!AQ31:AT31)</f>
        <v>835.88</v>
      </c>
      <c r="P24" s="161">
        <f>SUM('Northern Ireland - Qtr'!AU31:AX31)</f>
        <v>775.36</v>
      </c>
    </row>
    <row r="25" spans="1:20" s="95" customFormat="1" ht="20.25" customHeight="1" thickBot="1" x14ac:dyDescent="0.25">
      <c r="A25" s="102" t="s">
        <v>95</v>
      </c>
      <c r="B25" s="177">
        <f t="shared" ref="B25:G25" si="2">SUM(B18:B24)</f>
        <v>606</v>
      </c>
      <c r="C25" s="177">
        <f t="shared" si="2"/>
        <v>818</v>
      </c>
      <c r="D25" s="177">
        <f t="shared" si="2"/>
        <v>763</v>
      </c>
      <c r="E25" s="177">
        <f t="shared" si="2"/>
        <v>1104.8500000000001</v>
      </c>
      <c r="F25" s="177">
        <f t="shared" si="2"/>
        <v>1183.8899999999999</v>
      </c>
      <c r="G25" s="177">
        <f t="shared" si="2"/>
        <v>1517.2</v>
      </c>
      <c r="H25" s="177">
        <f t="shared" ref="H25:M25" si="3">SUM(H18:H24)</f>
        <v>1699.5</v>
      </c>
      <c r="I25" s="177">
        <f t="shared" si="3"/>
        <v>2237.21</v>
      </c>
      <c r="J25" s="177">
        <f t="shared" si="3"/>
        <v>2337.6299999999997</v>
      </c>
      <c r="K25" s="177">
        <f t="shared" si="3"/>
        <v>3300.6099999999997</v>
      </c>
      <c r="L25" s="177">
        <f t="shared" si="3"/>
        <v>3908.6899999999996</v>
      </c>
      <c r="M25" s="177">
        <f t="shared" si="3"/>
        <v>4080.0300000000007</v>
      </c>
      <c r="N25" s="177">
        <f>SUM(N18:N24)</f>
        <v>4401.32</v>
      </c>
      <c r="O25" s="195">
        <f>SUM(O18:O24)</f>
        <v>3913.9800000000005</v>
      </c>
      <c r="P25" s="195">
        <f>SUM(P18:P24)</f>
        <v>4508.84</v>
      </c>
    </row>
    <row r="26" spans="1:20" ht="20.25" customHeight="1" thickTop="1" x14ac:dyDescent="0.2">
      <c r="P26" s="98"/>
      <c r="Q26" s="98"/>
      <c r="R26" s="98"/>
      <c r="S26" s="98"/>
    </row>
    <row r="27" spans="1:20" ht="30" customHeight="1" thickBot="1" x14ac:dyDescent="0.25">
      <c r="A27" s="80" t="s">
        <v>332</v>
      </c>
      <c r="B27" s="79" t="s">
        <v>227</v>
      </c>
      <c r="C27" s="79" t="s">
        <v>111</v>
      </c>
      <c r="D27" s="79" t="s">
        <v>112</v>
      </c>
      <c r="E27" s="79" t="s">
        <v>113</v>
      </c>
      <c r="F27" s="79" t="s">
        <v>114</v>
      </c>
      <c r="G27" s="79" t="s">
        <v>115</v>
      </c>
      <c r="H27" s="79" t="s">
        <v>116</v>
      </c>
      <c r="I27" s="79" t="s">
        <v>117</v>
      </c>
      <c r="J27" s="79" t="s">
        <v>118</v>
      </c>
      <c r="K27" s="79" t="s">
        <v>119</v>
      </c>
      <c r="L27" s="79" t="s">
        <v>120</v>
      </c>
      <c r="M27" s="79" t="s">
        <v>107</v>
      </c>
      <c r="N27" s="79" t="s">
        <v>108</v>
      </c>
      <c r="O27" s="79" t="s">
        <v>262</v>
      </c>
      <c r="P27" s="79" t="s">
        <v>288</v>
      </c>
    </row>
    <row r="28" spans="1:20" ht="20.25" customHeight="1" x14ac:dyDescent="0.2">
      <c r="A28" s="100" t="s">
        <v>22</v>
      </c>
      <c r="B28" s="127" t="s">
        <v>222</v>
      </c>
      <c r="C28" s="91">
        <f>ROUND(100000*C18/(AVERAGE(B8:C8)*24*C$33),2)</f>
        <v>33.11</v>
      </c>
      <c r="D28" s="91">
        <f t="shared" ref="D28:K28" si="4">ROUND(100000*D18/(AVERAGE(C8:D8)*24*D$33),2)</f>
        <v>23.53</v>
      </c>
      <c r="E28" s="91">
        <f t="shared" si="4"/>
        <v>31.37</v>
      </c>
      <c r="F28" s="91">
        <f t="shared" si="4"/>
        <v>27.29</v>
      </c>
      <c r="G28" s="91">
        <f t="shared" si="4"/>
        <v>29.49</v>
      </c>
      <c r="H28" s="91">
        <f t="shared" si="4"/>
        <v>26.05</v>
      </c>
      <c r="I28" s="91">
        <f t="shared" si="4"/>
        <v>29.73</v>
      </c>
      <c r="J28" s="91">
        <f t="shared" si="4"/>
        <v>24.4</v>
      </c>
      <c r="K28" s="91">
        <f t="shared" si="4"/>
        <v>27.65</v>
      </c>
      <c r="L28" s="91">
        <f>ROUND(100000*L18/(AVERAGE(K8:L8)*24*L$33),2)</f>
        <v>26.55</v>
      </c>
      <c r="M28" s="91">
        <f t="shared" ref="M28:P28" si="5">ROUND(100000*M18/(AVERAGE(L8:M8)*24*M$33),2)</f>
        <v>25.47</v>
      </c>
      <c r="N28" s="91">
        <f t="shared" si="5"/>
        <v>27.5</v>
      </c>
      <c r="O28" s="91">
        <f t="shared" si="5"/>
        <v>22.2</v>
      </c>
      <c r="P28" s="91">
        <f t="shared" si="5"/>
        <v>26.71</v>
      </c>
    </row>
    <row r="29" spans="1:20" ht="20.25" customHeight="1" x14ac:dyDescent="0.2">
      <c r="A29" s="100" t="s">
        <v>18</v>
      </c>
      <c r="B29" s="127" t="s">
        <v>222</v>
      </c>
      <c r="C29" s="91">
        <f>ROUND(100000*C21/(AVERAGE(B11:C11)*24*C$33),2)</f>
        <v>35.39</v>
      </c>
      <c r="D29" s="91">
        <f t="shared" ref="D29:K29" si="6">ROUND(100000*D21/(AVERAGE(C11:D11)*24*D$33),2)</f>
        <v>45.66</v>
      </c>
      <c r="E29" s="91">
        <f t="shared" si="6"/>
        <v>26.98</v>
      </c>
      <c r="F29" s="91">
        <f t="shared" si="6"/>
        <v>34.200000000000003</v>
      </c>
      <c r="G29" s="91">
        <f t="shared" si="6"/>
        <v>28.87</v>
      </c>
      <c r="H29" s="91">
        <f t="shared" si="6"/>
        <v>35.68</v>
      </c>
      <c r="I29" s="91">
        <f t="shared" si="6"/>
        <v>37.11</v>
      </c>
      <c r="J29" s="91">
        <f t="shared" si="6"/>
        <v>28.72</v>
      </c>
      <c r="K29" s="91">
        <f t="shared" si="6"/>
        <v>33.74</v>
      </c>
      <c r="L29" s="91">
        <f>ROUND(100000*L21/(AVERAGE(K11:L11)*24*L$33),2)</f>
        <v>32.17</v>
      </c>
      <c r="M29" s="91">
        <f t="shared" ref="M29:P29" si="7">ROUND(100000*M21/(AVERAGE(L11:M11)*24*M$33),2)</f>
        <v>36.840000000000003</v>
      </c>
      <c r="N29" s="91">
        <f t="shared" si="7"/>
        <v>39.44</v>
      </c>
      <c r="O29" s="91">
        <f t="shared" si="7"/>
        <v>33.19</v>
      </c>
      <c r="P29" s="91">
        <f t="shared" si="7"/>
        <v>26.34</v>
      </c>
    </row>
    <row r="30" spans="1:20" ht="20.25" customHeight="1" x14ac:dyDescent="0.2">
      <c r="A30" s="100" t="s">
        <v>6</v>
      </c>
      <c r="B30" s="127" t="s">
        <v>222</v>
      </c>
      <c r="C30" s="91">
        <f>ROUND(100000*C22/(AVERAGE(B12:C12)*24*C$33),2)</f>
        <v>55.81</v>
      </c>
      <c r="D30" s="91">
        <f t="shared" ref="D30:P31" si="8">ROUND(100000*D22/(AVERAGE(C12:D12)*24*D$33),2)</f>
        <v>73.569999999999993</v>
      </c>
      <c r="E30" s="91">
        <f t="shared" si="8"/>
        <v>65.180000000000007</v>
      </c>
      <c r="F30" s="91">
        <f t="shared" si="8"/>
        <v>60.57</v>
      </c>
      <c r="G30" s="91">
        <f t="shared" si="8"/>
        <v>56.35</v>
      </c>
      <c r="H30" s="91">
        <f t="shared" si="8"/>
        <v>48.16</v>
      </c>
      <c r="I30" s="91">
        <f t="shared" si="8"/>
        <v>53.33</v>
      </c>
      <c r="J30" s="91">
        <f t="shared" si="8"/>
        <v>56.31</v>
      </c>
      <c r="K30" s="91">
        <f t="shared" si="8"/>
        <v>57.37</v>
      </c>
      <c r="L30" s="91">
        <f>ROUND(100000*L22/(AVERAGE(K12:L12)*24*L$33),2)</f>
        <v>42.07</v>
      </c>
      <c r="M30" s="91">
        <f t="shared" ref="M30:P30" si="9">ROUND(100000*M22/(AVERAGE(L12:M12)*24*M$33),2)</f>
        <v>40.01</v>
      </c>
      <c r="N30" s="91">
        <f t="shared" si="9"/>
        <v>35.68</v>
      </c>
      <c r="O30" s="91">
        <f t="shared" si="9"/>
        <v>33.67</v>
      </c>
      <c r="P30" s="91">
        <f t="shared" si="9"/>
        <v>35.14</v>
      </c>
    </row>
    <row r="31" spans="1:20" ht="20.25" customHeight="1" thickBot="1" x14ac:dyDescent="0.25">
      <c r="A31" s="100" t="s">
        <v>7</v>
      </c>
      <c r="B31" s="156" t="s">
        <v>222</v>
      </c>
      <c r="C31" s="156" t="s">
        <v>222</v>
      </c>
      <c r="D31" s="156" t="s">
        <v>222</v>
      </c>
      <c r="E31" s="91">
        <f t="shared" si="8"/>
        <v>84.61</v>
      </c>
      <c r="F31" s="91">
        <f t="shared" si="8"/>
        <v>35.49</v>
      </c>
      <c r="G31" s="91">
        <f t="shared" si="8"/>
        <v>44.99</v>
      </c>
      <c r="H31" s="91">
        <f t="shared" si="8"/>
        <v>46.33</v>
      </c>
      <c r="I31" s="91">
        <f t="shared" si="8"/>
        <v>43.65</v>
      </c>
      <c r="J31" s="91">
        <f t="shared" si="8"/>
        <v>38.840000000000003</v>
      </c>
      <c r="K31" s="91">
        <f t="shared" si="8"/>
        <v>42.3</v>
      </c>
      <c r="L31" s="91">
        <f t="shared" si="8"/>
        <v>42.3</v>
      </c>
      <c r="M31" s="91">
        <f t="shared" si="8"/>
        <v>44.99</v>
      </c>
      <c r="N31" s="91">
        <f t="shared" si="8"/>
        <v>44.2</v>
      </c>
      <c r="O31" s="144">
        <f t="shared" si="8"/>
        <v>43.65</v>
      </c>
      <c r="P31" s="144">
        <f t="shared" si="8"/>
        <v>40.29</v>
      </c>
    </row>
    <row r="32" spans="1:20" ht="20.25" customHeight="1" thickTop="1" x14ac:dyDescent="0.2">
      <c r="A32" s="100"/>
    </row>
    <row r="33" spans="1:16" ht="20.25" hidden="1" customHeight="1" x14ac:dyDescent="0.2">
      <c r="C33" s="50">
        <v>365</v>
      </c>
      <c r="D33" s="50">
        <v>365</v>
      </c>
      <c r="E33" s="50">
        <v>365</v>
      </c>
      <c r="F33" s="50">
        <v>366</v>
      </c>
      <c r="G33" s="50">
        <v>365</v>
      </c>
      <c r="H33" s="50">
        <v>365</v>
      </c>
      <c r="I33" s="50">
        <v>365</v>
      </c>
      <c r="J33" s="50">
        <v>366</v>
      </c>
      <c r="K33" s="50">
        <v>365</v>
      </c>
      <c r="L33" s="50">
        <v>365</v>
      </c>
      <c r="M33" s="50">
        <v>365</v>
      </c>
      <c r="N33" s="50">
        <v>366</v>
      </c>
      <c r="O33" s="50">
        <v>365</v>
      </c>
      <c r="P33" s="50">
        <v>365</v>
      </c>
    </row>
    <row r="40" spans="1:16" ht="20.25" customHeight="1" x14ac:dyDescent="0.2">
      <c r="A40" s="130"/>
    </row>
    <row r="42" spans="1:16" ht="20.25" customHeight="1" x14ac:dyDescent="0.2">
      <c r="A42"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X52"/>
  <sheetViews>
    <sheetView showGridLines="0" tabSelected="1" topLeftCell="A13" zoomScaleNormal="100" workbookViewId="0">
      <pane xSplit="1" topLeftCell="B1" activePane="topRight" state="frozen"/>
      <selection activeCell="AT11" sqref="AT11"/>
      <selection pane="topRight" activeCell="A32" sqref="A32"/>
    </sheetView>
  </sheetViews>
  <sheetFormatPr defaultColWidth="9.140625" defaultRowHeight="20.25" customHeight="1" x14ac:dyDescent="0.25"/>
  <cols>
    <col min="1" max="1" width="47" style="38" customWidth="1"/>
    <col min="2" max="44" width="15.5703125" style="38" customWidth="1"/>
    <col min="45" max="45" width="15.28515625" style="38" customWidth="1"/>
    <col min="46" max="46" width="14.140625" style="38" customWidth="1"/>
    <col min="47" max="47" width="15.7109375" style="38" customWidth="1"/>
    <col min="48" max="48" width="13.7109375" style="38" customWidth="1"/>
    <col min="49" max="49" width="12.85546875" style="38" customWidth="1"/>
    <col min="50" max="50" width="12.7109375" style="38" customWidth="1"/>
    <col min="51" max="16384" width="9.140625" style="38"/>
  </cols>
  <sheetData>
    <row r="1" spans="1:50" s="138" customFormat="1" ht="45" customHeight="1" x14ac:dyDescent="0.2">
      <c r="A1" s="136" t="s">
        <v>236</v>
      </c>
      <c r="B1" s="137"/>
      <c r="C1" s="137"/>
      <c r="D1" s="137"/>
      <c r="E1" s="137"/>
    </row>
    <row r="2" spans="1:50" s="138" customFormat="1" ht="15.75" x14ac:dyDescent="0.2">
      <c r="A2" s="50" t="s">
        <v>234</v>
      </c>
      <c r="B2" s="137"/>
      <c r="C2" s="137"/>
      <c r="D2" s="137"/>
      <c r="E2" s="137"/>
    </row>
    <row r="3" spans="1:50" ht="20.25" customHeight="1" x14ac:dyDescent="0.25">
      <c r="A3" s="53" t="s">
        <v>232</v>
      </c>
      <c r="B3" s="43"/>
      <c r="C3" s="43"/>
      <c r="D3" s="43"/>
      <c r="E3" s="43"/>
    </row>
    <row r="4" spans="1:50" ht="20.25" customHeight="1" x14ac:dyDescent="0.25">
      <c r="A4" s="50" t="s">
        <v>109</v>
      </c>
      <c r="B4" s="43"/>
      <c r="C4" s="43"/>
      <c r="D4" s="43"/>
      <c r="E4" s="43"/>
    </row>
    <row r="5" spans="1:50" ht="20.25" customHeight="1" x14ac:dyDescent="0.25">
      <c r="A5" s="50" t="s">
        <v>246</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row>
    <row r="6" spans="1:50" ht="20.25" customHeight="1" x14ac:dyDescent="0.25">
      <c r="A6" s="50" t="s">
        <v>104</v>
      </c>
      <c r="B6" s="87"/>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50" ht="45" customHeight="1" x14ac:dyDescent="0.25">
      <c r="A7" s="49" t="s">
        <v>230</v>
      </c>
      <c r="B7" s="60" t="s">
        <v>124</v>
      </c>
      <c r="C7" s="60" t="s">
        <v>125</v>
      </c>
      <c r="D7" s="60" t="s">
        <v>126</v>
      </c>
      <c r="E7" s="60" t="s">
        <v>127</v>
      </c>
      <c r="F7" s="60" t="s">
        <v>128</v>
      </c>
      <c r="G7" s="60" t="s">
        <v>129</v>
      </c>
      <c r="H7" s="60" t="s">
        <v>130</v>
      </c>
      <c r="I7" s="60" t="s">
        <v>131</v>
      </c>
      <c r="J7" s="60" t="s">
        <v>132</v>
      </c>
      <c r="K7" s="60" t="s">
        <v>133</v>
      </c>
      <c r="L7" s="60" t="s">
        <v>134</v>
      </c>
      <c r="M7" s="60" t="s">
        <v>135</v>
      </c>
      <c r="N7" s="60" t="s">
        <v>136</v>
      </c>
      <c r="O7" s="60" t="s">
        <v>137</v>
      </c>
      <c r="P7" s="60" t="s">
        <v>138</v>
      </c>
      <c r="Q7" s="60" t="s">
        <v>139</v>
      </c>
      <c r="R7" s="60" t="s">
        <v>140</v>
      </c>
      <c r="S7" s="60" t="s">
        <v>141</v>
      </c>
      <c r="T7" s="60" t="s">
        <v>142</v>
      </c>
      <c r="U7" s="60" t="s">
        <v>143</v>
      </c>
      <c r="V7" s="60" t="s">
        <v>144</v>
      </c>
      <c r="W7" s="60" t="s">
        <v>145</v>
      </c>
      <c r="X7" s="60" t="s">
        <v>146</v>
      </c>
      <c r="Y7" s="60" t="s">
        <v>147</v>
      </c>
      <c r="Z7" s="60" t="s">
        <v>148</v>
      </c>
      <c r="AA7" s="60" t="s">
        <v>149</v>
      </c>
      <c r="AB7" s="60" t="s">
        <v>150</v>
      </c>
      <c r="AC7" s="60" t="s">
        <v>151</v>
      </c>
      <c r="AD7" s="60" t="s">
        <v>152</v>
      </c>
      <c r="AE7" s="60" t="s">
        <v>153</v>
      </c>
      <c r="AF7" s="60" t="s">
        <v>154</v>
      </c>
      <c r="AG7" s="60" t="s">
        <v>155</v>
      </c>
      <c r="AH7" s="60" t="s">
        <v>156</v>
      </c>
      <c r="AI7" s="60" t="s">
        <v>157</v>
      </c>
      <c r="AJ7" s="60" t="s">
        <v>158</v>
      </c>
      <c r="AK7" s="60" t="s">
        <v>159</v>
      </c>
      <c r="AL7" s="60" t="s">
        <v>160</v>
      </c>
      <c r="AM7" s="60" t="s">
        <v>161</v>
      </c>
      <c r="AN7" s="60" t="s">
        <v>162</v>
      </c>
      <c r="AO7" s="60" t="s">
        <v>163</v>
      </c>
      <c r="AP7" s="60" t="s">
        <v>164</v>
      </c>
      <c r="AQ7" s="60" t="s">
        <v>165</v>
      </c>
      <c r="AR7" s="60" t="s">
        <v>166</v>
      </c>
      <c r="AS7" s="60" t="s">
        <v>260</v>
      </c>
      <c r="AT7" s="60" t="s">
        <v>265</v>
      </c>
      <c r="AU7" s="60" t="s">
        <v>277</v>
      </c>
      <c r="AV7" s="60" t="s">
        <v>281</v>
      </c>
      <c r="AW7" s="60" t="s">
        <v>283</v>
      </c>
      <c r="AX7" s="60" t="s">
        <v>264</v>
      </c>
    </row>
    <row r="8" spans="1:50" ht="20.25" customHeight="1" x14ac:dyDescent="0.25">
      <c r="A8" s="38" t="s">
        <v>87</v>
      </c>
      <c r="B8" s="186">
        <v>341.01</v>
      </c>
      <c r="C8" s="186">
        <v>362.56</v>
      </c>
      <c r="D8" s="186">
        <v>365.61</v>
      </c>
      <c r="E8" s="186">
        <v>380.94</v>
      </c>
      <c r="F8" s="186">
        <v>409.13</v>
      </c>
      <c r="G8" s="182">
        <v>409.92</v>
      </c>
      <c r="H8" s="182">
        <v>455.1</v>
      </c>
      <c r="I8" s="183">
        <v>457.98</v>
      </c>
      <c r="J8" s="183">
        <v>460.25</v>
      </c>
      <c r="K8" s="182">
        <v>506.09</v>
      </c>
      <c r="L8" s="182">
        <v>529.59</v>
      </c>
      <c r="M8" s="182">
        <v>531.76</v>
      </c>
      <c r="N8" s="182">
        <v>581.08000000000004</v>
      </c>
      <c r="O8" s="182">
        <v>591.79</v>
      </c>
      <c r="P8" s="182">
        <v>596.22</v>
      </c>
      <c r="Q8" s="182">
        <v>675.9</v>
      </c>
      <c r="R8" s="182">
        <v>697.37</v>
      </c>
      <c r="S8" s="182">
        <v>703.15</v>
      </c>
      <c r="T8" s="182">
        <v>714.28</v>
      </c>
      <c r="U8" s="182">
        <v>716.96</v>
      </c>
      <c r="V8" s="182">
        <v>731.34</v>
      </c>
      <c r="W8" s="182">
        <v>756.81</v>
      </c>
      <c r="X8" s="184">
        <v>783.91</v>
      </c>
      <c r="Y8" s="182">
        <v>787.71</v>
      </c>
      <c r="Z8" s="183">
        <v>886.16</v>
      </c>
      <c r="AA8" s="183">
        <v>1067.69</v>
      </c>
      <c r="AB8" s="182">
        <v>1093.06</v>
      </c>
      <c r="AC8" s="182">
        <v>1168.48</v>
      </c>
      <c r="AD8" s="182">
        <v>1182.3699999999999</v>
      </c>
      <c r="AE8" s="182">
        <v>1256.1300000000001</v>
      </c>
      <c r="AF8" s="182">
        <v>1294.6099999999999</v>
      </c>
      <c r="AG8" s="182">
        <v>1339.14</v>
      </c>
      <c r="AH8" s="182">
        <v>1340.33</v>
      </c>
      <c r="AI8" s="182">
        <v>1348.65</v>
      </c>
      <c r="AJ8" s="182">
        <v>1348.87</v>
      </c>
      <c r="AK8" s="182">
        <v>1348.87</v>
      </c>
      <c r="AL8" s="182">
        <v>1349.12</v>
      </c>
      <c r="AM8" s="182">
        <v>1354.02</v>
      </c>
      <c r="AN8" s="182">
        <v>1354.27</v>
      </c>
      <c r="AO8" s="182">
        <v>1354.27</v>
      </c>
      <c r="AP8" s="182">
        <v>1354.27</v>
      </c>
      <c r="AQ8" s="182">
        <v>1357.25</v>
      </c>
      <c r="AR8" s="182">
        <v>1358</v>
      </c>
      <c r="AS8" s="182">
        <v>1358.95</v>
      </c>
      <c r="AT8" s="183">
        <v>1429.5</v>
      </c>
      <c r="AU8" s="183">
        <v>1430.41</v>
      </c>
      <c r="AV8" s="183">
        <v>1430.41</v>
      </c>
      <c r="AW8" s="183">
        <v>1430.41</v>
      </c>
      <c r="AX8" s="183">
        <v>1430.66</v>
      </c>
    </row>
    <row r="9" spans="1:50" ht="20.25" customHeight="1" x14ac:dyDescent="0.25">
      <c r="A9" s="50" t="s">
        <v>344</v>
      </c>
      <c r="B9" s="186">
        <v>0</v>
      </c>
      <c r="C9" s="186">
        <v>0</v>
      </c>
      <c r="D9" s="186">
        <v>0</v>
      </c>
      <c r="E9" s="186">
        <v>0</v>
      </c>
      <c r="F9" s="186">
        <v>0</v>
      </c>
      <c r="G9" s="182">
        <v>0</v>
      </c>
      <c r="H9" s="182">
        <v>0</v>
      </c>
      <c r="I9" s="183">
        <v>0</v>
      </c>
      <c r="J9" s="183">
        <v>0</v>
      </c>
      <c r="K9" s="182">
        <v>0</v>
      </c>
      <c r="L9" s="182">
        <v>0</v>
      </c>
      <c r="M9" s="182">
        <v>0</v>
      </c>
      <c r="N9" s="182">
        <v>0</v>
      </c>
      <c r="O9" s="182">
        <v>0</v>
      </c>
      <c r="P9" s="182">
        <v>0</v>
      </c>
      <c r="Q9" s="182">
        <v>0</v>
      </c>
      <c r="R9" s="182">
        <v>0</v>
      </c>
      <c r="S9" s="182">
        <v>0</v>
      </c>
      <c r="T9" s="182">
        <v>0</v>
      </c>
      <c r="U9" s="182">
        <v>0</v>
      </c>
      <c r="V9" s="182">
        <v>0</v>
      </c>
      <c r="W9" s="182">
        <v>0</v>
      </c>
      <c r="X9" s="184">
        <v>0</v>
      </c>
      <c r="Y9" s="182">
        <v>0</v>
      </c>
      <c r="Z9" s="183">
        <v>0</v>
      </c>
      <c r="AA9" s="183">
        <v>0</v>
      </c>
      <c r="AB9" s="182">
        <v>0</v>
      </c>
      <c r="AC9" s="182">
        <v>0</v>
      </c>
      <c r="AD9" s="182">
        <v>0</v>
      </c>
      <c r="AE9" s="182">
        <v>0</v>
      </c>
      <c r="AF9" s="182">
        <v>0</v>
      </c>
      <c r="AG9" s="182">
        <v>0</v>
      </c>
      <c r="AH9" s="182">
        <v>0</v>
      </c>
      <c r="AI9" s="182">
        <v>0</v>
      </c>
      <c r="AJ9" s="182">
        <v>0</v>
      </c>
      <c r="AK9" s="182">
        <v>0</v>
      </c>
      <c r="AL9" s="182">
        <v>0</v>
      </c>
      <c r="AM9" s="182">
        <v>0</v>
      </c>
      <c r="AN9" s="182">
        <v>0</v>
      </c>
      <c r="AO9" s="182">
        <v>0</v>
      </c>
      <c r="AP9" s="182">
        <v>0</v>
      </c>
      <c r="AQ9" s="182">
        <v>0</v>
      </c>
      <c r="AR9" s="182">
        <v>0</v>
      </c>
      <c r="AS9" s="182">
        <v>0</v>
      </c>
      <c r="AT9" s="183">
        <v>0</v>
      </c>
      <c r="AU9" s="283">
        <v>0</v>
      </c>
      <c r="AV9" s="284">
        <v>0</v>
      </c>
      <c r="AW9" s="284">
        <v>0</v>
      </c>
      <c r="AX9" s="284">
        <v>0</v>
      </c>
    </row>
    <row r="10" spans="1:50" ht="20.25" customHeight="1" x14ac:dyDescent="0.25">
      <c r="A10" s="50" t="s">
        <v>345</v>
      </c>
      <c r="B10" s="186">
        <v>0</v>
      </c>
      <c r="C10" s="186">
        <v>0</v>
      </c>
      <c r="D10" s="186">
        <v>0</v>
      </c>
      <c r="E10" s="186">
        <v>0</v>
      </c>
      <c r="F10" s="186">
        <v>0</v>
      </c>
      <c r="G10" s="186">
        <v>0</v>
      </c>
      <c r="H10" s="186">
        <v>0</v>
      </c>
      <c r="I10" s="186">
        <v>0</v>
      </c>
      <c r="J10" s="186">
        <v>0</v>
      </c>
      <c r="K10" s="186">
        <v>0</v>
      </c>
      <c r="L10" s="186">
        <v>0</v>
      </c>
      <c r="M10" s="186">
        <v>0</v>
      </c>
      <c r="N10" s="186">
        <v>0</v>
      </c>
      <c r="O10" s="186">
        <v>0</v>
      </c>
      <c r="P10" s="186">
        <v>0</v>
      </c>
      <c r="Q10" s="186">
        <v>0</v>
      </c>
      <c r="R10" s="186">
        <v>0</v>
      </c>
      <c r="S10" s="186">
        <v>0</v>
      </c>
      <c r="T10" s="186">
        <v>0</v>
      </c>
      <c r="U10" s="186">
        <v>0</v>
      </c>
      <c r="V10" s="186">
        <v>0</v>
      </c>
      <c r="W10" s="186">
        <v>0</v>
      </c>
      <c r="X10" s="186">
        <v>0</v>
      </c>
      <c r="Y10" s="186">
        <v>0</v>
      </c>
      <c r="Z10" s="186">
        <v>0</v>
      </c>
      <c r="AA10" s="186">
        <v>0</v>
      </c>
      <c r="AB10" s="186">
        <v>0</v>
      </c>
      <c r="AC10" s="186">
        <v>0</v>
      </c>
      <c r="AD10" s="186">
        <v>0</v>
      </c>
      <c r="AE10" s="186">
        <v>0</v>
      </c>
      <c r="AF10" s="186">
        <v>0</v>
      </c>
      <c r="AG10" s="186">
        <v>0</v>
      </c>
      <c r="AH10" s="186">
        <v>0</v>
      </c>
      <c r="AI10" s="186">
        <v>0</v>
      </c>
      <c r="AJ10" s="186">
        <v>0</v>
      </c>
      <c r="AK10" s="186">
        <v>0</v>
      </c>
      <c r="AL10" s="186">
        <v>0</v>
      </c>
      <c r="AM10" s="186">
        <v>0</v>
      </c>
      <c r="AN10" s="186">
        <v>0</v>
      </c>
      <c r="AO10" s="186">
        <v>0</v>
      </c>
      <c r="AP10" s="186">
        <v>0</v>
      </c>
      <c r="AQ10" s="186">
        <v>0</v>
      </c>
      <c r="AR10" s="186">
        <v>0</v>
      </c>
      <c r="AS10" s="186">
        <v>0</v>
      </c>
      <c r="AT10" s="186">
        <v>0</v>
      </c>
      <c r="AU10" s="186">
        <v>0</v>
      </c>
      <c r="AV10" s="186">
        <v>0</v>
      </c>
      <c r="AW10" s="186">
        <v>0</v>
      </c>
      <c r="AX10" s="186">
        <v>0</v>
      </c>
    </row>
    <row r="11" spans="1:50" ht="20.25" customHeight="1" x14ac:dyDescent="0.25">
      <c r="A11" s="38" t="s">
        <v>4</v>
      </c>
      <c r="B11" s="186">
        <v>1.2</v>
      </c>
      <c r="C11" s="186">
        <v>1.2</v>
      </c>
      <c r="D11" s="186">
        <v>1.2</v>
      </c>
      <c r="E11" s="186">
        <v>1.2</v>
      </c>
      <c r="F11" s="186">
        <v>1.2</v>
      </c>
      <c r="G11" s="182">
        <v>1.2</v>
      </c>
      <c r="H11" s="182">
        <v>1.2</v>
      </c>
      <c r="I11" s="183">
        <v>1.2</v>
      </c>
      <c r="J11" s="183">
        <v>1.2</v>
      </c>
      <c r="K11" s="182">
        <v>1.2</v>
      </c>
      <c r="L11" s="182">
        <v>1.2</v>
      </c>
      <c r="M11" s="182">
        <v>1.2</v>
      </c>
      <c r="N11" s="182">
        <v>1.2</v>
      </c>
      <c r="O11" s="182">
        <v>1.2</v>
      </c>
      <c r="P11" s="182">
        <v>1.2</v>
      </c>
      <c r="Q11" s="182">
        <v>1.2</v>
      </c>
      <c r="R11" s="182">
        <v>1.2</v>
      </c>
      <c r="S11" s="182">
        <v>1.2</v>
      </c>
      <c r="T11" s="182">
        <v>1.2</v>
      </c>
      <c r="U11" s="182">
        <v>1.2</v>
      </c>
      <c r="V11" s="182">
        <v>1.2</v>
      </c>
      <c r="W11" s="182">
        <v>0</v>
      </c>
      <c r="X11" s="184">
        <v>0</v>
      </c>
      <c r="Y11" s="182">
        <v>0</v>
      </c>
      <c r="Z11" s="183">
        <v>0</v>
      </c>
      <c r="AA11" s="183">
        <v>0</v>
      </c>
      <c r="AB11" s="182">
        <v>0</v>
      </c>
      <c r="AC11" s="182">
        <v>0</v>
      </c>
      <c r="AD11" s="182">
        <v>0</v>
      </c>
      <c r="AE11" s="182">
        <v>0</v>
      </c>
      <c r="AF11" s="182">
        <v>0</v>
      </c>
      <c r="AG11" s="182">
        <v>0</v>
      </c>
      <c r="AH11" s="182">
        <v>0</v>
      </c>
      <c r="AI11" s="182">
        <v>0</v>
      </c>
      <c r="AJ11" s="182">
        <v>0</v>
      </c>
      <c r="AK11" s="182">
        <v>0</v>
      </c>
      <c r="AL11" s="182">
        <v>0</v>
      </c>
      <c r="AM11" s="182">
        <v>0</v>
      </c>
      <c r="AN11" s="182">
        <v>0</v>
      </c>
      <c r="AO11" s="182">
        <v>0</v>
      </c>
      <c r="AP11" s="182">
        <v>0</v>
      </c>
      <c r="AQ11" s="182">
        <v>0</v>
      </c>
      <c r="AR11" s="182">
        <v>0</v>
      </c>
      <c r="AS11" s="182">
        <v>0</v>
      </c>
      <c r="AT11" s="183">
        <v>0</v>
      </c>
      <c r="AU11" s="283">
        <v>0</v>
      </c>
      <c r="AV11" s="284">
        <v>0</v>
      </c>
      <c r="AW11" s="284">
        <v>0</v>
      </c>
      <c r="AX11" s="284">
        <v>0</v>
      </c>
    </row>
    <row r="12" spans="1:50" ht="20.25" customHeight="1" x14ac:dyDescent="0.25">
      <c r="A12" s="38" t="s">
        <v>5</v>
      </c>
      <c r="B12" s="186">
        <v>1.2</v>
      </c>
      <c r="C12" s="186">
        <v>1.21</v>
      </c>
      <c r="D12" s="186">
        <v>1.33</v>
      </c>
      <c r="E12" s="186">
        <v>1.43</v>
      </c>
      <c r="F12" s="186">
        <v>1.8</v>
      </c>
      <c r="G12" s="182">
        <v>2.15</v>
      </c>
      <c r="H12" s="182">
        <v>2.37</v>
      </c>
      <c r="I12" s="183">
        <v>3.37</v>
      </c>
      <c r="J12" s="183">
        <v>5.66</v>
      </c>
      <c r="K12" s="182">
        <v>8.14</v>
      </c>
      <c r="L12" s="182">
        <v>11.48</v>
      </c>
      <c r="M12" s="182">
        <v>18.7</v>
      </c>
      <c r="N12" s="182">
        <v>27.04</v>
      </c>
      <c r="O12" s="182">
        <v>42.74</v>
      </c>
      <c r="P12" s="182">
        <v>48.86</v>
      </c>
      <c r="Q12" s="182">
        <v>55.35</v>
      </c>
      <c r="R12" s="182">
        <v>61.72</v>
      </c>
      <c r="S12" s="182">
        <v>72.61</v>
      </c>
      <c r="T12" s="182">
        <v>84.19</v>
      </c>
      <c r="U12" s="182">
        <v>101.48</v>
      </c>
      <c r="V12" s="182">
        <v>105.82</v>
      </c>
      <c r="W12" s="182">
        <v>116.19</v>
      </c>
      <c r="X12" s="184">
        <v>125.2</v>
      </c>
      <c r="Y12" s="182">
        <v>135.47</v>
      </c>
      <c r="Z12" s="183">
        <v>136.04</v>
      </c>
      <c r="AA12" s="183">
        <v>137.6</v>
      </c>
      <c r="AB12" s="182">
        <v>170.05</v>
      </c>
      <c r="AC12" s="182">
        <v>200.29</v>
      </c>
      <c r="AD12" s="182">
        <v>262.27999999999997</v>
      </c>
      <c r="AE12" s="182">
        <v>314.42</v>
      </c>
      <c r="AF12" s="182">
        <v>314.73</v>
      </c>
      <c r="AG12" s="182">
        <v>314.92</v>
      </c>
      <c r="AH12" s="182">
        <v>321.83999999999997</v>
      </c>
      <c r="AI12" s="182">
        <v>333.7</v>
      </c>
      <c r="AJ12" s="182">
        <v>333.89</v>
      </c>
      <c r="AK12" s="182">
        <v>334.2</v>
      </c>
      <c r="AL12" s="182">
        <v>334.38</v>
      </c>
      <c r="AM12" s="182">
        <v>334.58</v>
      </c>
      <c r="AN12" s="182">
        <v>334.69</v>
      </c>
      <c r="AO12" s="182">
        <v>335.06</v>
      </c>
      <c r="AP12" s="182">
        <v>335.19</v>
      </c>
      <c r="AQ12" s="182">
        <v>336.57</v>
      </c>
      <c r="AR12" s="182">
        <v>337.16</v>
      </c>
      <c r="AS12" s="182">
        <v>337.82</v>
      </c>
      <c r="AT12" s="183">
        <v>338.66</v>
      </c>
      <c r="AU12" s="283">
        <v>343.34</v>
      </c>
      <c r="AV12" s="284">
        <v>345.09</v>
      </c>
      <c r="AW12" s="284">
        <v>347.11</v>
      </c>
      <c r="AX12" s="284">
        <v>348.34</v>
      </c>
    </row>
    <row r="13" spans="1:50" ht="20.25" customHeight="1" x14ac:dyDescent="0.25">
      <c r="A13" s="38" t="s">
        <v>294</v>
      </c>
      <c r="B13" s="186">
        <v>7.88</v>
      </c>
      <c r="C13" s="186">
        <v>7.88</v>
      </c>
      <c r="D13" s="186">
        <v>8.09</v>
      </c>
      <c r="E13" s="186">
        <v>8.09</v>
      </c>
      <c r="F13" s="186">
        <v>8.16</v>
      </c>
      <c r="G13" s="182">
        <v>8.33</v>
      </c>
      <c r="H13" s="182">
        <v>8.43</v>
      </c>
      <c r="I13" s="183">
        <v>8.43</v>
      </c>
      <c r="J13" s="183">
        <v>8.43</v>
      </c>
      <c r="K13" s="182">
        <v>8.59</v>
      </c>
      <c r="L13" s="182">
        <v>8.59</v>
      </c>
      <c r="M13" s="182">
        <v>8.59</v>
      </c>
      <c r="N13" s="182">
        <v>8.65</v>
      </c>
      <c r="O13" s="182">
        <v>8.5500000000000007</v>
      </c>
      <c r="P13" s="182">
        <v>8.5500000000000007</v>
      </c>
      <c r="Q13" s="182">
        <v>8.5500000000000007</v>
      </c>
      <c r="R13" s="182">
        <v>8.75</v>
      </c>
      <c r="S13" s="182">
        <v>9.11</v>
      </c>
      <c r="T13" s="182">
        <v>9.11</v>
      </c>
      <c r="U13" s="182">
        <v>9.11</v>
      </c>
      <c r="V13" s="182">
        <v>9.11</v>
      </c>
      <c r="W13" s="182">
        <v>9.3000000000000007</v>
      </c>
      <c r="X13" s="184">
        <v>9.41</v>
      </c>
      <c r="Y13" s="182">
        <v>9.41</v>
      </c>
      <c r="Z13" s="183">
        <v>9.59</v>
      </c>
      <c r="AA13" s="183">
        <v>10.23</v>
      </c>
      <c r="AB13" s="182">
        <v>10.23</v>
      </c>
      <c r="AC13" s="182">
        <v>10.23</v>
      </c>
      <c r="AD13" s="182">
        <v>10.44</v>
      </c>
      <c r="AE13" s="182">
        <v>10.75</v>
      </c>
      <c r="AF13" s="182">
        <v>10.75</v>
      </c>
      <c r="AG13" s="182">
        <v>10.75</v>
      </c>
      <c r="AH13" s="182">
        <v>10.99</v>
      </c>
      <c r="AI13" s="182">
        <v>10.99</v>
      </c>
      <c r="AJ13" s="182">
        <v>11.01</v>
      </c>
      <c r="AK13" s="182">
        <v>11.01</v>
      </c>
      <c r="AL13" s="182">
        <v>11.01</v>
      </c>
      <c r="AM13" s="182">
        <v>11.01</v>
      </c>
      <c r="AN13" s="182">
        <v>11.01</v>
      </c>
      <c r="AO13" s="182">
        <v>11.01</v>
      </c>
      <c r="AP13" s="182">
        <v>11.01</v>
      </c>
      <c r="AQ13" s="182">
        <v>11.18</v>
      </c>
      <c r="AR13" s="182">
        <v>11.18</v>
      </c>
      <c r="AS13" s="182">
        <v>11.18</v>
      </c>
      <c r="AT13" s="183">
        <v>11.18</v>
      </c>
      <c r="AU13" s="283">
        <v>11.18</v>
      </c>
      <c r="AV13" s="284">
        <v>11.18</v>
      </c>
      <c r="AW13" s="284">
        <v>11.18</v>
      </c>
      <c r="AX13" s="284">
        <v>11.18</v>
      </c>
    </row>
    <row r="14" spans="1:50" ht="20.25" customHeight="1" x14ac:dyDescent="0.25">
      <c r="A14" s="38" t="s">
        <v>295</v>
      </c>
      <c r="B14" s="186">
        <v>0</v>
      </c>
      <c r="C14" s="186">
        <v>0</v>
      </c>
      <c r="D14" s="186">
        <v>0</v>
      </c>
      <c r="E14" s="186">
        <v>0</v>
      </c>
      <c r="F14" s="186">
        <v>0</v>
      </c>
      <c r="G14" s="182">
        <v>0</v>
      </c>
      <c r="H14" s="182">
        <v>0</v>
      </c>
      <c r="I14" s="183">
        <v>0</v>
      </c>
      <c r="J14" s="183">
        <v>0</v>
      </c>
      <c r="K14" s="182">
        <v>0</v>
      </c>
      <c r="L14" s="182">
        <v>0</v>
      </c>
      <c r="M14" s="182">
        <v>0</v>
      </c>
      <c r="N14" s="182">
        <v>0</v>
      </c>
      <c r="O14" s="182">
        <v>0</v>
      </c>
      <c r="P14" s="182">
        <v>0</v>
      </c>
      <c r="Q14" s="182">
        <v>0</v>
      </c>
      <c r="R14" s="182">
        <v>0</v>
      </c>
      <c r="S14" s="182">
        <v>0</v>
      </c>
      <c r="T14" s="182">
        <v>0</v>
      </c>
      <c r="U14" s="182">
        <v>0</v>
      </c>
      <c r="V14" s="182">
        <v>0</v>
      </c>
      <c r="W14" s="182">
        <v>0</v>
      </c>
      <c r="X14" s="184">
        <v>0</v>
      </c>
      <c r="Y14" s="182">
        <v>0</v>
      </c>
      <c r="Z14" s="183">
        <v>0</v>
      </c>
      <c r="AA14" s="183">
        <v>0</v>
      </c>
      <c r="AB14" s="182">
        <v>0</v>
      </c>
      <c r="AC14" s="182">
        <v>0</v>
      </c>
      <c r="AD14" s="182">
        <v>0</v>
      </c>
      <c r="AE14" s="182">
        <v>0</v>
      </c>
      <c r="AF14" s="182">
        <v>0</v>
      </c>
      <c r="AG14" s="182">
        <v>0</v>
      </c>
      <c r="AH14" s="182">
        <v>0</v>
      </c>
      <c r="AI14" s="182">
        <v>0</v>
      </c>
      <c r="AJ14" s="182">
        <v>0</v>
      </c>
      <c r="AK14" s="182">
        <v>0</v>
      </c>
      <c r="AL14" s="182">
        <v>0</v>
      </c>
      <c r="AM14" s="182">
        <v>0</v>
      </c>
      <c r="AN14" s="182">
        <v>0</v>
      </c>
      <c r="AO14" s="182">
        <v>0</v>
      </c>
      <c r="AP14" s="182">
        <v>0</v>
      </c>
      <c r="AQ14" s="182">
        <v>0</v>
      </c>
      <c r="AR14" s="182">
        <v>0</v>
      </c>
      <c r="AS14" s="182">
        <v>0</v>
      </c>
      <c r="AT14" s="183">
        <v>0</v>
      </c>
      <c r="AU14" s="283">
        <v>0</v>
      </c>
      <c r="AV14" s="284">
        <v>0</v>
      </c>
      <c r="AW14" s="284">
        <v>0</v>
      </c>
      <c r="AX14" s="284">
        <v>0</v>
      </c>
    </row>
    <row r="15" spans="1:50" ht="20.25" customHeight="1" x14ac:dyDescent="0.25">
      <c r="A15" s="38" t="s">
        <v>6</v>
      </c>
      <c r="B15" s="186">
        <v>10.15</v>
      </c>
      <c r="C15" s="186">
        <v>10.75</v>
      </c>
      <c r="D15" s="186">
        <v>10.75</v>
      </c>
      <c r="E15" s="186">
        <v>10.75</v>
      </c>
      <c r="F15" s="186">
        <v>10.75</v>
      </c>
      <c r="G15" s="182">
        <v>10.73</v>
      </c>
      <c r="H15" s="182">
        <v>10.73</v>
      </c>
      <c r="I15" s="183">
        <v>10.73</v>
      </c>
      <c r="J15" s="183">
        <v>12.03</v>
      </c>
      <c r="K15" s="182">
        <v>12.55</v>
      </c>
      <c r="L15" s="182">
        <v>12.55</v>
      </c>
      <c r="M15" s="182">
        <v>12.55</v>
      </c>
      <c r="N15" s="182">
        <v>12.55</v>
      </c>
      <c r="O15" s="182">
        <v>12.55</v>
      </c>
      <c r="P15" s="182">
        <v>13.09</v>
      </c>
      <c r="Q15" s="182">
        <v>15.82</v>
      </c>
      <c r="R15" s="182">
        <v>16.66</v>
      </c>
      <c r="S15" s="182">
        <v>18.940000000000001</v>
      </c>
      <c r="T15" s="182">
        <v>18.940000000000001</v>
      </c>
      <c r="U15" s="182">
        <v>18.940000000000001</v>
      </c>
      <c r="V15" s="182">
        <v>18.940000000000001</v>
      </c>
      <c r="W15" s="182">
        <v>18.940000000000001</v>
      </c>
      <c r="X15" s="184">
        <v>18.940000000000001</v>
      </c>
      <c r="Y15" s="182">
        <v>18.940000000000001</v>
      </c>
      <c r="Z15" s="183">
        <v>18.940000000000001</v>
      </c>
      <c r="AA15" s="183">
        <v>23.33</v>
      </c>
      <c r="AB15" s="182">
        <v>23.33</v>
      </c>
      <c r="AC15" s="182">
        <v>23.33</v>
      </c>
      <c r="AD15" s="182">
        <v>23.33</v>
      </c>
      <c r="AE15" s="182">
        <v>20.059999999999999</v>
      </c>
      <c r="AF15" s="182">
        <v>20.059999999999999</v>
      </c>
      <c r="AG15" s="182">
        <v>20.059999999999999</v>
      </c>
      <c r="AH15" s="182">
        <v>20.059999999999999</v>
      </c>
      <c r="AI15" s="182">
        <v>19.5</v>
      </c>
      <c r="AJ15" s="182">
        <v>19.5</v>
      </c>
      <c r="AK15" s="182">
        <v>19.5</v>
      </c>
      <c r="AL15" s="182">
        <v>19.5</v>
      </c>
      <c r="AM15" s="182">
        <v>19.5</v>
      </c>
      <c r="AN15" s="182">
        <v>19.5</v>
      </c>
      <c r="AO15" s="182">
        <v>19.5</v>
      </c>
      <c r="AP15" s="182">
        <v>19.5</v>
      </c>
      <c r="AQ15" s="182">
        <v>19.5</v>
      </c>
      <c r="AR15" s="182">
        <v>19.5</v>
      </c>
      <c r="AS15" s="182">
        <v>19.5</v>
      </c>
      <c r="AT15" s="183">
        <v>19.5</v>
      </c>
      <c r="AU15" s="283">
        <v>19.5</v>
      </c>
      <c r="AV15" s="284">
        <v>19.5</v>
      </c>
      <c r="AW15" s="284">
        <v>19.5</v>
      </c>
      <c r="AX15" s="284">
        <v>19.5</v>
      </c>
    </row>
    <row r="16" spans="1:50" ht="20.25" customHeight="1" x14ac:dyDescent="0.25">
      <c r="A16" s="38" t="s">
        <v>7</v>
      </c>
      <c r="B16" s="186">
        <v>0.17</v>
      </c>
      <c r="C16" s="186">
        <v>0.17</v>
      </c>
      <c r="D16" s="186">
        <v>0.17</v>
      </c>
      <c r="E16" s="186">
        <v>0.17</v>
      </c>
      <c r="F16" s="186">
        <v>0.17</v>
      </c>
      <c r="G16" s="182">
        <v>0.17</v>
      </c>
      <c r="H16" s="182">
        <v>0.17</v>
      </c>
      <c r="I16" s="183">
        <v>0.17</v>
      </c>
      <c r="J16" s="183">
        <v>0.17</v>
      </c>
      <c r="K16" s="182">
        <v>0.17</v>
      </c>
      <c r="L16" s="182">
        <v>0.17</v>
      </c>
      <c r="M16" s="182">
        <v>0.17</v>
      </c>
      <c r="N16" s="182">
        <v>0.17</v>
      </c>
      <c r="O16" s="182">
        <v>0.17</v>
      </c>
      <c r="P16" s="182">
        <v>0.17</v>
      </c>
      <c r="Q16" s="182">
        <v>0.17</v>
      </c>
      <c r="R16" s="182">
        <v>0.17</v>
      </c>
      <c r="S16" s="182">
        <v>0.17</v>
      </c>
      <c r="T16" s="182">
        <v>0.17</v>
      </c>
      <c r="U16" s="182">
        <v>0.17</v>
      </c>
      <c r="V16" s="182">
        <v>0.17</v>
      </c>
      <c r="W16" s="182">
        <v>0.17</v>
      </c>
      <c r="X16" s="184">
        <v>0.17</v>
      </c>
      <c r="Y16" s="182">
        <v>0.17</v>
      </c>
      <c r="Z16" s="183">
        <v>0.17</v>
      </c>
      <c r="AA16" s="183">
        <v>0.17</v>
      </c>
      <c r="AB16" s="182">
        <v>0.17</v>
      </c>
      <c r="AC16" s="182">
        <v>0.17</v>
      </c>
      <c r="AD16" s="182">
        <v>0.17</v>
      </c>
      <c r="AE16" s="182">
        <v>0.17</v>
      </c>
      <c r="AF16" s="182">
        <v>0.17</v>
      </c>
      <c r="AG16" s="182">
        <v>0.17</v>
      </c>
      <c r="AH16" s="182">
        <v>0.17</v>
      </c>
      <c r="AI16" s="182">
        <v>0.17</v>
      </c>
      <c r="AJ16" s="182">
        <v>0.17</v>
      </c>
      <c r="AK16" s="182">
        <v>0.17</v>
      </c>
      <c r="AL16" s="182">
        <v>0.17</v>
      </c>
      <c r="AM16" s="182">
        <v>0.17</v>
      </c>
      <c r="AN16" s="182">
        <v>0.17</v>
      </c>
      <c r="AO16" s="182">
        <v>0.17</v>
      </c>
      <c r="AP16" s="182">
        <v>0.17</v>
      </c>
      <c r="AQ16" s="182">
        <v>0.17</v>
      </c>
      <c r="AR16" s="182">
        <v>0.17</v>
      </c>
      <c r="AS16" s="182">
        <v>0.17</v>
      </c>
      <c r="AT16" s="183">
        <v>0.17</v>
      </c>
      <c r="AU16" s="283">
        <v>0.17</v>
      </c>
      <c r="AV16" s="284">
        <v>0.17</v>
      </c>
      <c r="AW16" s="284">
        <v>0.17</v>
      </c>
      <c r="AX16" s="284">
        <v>0.17</v>
      </c>
    </row>
    <row r="17" spans="1:50" ht="20.25" customHeight="1" x14ac:dyDescent="0.25">
      <c r="A17" s="38" t="s">
        <v>42</v>
      </c>
      <c r="B17" s="186">
        <v>0</v>
      </c>
      <c r="C17" s="186">
        <v>0</v>
      </c>
      <c r="D17" s="186">
        <v>0</v>
      </c>
      <c r="E17" s="186">
        <v>0</v>
      </c>
      <c r="F17" s="186">
        <v>0</v>
      </c>
      <c r="G17" s="182">
        <v>0</v>
      </c>
      <c r="H17" s="182">
        <v>0</v>
      </c>
      <c r="I17" s="183">
        <v>0</v>
      </c>
      <c r="J17" s="183">
        <v>0</v>
      </c>
      <c r="K17" s="182">
        <v>0</v>
      </c>
      <c r="L17" s="182">
        <v>0</v>
      </c>
      <c r="M17" s="182">
        <v>0</v>
      </c>
      <c r="N17" s="182">
        <v>0</v>
      </c>
      <c r="O17" s="182">
        <v>0</v>
      </c>
      <c r="P17" s="182">
        <v>0</v>
      </c>
      <c r="Q17" s="182">
        <v>0</v>
      </c>
      <c r="R17" s="182">
        <v>0</v>
      </c>
      <c r="S17" s="182">
        <v>0</v>
      </c>
      <c r="T17" s="182">
        <v>0</v>
      </c>
      <c r="U17" s="182">
        <v>0</v>
      </c>
      <c r="V17" s="182">
        <v>0</v>
      </c>
      <c r="W17" s="182">
        <v>0</v>
      </c>
      <c r="X17" s="184">
        <v>0</v>
      </c>
      <c r="Y17" s="182">
        <v>0</v>
      </c>
      <c r="Z17" s="183">
        <v>0</v>
      </c>
      <c r="AA17" s="183">
        <v>0</v>
      </c>
      <c r="AB17" s="182">
        <v>0</v>
      </c>
      <c r="AC17" s="182">
        <v>0</v>
      </c>
      <c r="AD17" s="182">
        <v>0</v>
      </c>
      <c r="AE17" s="182">
        <v>0</v>
      </c>
      <c r="AF17" s="182">
        <v>0</v>
      </c>
      <c r="AG17" s="182">
        <v>0</v>
      </c>
      <c r="AH17" s="182">
        <v>0</v>
      </c>
      <c r="AI17" s="182">
        <v>2.2200000000000002</v>
      </c>
      <c r="AJ17" s="182">
        <v>2.2200000000000002</v>
      </c>
      <c r="AK17" s="182">
        <v>2.2200000000000002</v>
      </c>
      <c r="AL17" s="182">
        <v>16.79</v>
      </c>
      <c r="AM17" s="182">
        <v>17.57</v>
      </c>
      <c r="AN17" s="182">
        <v>17.57</v>
      </c>
      <c r="AO17" s="182">
        <v>17.57</v>
      </c>
      <c r="AP17" s="182">
        <v>17.57</v>
      </c>
      <c r="AQ17" s="182">
        <v>17.57</v>
      </c>
      <c r="AR17" s="182">
        <v>17.57</v>
      </c>
      <c r="AS17" s="182">
        <v>17.57</v>
      </c>
      <c r="AT17" s="183">
        <v>17.57</v>
      </c>
      <c r="AU17" s="283">
        <v>17.57</v>
      </c>
      <c r="AV17" s="284">
        <v>17.57</v>
      </c>
      <c r="AW17" s="284">
        <v>17.57</v>
      </c>
      <c r="AX17" s="284">
        <v>17.57</v>
      </c>
    </row>
    <row r="18" spans="1:50" ht="20.25" customHeight="1" x14ac:dyDescent="0.25">
      <c r="A18" s="38" t="s">
        <v>313</v>
      </c>
      <c r="B18" s="186">
        <v>0</v>
      </c>
      <c r="C18" s="186">
        <v>0</v>
      </c>
      <c r="D18" s="186">
        <v>0</v>
      </c>
      <c r="E18" s="186">
        <v>0</v>
      </c>
      <c r="F18" s="186">
        <v>0</v>
      </c>
      <c r="G18" s="182">
        <v>0</v>
      </c>
      <c r="H18" s="182">
        <v>0</v>
      </c>
      <c r="I18" s="183">
        <v>0</v>
      </c>
      <c r="J18" s="183">
        <v>0</v>
      </c>
      <c r="K18" s="182">
        <v>0</v>
      </c>
      <c r="L18" s="182">
        <v>0</v>
      </c>
      <c r="M18" s="182">
        <v>0</v>
      </c>
      <c r="N18" s="182">
        <v>0</v>
      </c>
      <c r="O18" s="182">
        <v>0</v>
      </c>
      <c r="P18" s="182">
        <v>0</v>
      </c>
      <c r="Q18" s="182">
        <v>0</v>
      </c>
      <c r="R18" s="182">
        <v>0</v>
      </c>
      <c r="S18" s="182">
        <v>0</v>
      </c>
      <c r="T18" s="182">
        <v>0</v>
      </c>
      <c r="U18" s="182">
        <v>0</v>
      </c>
      <c r="V18" s="182">
        <v>0</v>
      </c>
      <c r="W18" s="182">
        <v>0</v>
      </c>
      <c r="X18" s="184">
        <v>0</v>
      </c>
      <c r="Y18" s="182">
        <v>0</v>
      </c>
      <c r="Z18" s="183">
        <v>0</v>
      </c>
      <c r="AA18" s="183">
        <v>0</v>
      </c>
      <c r="AB18" s="182">
        <v>0</v>
      </c>
      <c r="AC18" s="182">
        <v>0</v>
      </c>
      <c r="AD18" s="182">
        <v>0</v>
      </c>
      <c r="AE18" s="182">
        <v>0</v>
      </c>
      <c r="AF18" s="182">
        <v>0</v>
      </c>
      <c r="AG18" s="182">
        <v>0</v>
      </c>
      <c r="AH18" s="182">
        <v>0</v>
      </c>
      <c r="AI18" s="182">
        <v>0</v>
      </c>
      <c r="AJ18" s="182">
        <v>0</v>
      </c>
      <c r="AK18" s="182">
        <v>0</v>
      </c>
      <c r="AL18" s="182">
        <v>0</v>
      </c>
      <c r="AM18" s="182">
        <v>0</v>
      </c>
      <c r="AN18" s="182">
        <v>0</v>
      </c>
      <c r="AO18" s="182">
        <v>0</v>
      </c>
      <c r="AP18" s="182">
        <v>0</v>
      </c>
      <c r="AQ18" s="182">
        <v>0</v>
      </c>
      <c r="AR18" s="182">
        <v>0</v>
      </c>
      <c r="AS18" s="182">
        <v>0</v>
      </c>
      <c r="AT18" s="183">
        <v>0</v>
      </c>
      <c r="AU18" s="283">
        <v>0</v>
      </c>
      <c r="AV18" s="284">
        <v>0</v>
      </c>
      <c r="AW18" s="284">
        <v>0</v>
      </c>
      <c r="AX18" s="284">
        <v>0</v>
      </c>
    </row>
    <row r="19" spans="1:50" ht="20.25" customHeight="1" x14ac:dyDescent="0.25">
      <c r="A19" s="38" t="s">
        <v>301</v>
      </c>
      <c r="B19" s="186">
        <v>0.02</v>
      </c>
      <c r="C19" s="186">
        <v>0.02</v>
      </c>
      <c r="D19" s="186">
        <v>0.02</v>
      </c>
      <c r="E19" s="186">
        <v>0.27</v>
      </c>
      <c r="F19" s="186">
        <v>0.27</v>
      </c>
      <c r="G19" s="182">
        <v>0.77</v>
      </c>
      <c r="H19" s="182">
        <v>2.12</v>
      </c>
      <c r="I19" s="183">
        <v>2.12</v>
      </c>
      <c r="J19" s="183">
        <v>2.62</v>
      </c>
      <c r="K19" s="182">
        <v>3.43</v>
      </c>
      <c r="L19" s="182">
        <v>4.93</v>
      </c>
      <c r="M19" s="182">
        <v>5.42</v>
      </c>
      <c r="N19" s="182">
        <v>5.42</v>
      </c>
      <c r="O19" s="182">
        <v>10.8</v>
      </c>
      <c r="P19" s="182">
        <v>10.8</v>
      </c>
      <c r="Q19" s="182">
        <v>10.8</v>
      </c>
      <c r="R19" s="182">
        <v>10.8</v>
      </c>
      <c r="S19" s="182">
        <v>14.02</v>
      </c>
      <c r="T19" s="182">
        <v>14.02</v>
      </c>
      <c r="U19" s="182">
        <v>14.54</v>
      </c>
      <c r="V19" s="182">
        <v>15.54</v>
      </c>
      <c r="W19" s="182">
        <v>31.43</v>
      </c>
      <c r="X19" s="184">
        <v>32.18</v>
      </c>
      <c r="Y19" s="182">
        <v>35.659999999999997</v>
      </c>
      <c r="Z19" s="183">
        <v>36.39</v>
      </c>
      <c r="AA19" s="183">
        <v>41.69</v>
      </c>
      <c r="AB19" s="182">
        <v>45</v>
      </c>
      <c r="AC19" s="182">
        <v>53.2</v>
      </c>
      <c r="AD19" s="182">
        <v>53.7</v>
      </c>
      <c r="AE19" s="182">
        <v>68.010000000000005</v>
      </c>
      <c r="AF19" s="182">
        <v>68.010000000000005</v>
      </c>
      <c r="AG19" s="182">
        <v>68.010000000000005</v>
      </c>
      <c r="AH19" s="182">
        <v>68.5</v>
      </c>
      <c r="AI19" s="182">
        <v>71.28</v>
      </c>
      <c r="AJ19" s="182">
        <v>71.28</v>
      </c>
      <c r="AK19" s="182">
        <v>71.78</v>
      </c>
      <c r="AL19" s="182">
        <v>71.78</v>
      </c>
      <c r="AM19" s="182">
        <v>71.8</v>
      </c>
      <c r="AN19" s="182">
        <v>71.8</v>
      </c>
      <c r="AO19" s="182">
        <v>71.8</v>
      </c>
      <c r="AP19" s="182">
        <v>71.8</v>
      </c>
      <c r="AQ19" s="182">
        <v>73.760000000000005</v>
      </c>
      <c r="AR19" s="182">
        <v>73.760000000000005</v>
      </c>
      <c r="AS19" s="182">
        <v>74.510000000000005</v>
      </c>
      <c r="AT19" s="183">
        <v>74.510000000000005</v>
      </c>
      <c r="AU19" s="283">
        <v>75.34</v>
      </c>
      <c r="AV19" s="284">
        <v>75.34</v>
      </c>
      <c r="AW19" s="284">
        <v>75.34</v>
      </c>
      <c r="AX19" s="284">
        <v>75.34</v>
      </c>
    </row>
    <row r="20" spans="1:50" s="41" customFormat="1" ht="20.25" customHeight="1" x14ac:dyDescent="0.25">
      <c r="A20" s="38" t="s">
        <v>315</v>
      </c>
      <c r="B20" s="186">
        <v>6.31</v>
      </c>
      <c r="C20" s="186">
        <v>4.9400000000000004</v>
      </c>
      <c r="D20" s="186">
        <v>4.9400000000000004</v>
      </c>
      <c r="E20" s="186">
        <v>4.9400000000000004</v>
      </c>
      <c r="F20" s="186">
        <v>4.9400000000000004</v>
      </c>
      <c r="G20" s="182">
        <v>4.9400000000000004</v>
      </c>
      <c r="H20" s="182">
        <v>6.94</v>
      </c>
      <c r="I20" s="183">
        <v>9.7899999999999991</v>
      </c>
      <c r="J20" s="183">
        <v>9.7899999999999991</v>
      </c>
      <c r="K20" s="182">
        <v>9.7899999999999991</v>
      </c>
      <c r="L20" s="182">
        <v>9.7899999999999991</v>
      </c>
      <c r="M20" s="182">
        <v>9.7899999999999991</v>
      </c>
      <c r="N20" s="182">
        <v>9.7899999999999991</v>
      </c>
      <c r="O20" s="182">
        <v>9.7899999999999991</v>
      </c>
      <c r="P20" s="182">
        <v>10.78</v>
      </c>
      <c r="Q20" s="182">
        <v>10.78</v>
      </c>
      <c r="R20" s="182">
        <v>11.27</v>
      </c>
      <c r="S20" s="182">
        <v>11</v>
      </c>
      <c r="T20" s="182">
        <v>11</v>
      </c>
      <c r="U20" s="182">
        <v>29.8</v>
      </c>
      <c r="V20" s="182">
        <v>29.8</v>
      </c>
      <c r="W20" s="182">
        <v>29.82</v>
      </c>
      <c r="X20" s="184">
        <v>29.82</v>
      </c>
      <c r="Y20" s="182">
        <v>29.82</v>
      </c>
      <c r="Z20" s="183">
        <v>29.82</v>
      </c>
      <c r="AA20" s="183">
        <v>31.03</v>
      </c>
      <c r="AB20" s="182">
        <v>31.03</v>
      </c>
      <c r="AC20" s="182">
        <v>31.03</v>
      </c>
      <c r="AD20" s="182">
        <v>31.03</v>
      </c>
      <c r="AE20" s="182">
        <v>39.119999999999997</v>
      </c>
      <c r="AF20" s="182">
        <v>39.119999999999997</v>
      </c>
      <c r="AG20" s="182">
        <v>39.119999999999997</v>
      </c>
      <c r="AH20" s="182">
        <v>39.119999999999997</v>
      </c>
      <c r="AI20" s="182">
        <v>46.89</v>
      </c>
      <c r="AJ20" s="182">
        <v>46.89</v>
      </c>
      <c r="AK20" s="182">
        <v>46.89</v>
      </c>
      <c r="AL20" s="182">
        <v>46.89</v>
      </c>
      <c r="AM20" s="182">
        <v>50.8</v>
      </c>
      <c r="AN20" s="182">
        <v>50.8</v>
      </c>
      <c r="AO20" s="182">
        <v>50.8</v>
      </c>
      <c r="AP20" s="182">
        <v>51.28</v>
      </c>
      <c r="AQ20" s="182">
        <v>51.94</v>
      </c>
      <c r="AR20" s="182">
        <v>51.94</v>
      </c>
      <c r="AS20" s="235">
        <v>51.94</v>
      </c>
      <c r="AT20" s="242">
        <v>51.94</v>
      </c>
      <c r="AU20" s="283">
        <v>51.94</v>
      </c>
      <c r="AV20" s="285">
        <v>51.94</v>
      </c>
      <c r="AW20" s="285">
        <v>51.94</v>
      </c>
      <c r="AX20" s="285">
        <v>51.94</v>
      </c>
    </row>
    <row r="21" spans="1:50" ht="20.25" customHeight="1" thickBot="1" x14ac:dyDescent="0.3">
      <c r="A21" s="139" t="s">
        <v>95</v>
      </c>
      <c r="B21" s="189">
        <v>367.94</v>
      </c>
      <c r="C21" s="189">
        <v>388.74</v>
      </c>
      <c r="D21" s="189">
        <v>392.11</v>
      </c>
      <c r="E21" s="189">
        <v>407.79</v>
      </c>
      <c r="F21" s="189">
        <v>436.42</v>
      </c>
      <c r="G21" s="189">
        <v>438.22</v>
      </c>
      <c r="H21" s="189">
        <v>487.07</v>
      </c>
      <c r="I21" s="189">
        <v>493.79</v>
      </c>
      <c r="J21" s="189">
        <v>500.15</v>
      </c>
      <c r="K21" s="189">
        <v>549.96</v>
      </c>
      <c r="L21" s="189">
        <v>578.29</v>
      </c>
      <c r="M21" s="189">
        <v>588.17999999999995</v>
      </c>
      <c r="N21" s="189">
        <v>645.9</v>
      </c>
      <c r="O21" s="189">
        <v>677.6</v>
      </c>
      <c r="P21" s="189">
        <v>689.67</v>
      </c>
      <c r="Q21" s="189">
        <v>778.57</v>
      </c>
      <c r="R21" s="189">
        <v>807.94</v>
      </c>
      <c r="S21" s="189">
        <v>830.2</v>
      </c>
      <c r="T21" s="189">
        <v>852.92</v>
      </c>
      <c r="U21" s="189">
        <v>892.2</v>
      </c>
      <c r="V21" s="189">
        <v>911.92</v>
      </c>
      <c r="W21" s="189">
        <v>962.65</v>
      </c>
      <c r="X21" s="189">
        <v>999.63</v>
      </c>
      <c r="Y21" s="189">
        <v>1017.18</v>
      </c>
      <c r="Z21" s="189">
        <v>1117.1199999999999</v>
      </c>
      <c r="AA21" s="189">
        <v>1311.74</v>
      </c>
      <c r="AB21" s="189">
        <v>1372.87</v>
      </c>
      <c r="AC21" s="189">
        <v>1486.72</v>
      </c>
      <c r="AD21" s="189">
        <v>1563.31</v>
      </c>
      <c r="AE21" s="189">
        <f t="shared" ref="AE21:AX21" si="0">SUM(AE8:AE20)</f>
        <v>1708.66</v>
      </c>
      <c r="AF21" s="189">
        <f t="shared" si="0"/>
        <v>1747.4499999999998</v>
      </c>
      <c r="AG21" s="189">
        <f t="shared" si="0"/>
        <v>1792.17</v>
      </c>
      <c r="AH21" s="189">
        <f t="shared" si="0"/>
        <v>1801.0099999999998</v>
      </c>
      <c r="AI21" s="189">
        <f t="shared" si="0"/>
        <v>1833.4000000000003</v>
      </c>
      <c r="AJ21" s="189">
        <f t="shared" si="0"/>
        <v>1833.83</v>
      </c>
      <c r="AK21" s="189">
        <f t="shared" si="0"/>
        <v>1834.64</v>
      </c>
      <c r="AL21" s="189">
        <f t="shared" si="0"/>
        <v>1849.64</v>
      </c>
      <c r="AM21" s="189">
        <f t="shared" si="0"/>
        <v>1859.4499999999998</v>
      </c>
      <c r="AN21" s="189">
        <f t="shared" si="0"/>
        <v>1859.81</v>
      </c>
      <c r="AO21" s="189">
        <f t="shared" si="0"/>
        <v>1860.1799999999998</v>
      </c>
      <c r="AP21" s="189">
        <f t="shared" si="0"/>
        <v>1860.79</v>
      </c>
      <c r="AQ21" s="189">
        <f t="shared" si="0"/>
        <v>1867.94</v>
      </c>
      <c r="AR21" s="189">
        <f t="shared" si="0"/>
        <v>1869.2800000000002</v>
      </c>
      <c r="AS21" s="189">
        <f t="shared" si="0"/>
        <v>1871.64</v>
      </c>
      <c r="AT21" s="249">
        <f t="shared" si="0"/>
        <v>1943.0300000000002</v>
      </c>
      <c r="AU21" s="249">
        <f t="shared" si="0"/>
        <v>1949.45</v>
      </c>
      <c r="AV21" s="249">
        <f t="shared" si="0"/>
        <v>1951.2</v>
      </c>
      <c r="AW21" s="249">
        <f t="shared" si="0"/>
        <v>1953.22</v>
      </c>
      <c r="AX21" s="249">
        <f t="shared" si="0"/>
        <v>1954.7</v>
      </c>
    </row>
    <row r="22" spans="1:50" s="50" customFormat="1" ht="45" customHeight="1" thickTop="1" x14ac:dyDescent="0.25">
      <c r="A22" s="46"/>
      <c r="B22" s="181"/>
      <c r="C22" s="181"/>
      <c r="D22" s="181"/>
      <c r="E22" s="181"/>
      <c r="F22" s="183"/>
      <c r="G22" s="183"/>
      <c r="H22" s="183"/>
      <c r="I22" s="183"/>
      <c r="J22" s="183"/>
      <c r="K22" s="183"/>
      <c r="L22" s="183"/>
      <c r="M22" s="183"/>
      <c r="N22" s="183"/>
      <c r="O22" s="183"/>
      <c r="P22" s="183"/>
      <c r="Q22" s="183"/>
      <c r="R22" s="184"/>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3"/>
      <c r="AT22" s="183"/>
      <c r="AU22" s="38"/>
      <c r="AV22" s="38"/>
      <c r="AW22" s="38"/>
      <c r="AX22" s="38"/>
    </row>
    <row r="23" spans="1:50" ht="20.25" customHeight="1" x14ac:dyDescent="0.25">
      <c r="A23" s="80" t="s">
        <v>319</v>
      </c>
      <c r="B23" s="176" t="s">
        <v>124</v>
      </c>
      <c r="C23" s="176" t="s">
        <v>125</v>
      </c>
      <c r="D23" s="176" t="s">
        <v>126</v>
      </c>
      <c r="E23" s="176" t="s">
        <v>127</v>
      </c>
      <c r="F23" s="176" t="s">
        <v>128</v>
      </c>
      <c r="G23" s="176" t="s">
        <v>129</v>
      </c>
      <c r="H23" s="176" t="s">
        <v>130</v>
      </c>
      <c r="I23" s="176" t="s">
        <v>131</v>
      </c>
      <c r="J23" s="176" t="s">
        <v>132</v>
      </c>
      <c r="K23" s="176" t="s">
        <v>133</v>
      </c>
      <c r="L23" s="176" t="s">
        <v>134</v>
      </c>
      <c r="M23" s="176" t="s">
        <v>135</v>
      </c>
      <c r="N23" s="176" t="s">
        <v>136</v>
      </c>
      <c r="O23" s="176" t="s">
        <v>137</v>
      </c>
      <c r="P23" s="176" t="s">
        <v>138</v>
      </c>
      <c r="Q23" s="176" t="s">
        <v>139</v>
      </c>
      <c r="R23" s="176" t="s">
        <v>140</v>
      </c>
      <c r="S23" s="176" t="s">
        <v>141</v>
      </c>
      <c r="T23" s="176" t="s">
        <v>142</v>
      </c>
      <c r="U23" s="176" t="s">
        <v>143</v>
      </c>
      <c r="V23" s="176" t="s">
        <v>144</v>
      </c>
      <c r="W23" s="176" t="s">
        <v>145</v>
      </c>
      <c r="X23" s="176" t="s">
        <v>146</v>
      </c>
      <c r="Y23" s="176" t="s">
        <v>147</v>
      </c>
      <c r="Z23" s="176" t="s">
        <v>148</v>
      </c>
      <c r="AA23" s="176" t="s">
        <v>149</v>
      </c>
      <c r="AB23" s="176" t="s">
        <v>150</v>
      </c>
      <c r="AC23" s="176" t="s">
        <v>151</v>
      </c>
      <c r="AD23" s="176" t="s">
        <v>152</v>
      </c>
      <c r="AE23" s="176" t="s">
        <v>153</v>
      </c>
      <c r="AF23" s="176" t="s">
        <v>154</v>
      </c>
      <c r="AG23" s="176" t="s">
        <v>155</v>
      </c>
      <c r="AH23" s="176" t="s">
        <v>156</v>
      </c>
      <c r="AI23" s="176" t="s">
        <v>157</v>
      </c>
      <c r="AJ23" s="176" t="s">
        <v>158</v>
      </c>
      <c r="AK23" s="176" t="s">
        <v>159</v>
      </c>
      <c r="AL23" s="176" t="s">
        <v>160</v>
      </c>
      <c r="AM23" s="176" t="s">
        <v>161</v>
      </c>
      <c r="AN23" s="176" t="s">
        <v>162</v>
      </c>
      <c r="AO23" s="176" t="s">
        <v>163</v>
      </c>
      <c r="AP23" s="176" t="s">
        <v>164</v>
      </c>
      <c r="AQ23" s="176" t="s">
        <v>165</v>
      </c>
      <c r="AR23" s="176" t="s">
        <v>166</v>
      </c>
      <c r="AS23" s="176" t="s">
        <v>260</v>
      </c>
      <c r="AT23" s="176" t="s">
        <v>265</v>
      </c>
      <c r="AU23" s="176" t="s">
        <v>277</v>
      </c>
      <c r="AV23" s="60" t="s">
        <v>282</v>
      </c>
      <c r="AW23" s="60" t="s">
        <v>284</v>
      </c>
      <c r="AX23" s="60" t="s">
        <v>289</v>
      </c>
    </row>
    <row r="24" spans="1:50" ht="20.25" customHeight="1" x14ac:dyDescent="0.25">
      <c r="A24" s="38" t="s">
        <v>87</v>
      </c>
      <c r="B24" s="185" t="s">
        <v>222</v>
      </c>
      <c r="C24" s="186">
        <v>195.01</v>
      </c>
      <c r="D24" s="186">
        <v>223.12</v>
      </c>
      <c r="E24" s="186">
        <v>192.52</v>
      </c>
      <c r="F24" s="186">
        <v>391.21</v>
      </c>
      <c r="G24" s="182">
        <v>331.45</v>
      </c>
      <c r="H24" s="182">
        <v>193.42</v>
      </c>
      <c r="I24" s="183">
        <v>242.21</v>
      </c>
      <c r="J24" s="183">
        <v>274.92</v>
      </c>
      <c r="K24" s="182">
        <v>345.5</v>
      </c>
      <c r="L24" s="182">
        <v>313.39</v>
      </c>
      <c r="M24" s="182">
        <v>221.18</v>
      </c>
      <c r="N24" s="182">
        <v>465.12</v>
      </c>
      <c r="O24" s="182">
        <v>512.26</v>
      </c>
      <c r="P24" s="182">
        <v>243.5</v>
      </c>
      <c r="Q24" s="182">
        <v>223.78</v>
      </c>
      <c r="R24" s="182">
        <v>478.88</v>
      </c>
      <c r="S24" s="182">
        <v>563.76</v>
      </c>
      <c r="T24" s="182">
        <v>395.17</v>
      </c>
      <c r="U24" s="182">
        <v>327</v>
      </c>
      <c r="V24" s="182">
        <v>574.45000000000005</v>
      </c>
      <c r="W24" s="182">
        <v>537.79999999999995</v>
      </c>
      <c r="X24" s="183">
        <v>318.14999999999998</v>
      </c>
      <c r="Y24" s="183">
        <v>388.03</v>
      </c>
      <c r="Z24" s="183">
        <v>489.57</v>
      </c>
      <c r="AA24" s="183">
        <v>684.78</v>
      </c>
      <c r="AB24" s="183">
        <v>527.54</v>
      </c>
      <c r="AC24" s="183">
        <v>537.4</v>
      </c>
      <c r="AD24" s="183">
        <v>755.52</v>
      </c>
      <c r="AE24" s="183">
        <v>907.29</v>
      </c>
      <c r="AF24" s="183">
        <v>506.81</v>
      </c>
      <c r="AG24" s="183">
        <v>555.21</v>
      </c>
      <c r="AH24" s="183">
        <v>963.92</v>
      </c>
      <c r="AI24" s="183">
        <v>960.08</v>
      </c>
      <c r="AJ24" s="183">
        <v>578.97</v>
      </c>
      <c r="AK24" s="183">
        <v>610.41999999999996</v>
      </c>
      <c r="AL24" s="183">
        <v>850.5</v>
      </c>
      <c r="AM24" s="182">
        <v>1199.1500000000001</v>
      </c>
      <c r="AN24" s="182">
        <v>544.21</v>
      </c>
      <c r="AO24" s="182">
        <v>583.4</v>
      </c>
      <c r="AP24" s="182">
        <v>938.1</v>
      </c>
      <c r="AQ24" s="182">
        <v>955.93</v>
      </c>
      <c r="AR24" s="182">
        <v>531.72</v>
      </c>
      <c r="AS24" s="182">
        <v>318.23</v>
      </c>
      <c r="AT24" s="183">
        <v>901.44</v>
      </c>
      <c r="AU24" s="183">
        <v>1110.23</v>
      </c>
      <c r="AV24" s="183">
        <v>749.04</v>
      </c>
      <c r="AW24" s="283">
        <v>488.3</v>
      </c>
      <c r="AX24" s="283">
        <v>998.73</v>
      </c>
    </row>
    <row r="25" spans="1:50" ht="20.25" customHeight="1" x14ac:dyDescent="0.25">
      <c r="A25" s="38" t="s">
        <v>88</v>
      </c>
      <c r="B25" s="185" t="s">
        <v>222</v>
      </c>
      <c r="C25" s="186">
        <v>0</v>
      </c>
      <c r="D25" s="186">
        <v>0</v>
      </c>
      <c r="E25" s="186">
        <v>0</v>
      </c>
      <c r="F25" s="186">
        <v>0</v>
      </c>
      <c r="G25" s="186">
        <v>0</v>
      </c>
      <c r="H25" s="186">
        <v>0</v>
      </c>
      <c r="I25" s="186">
        <v>0</v>
      </c>
      <c r="J25" s="186">
        <v>0</v>
      </c>
      <c r="K25" s="186">
        <v>0</v>
      </c>
      <c r="L25" s="186">
        <v>0</v>
      </c>
      <c r="M25" s="186">
        <v>0</v>
      </c>
      <c r="N25" s="186">
        <v>0</v>
      </c>
      <c r="O25" s="186">
        <v>0</v>
      </c>
      <c r="P25" s="186">
        <v>0</v>
      </c>
      <c r="Q25" s="186">
        <v>0</v>
      </c>
      <c r="R25" s="186">
        <v>0</v>
      </c>
      <c r="S25" s="186">
        <v>0</v>
      </c>
      <c r="T25" s="186">
        <v>0</v>
      </c>
      <c r="U25" s="186">
        <v>0</v>
      </c>
      <c r="V25" s="186">
        <v>0</v>
      </c>
      <c r="W25" s="186">
        <v>0</v>
      </c>
      <c r="X25" s="186">
        <v>0</v>
      </c>
      <c r="Y25" s="186">
        <v>0</v>
      </c>
      <c r="Z25" s="183">
        <v>0</v>
      </c>
      <c r="AA25" s="183">
        <v>0</v>
      </c>
      <c r="AB25" s="183">
        <v>0</v>
      </c>
      <c r="AC25" s="183">
        <v>0</v>
      </c>
      <c r="AD25" s="183">
        <v>0</v>
      </c>
      <c r="AE25" s="183">
        <v>0</v>
      </c>
      <c r="AF25" s="183">
        <v>0</v>
      </c>
      <c r="AG25" s="183">
        <v>0</v>
      </c>
      <c r="AH25" s="183">
        <v>0</v>
      </c>
      <c r="AI25" s="183">
        <v>0</v>
      </c>
      <c r="AJ25" s="183">
        <v>0</v>
      </c>
      <c r="AK25" s="183">
        <v>0</v>
      </c>
      <c r="AL25" s="183">
        <v>0</v>
      </c>
      <c r="AM25" s="182">
        <v>0</v>
      </c>
      <c r="AN25" s="182">
        <v>0</v>
      </c>
      <c r="AO25" s="182">
        <v>0</v>
      </c>
      <c r="AP25" s="182">
        <v>0</v>
      </c>
      <c r="AQ25" s="182">
        <v>0</v>
      </c>
      <c r="AR25" s="182">
        <v>0</v>
      </c>
      <c r="AS25" s="182">
        <v>0</v>
      </c>
      <c r="AT25" s="183">
        <v>0</v>
      </c>
      <c r="AU25" s="183">
        <v>0</v>
      </c>
      <c r="AV25" s="183">
        <v>0</v>
      </c>
      <c r="AW25" s="283">
        <v>0</v>
      </c>
      <c r="AX25" s="283">
        <v>0</v>
      </c>
    </row>
    <row r="26" spans="1:50" ht="20.25" customHeight="1" x14ac:dyDescent="0.25">
      <c r="A26" s="43" t="s">
        <v>321</v>
      </c>
      <c r="B26" s="187" t="s">
        <v>222</v>
      </c>
      <c r="C26" s="186">
        <v>0.1</v>
      </c>
      <c r="D26" s="186">
        <v>0.22</v>
      </c>
      <c r="E26" s="186">
        <v>0.06</v>
      </c>
      <c r="F26" s="186">
        <v>0.08</v>
      </c>
      <c r="G26" s="182">
        <v>0.66</v>
      </c>
      <c r="H26" s="182">
        <v>0.7</v>
      </c>
      <c r="I26" s="183">
        <v>1.07</v>
      </c>
      <c r="J26" s="183">
        <v>0.85</v>
      </c>
      <c r="K26" s="182">
        <v>0.96</v>
      </c>
      <c r="L26" s="182">
        <v>0.83</v>
      </c>
      <c r="M26" s="182">
        <v>0.7</v>
      </c>
      <c r="N26" s="182">
        <v>0.64</v>
      </c>
      <c r="O26" s="182">
        <v>0</v>
      </c>
      <c r="P26" s="182">
        <v>0</v>
      </c>
      <c r="Q26" s="182">
        <v>0</v>
      </c>
      <c r="R26" s="182">
        <v>0.02</v>
      </c>
      <c r="S26" s="182">
        <v>0</v>
      </c>
      <c r="T26" s="182">
        <v>0</v>
      </c>
      <c r="U26" s="182">
        <v>0</v>
      </c>
      <c r="V26" s="182">
        <v>0</v>
      </c>
      <c r="W26" s="182">
        <v>0</v>
      </c>
      <c r="X26" s="183">
        <v>0</v>
      </c>
      <c r="Y26" s="183">
        <v>0</v>
      </c>
      <c r="Z26" s="183">
        <v>0</v>
      </c>
      <c r="AA26" s="183">
        <v>0</v>
      </c>
      <c r="AB26" s="183">
        <v>0</v>
      </c>
      <c r="AC26" s="183">
        <v>0</v>
      </c>
      <c r="AD26" s="183">
        <v>0</v>
      </c>
      <c r="AE26" s="183">
        <v>0</v>
      </c>
      <c r="AF26" s="183">
        <v>0</v>
      </c>
      <c r="AG26" s="183">
        <v>0</v>
      </c>
      <c r="AH26" s="183">
        <v>0</v>
      </c>
      <c r="AI26" s="183">
        <v>0</v>
      </c>
      <c r="AJ26" s="183">
        <v>0</v>
      </c>
      <c r="AK26" s="183">
        <v>0</v>
      </c>
      <c r="AL26" s="183">
        <v>0</v>
      </c>
      <c r="AM26" s="182">
        <v>0</v>
      </c>
      <c r="AN26" s="182">
        <v>0</v>
      </c>
      <c r="AO26" s="182">
        <v>0</v>
      </c>
      <c r="AP26" s="182">
        <v>0</v>
      </c>
      <c r="AQ26" s="182">
        <v>0</v>
      </c>
      <c r="AR26" s="182">
        <v>0</v>
      </c>
      <c r="AS26" s="182">
        <v>0</v>
      </c>
      <c r="AT26" s="183">
        <v>0</v>
      </c>
      <c r="AU26" s="183">
        <v>0</v>
      </c>
      <c r="AV26" s="183">
        <v>0</v>
      </c>
      <c r="AW26" s="283">
        <v>0</v>
      </c>
      <c r="AX26" s="283">
        <v>0</v>
      </c>
    </row>
    <row r="27" spans="1:50" ht="20.25" customHeight="1" x14ac:dyDescent="0.25">
      <c r="A27" s="43" t="s">
        <v>327</v>
      </c>
      <c r="B27" s="187" t="s">
        <v>222</v>
      </c>
      <c r="C27" s="186">
        <v>0.12</v>
      </c>
      <c r="D27" s="186">
        <v>0.49</v>
      </c>
      <c r="E27" s="186">
        <v>0.39</v>
      </c>
      <c r="F27" s="186">
        <v>0.13</v>
      </c>
      <c r="G27" s="182">
        <v>0.31</v>
      </c>
      <c r="H27" s="182">
        <v>0.75</v>
      </c>
      <c r="I27" s="183">
        <v>0.96</v>
      </c>
      <c r="J27" s="183">
        <v>0.46</v>
      </c>
      <c r="K27" s="182">
        <v>0.53</v>
      </c>
      <c r="L27" s="182">
        <v>3.04</v>
      </c>
      <c r="M27" s="182">
        <v>4.87</v>
      </c>
      <c r="N27" s="182">
        <v>4.18</v>
      </c>
      <c r="O27" s="182">
        <v>5.48</v>
      </c>
      <c r="P27" s="182">
        <v>16.02</v>
      </c>
      <c r="Q27" s="182">
        <v>17.73</v>
      </c>
      <c r="R27" s="182">
        <v>6.46</v>
      </c>
      <c r="S27" s="182">
        <v>10.42</v>
      </c>
      <c r="T27" s="182">
        <v>30.69</v>
      </c>
      <c r="U27" s="182">
        <v>28.09</v>
      </c>
      <c r="V27" s="182">
        <v>8.98</v>
      </c>
      <c r="W27" s="182">
        <v>14.08</v>
      </c>
      <c r="X27" s="183">
        <v>41.58</v>
      </c>
      <c r="Y27" s="183">
        <v>40.17</v>
      </c>
      <c r="Z27" s="183">
        <v>15.19</v>
      </c>
      <c r="AA27" s="183">
        <v>22.56</v>
      </c>
      <c r="AB27" s="183">
        <v>70.69</v>
      </c>
      <c r="AC27" s="183">
        <v>66.02</v>
      </c>
      <c r="AD27" s="183">
        <v>26.18</v>
      </c>
      <c r="AE27" s="183">
        <v>37.630000000000003</v>
      </c>
      <c r="AF27" s="183">
        <v>113.59</v>
      </c>
      <c r="AG27" s="183">
        <v>92.3</v>
      </c>
      <c r="AH27" s="183">
        <v>28.82</v>
      </c>
      <c r="AI27" s="183">
        <v>40.17</v>
      </c>
      <c r="AJ27" s="183">
        <v>107.16</v>
      </c>
      <c r="AK27" s="183">
        <v>100.09</v>
      </c>
      <c r="AL27" s="183">
        <v>32.619999999999997</v>
      </c>
      <c r="AM27" s="182">
        <v>43.92</v>
      </c>
      <c r="AN27" s="182">
        <v>119.8</v>
      </c>
      <c r="AO27" s="182">
        <v>93.42</v>
      </c>
      <c r="AP27" s="182">
        <v>28.26</v>
      </c>
      <c r="AQ27" s="182">
        <v>37.19</v>
      </c>
      <c r="AR27" s="182">
        <v>121.79</v>
      </c>
      <c r="AS27" s="182">
        <v>91.44</v>
      </c>
      <c r="AT27" s="183">
        <v>29.93</v>
      </c>
      <c r="AU27" s="183">
        <v>46.42</v>
      </c>
      <c r="AV27" s="183">
        <v>112.83</v>
      </c>
      <c r="AW27" s="283">
        <v>106.87</v>
      </c>
      <c r="AX27" s="283">
        <v>34.64</v>
      </c>
    </row>
    <row r="28" spans="1:50" ht="20.25" customHeight="1" x14ac:dyDescent="0.25">
      <c r="A28" s="43" t="s">
        <v>323</v>
      </c>
      <c r="B28" s="187" t="s">
        <v>222</v>
      </c>
      <c r="C28" s="186">
        <v>7.45</v>
      </c>
      <c r="D28" s="186">
        <v>2.2999999999999998</v>
      </c>
      <c r="E28" s="186">
        <v>3.56</v>
      </c>
      <c r="F28" s="186">
        <v>5.79</v>
      </c>
      <c r="G28" s="182">
        <v>7.64</v>
      </c>
      <c r="H28" s="182">
        <v>3.82</v>
      </c>
      <c r="I28" s="183">
        <v>6.41</v>
      </c>
      <c r="J28" s="183">
        <v>7.05</v>
      </c>
      <c r="K28" s="182">
        <v>7.93</v>
      </c>
      <c r="L28" s="182">
        <v>4.4400000000000004</v>
      </c>
      <c r="M28" s="182">
        <v>1.71</v>
      </c>
      <c r="N28" s="182">
        <v>7.52</v>
      </c>
      <c r="O28" s="182">
        <v>11.7</v>
      </c>
      <c r="P28" s="182">
        <v>4.3499999999999996</v>
      </c>
      <c r="Q28" s="182">
        <v>2.77</v>
      </c>
      <c r="R28" s="182">
        <v>8.3699999999999992</v>
      </c>
      <c r="S28" s="182">
        <v>10.4</v>
      </c>
      <c r="T28" s="182">
        <v>5.48</v>
      </c>
      <c r="U28" s="182">
        <v>4.72</v>
      </c>
      <c r="V28" s="182">
        <v>8.43</v>
      </c>
      <c r="W28" s="182">
        <v>11.22</v>
      </c>
      <c r="X28" s="183">
        <v>3.83</v>
      </c>
      <c r="Y28" s="183">
        <v>3.58</v>
      </c>
      <c r="Z28" s="183">
        <v>4.96</v>
      </c>
      <c r="AA28" s="183">
        <v>8</v>
      </c>
      <c r="AB28" s="183">
        <v>2.73</v>
      </c>
      <c r="AC28" s="183">
        <v>7.52</v>
      </c>
      <c r="AD28" s="183">
        <v>11.35</v>
      </c>
      <c r="AE28" s="183">
        <v>13.78</v>
      </c>
      <c r="AF28" s="183">
        <v>4.9400000000000004</v>
      </c>
      <c r="AG28" s="183">
        <v>2.41</v>
      </c>
      <c r="AH28" s="183">
        <v>9.07</v>
      </c>
      <c r="AI28" s="183">
        <v>10.69</v>
      </c>
      <c r="AJ28" s="183">
        <v>5.65</v>
      </c>
      <c r="AK28" s="183">
        <v>6.86</v>
      </c>
      <c r="AL28" s="183">
        <v>12.3</v>
      </c>
      <c r="AM28" s="182">
        <v>13.25</v>
      </c>
      <c r="AN28" s="182">
        <v>2.33</v>
      </c>
      <c r="AO28" s="182">
        <v>8.65</v>
      </c>
      <c r="AP28" s="182">
        <v>13.91</v>
      </c>
      <c r="AQ28" s="182">
        <v>13.48</v>
      </c>
      <c r="AR28" s="182">
        <v>3.93</v>
      </c>
      <c r="AS28" s="182">
        <v>3.02</v>
      </c>
      <c r="AT28" s="183">
        <v>11.83</v>
      </c>
      <c r="AU28" s="183">
        <v>12.5</v>
      </c>
      <c r="AV28" s="183">
        <v>5.65</v>
      </c>
      <c r="AW28" s="283">
        <v>2.42</v>
      </c>
      <c r="AX28" s="283">
        <v>5.23</v>
      </c>
    </row>
    <row r="29" spans="1:50" ht="20.25" customHeight="1" x14ac:dyDescent="0.25">
      <c r="A29" s="43" t="s">
        <v>324</v>
      </c>
      <c r="B29" s="187" t="s">
        <v>222</v>
      </c>
      <c r="C29" s="186">
        <v>14.82</v>
      </c>
      <c r="D29" s="186">
        <v>14.95</v>
      </c>
      <c r="E29" s="186">
        <v>14.09</v>
      </c>
      <c r="F29" s="186">
        <v>15.38</v>
      </c>
      <c r="G29" s="182">
        <v>14.6</v>
      </c>
      <c r="H29" s="182">
        <v>15.56</v>
      </c>
      <c r="I29" s="183">
        <v>15.45</v>
      </c>
      <c r="J29" s="183">
        <v>14.99</v>
      </c>
      <c r="K29" s="182">
        <v>14.7</v>
      </c>
      <c r="L29" s="182">
        <v>15.97</v>
      </c>
      <c r="M29" s="182">
        <v>15.03</v>
      </c>
      <c r="N29" s="182">
        <v>14.97</v>
      </c>
      <c r="O29" s="182">
        <v>13.93</v>
      </c>
      <c r="P29" s="182">
        <v>15.11</v>
      </c>
      <c r="Q29" s="182">
        <v>15.4</v>
      </c>
      <c r="R29" s="182">
        <v>17.170000000000002</v>
      </c>
      <c r="S29" s="182">
        <v>17.07</v>
      </c>
      <c r="T29" s="182">
        <v>21.13</v>
      </c>
      <c r="U29" s="182">
        <v>22.6</v>
      </c>
      <c r="V29" s="182">
        <v>22.36</v>
      </c>
      <c r="W29" s="182">
        <v>22.46</v>
      </c>
      <c r="X29" s="183">
        <v>21.88</v>
      </c>
      <c r="Y29" s="183">
        <v>24.12</v>
      </c>
      <c r="Z29" s="183">
        <v>25.22</v>
      </c>
      <c r="AA29" s="183">
        <v>26.75</v>
      </c>
      <c r="AB29" s="183">
        <v>26.59</v>
      </c>
      <c r="AC29" s="183">
        <v>26.38</v>
      </c>
      <c r="AD29" s="183">
        <v>26.49</v>
      </c>
      <c r="AE29" s="183">
        <v>20.440000000000001</v>
      </c>
      <c r="AF29" s="183">
        <v>20.3</v>
      </c>
      <c r="AG29" s="183">
        <v>19.97</v>
      </c>
      <c r="AH29" s="183">
        <v>19.239999999999998</v>
      </c>
      <c r="AI29" s="183">
        <v>17.61</v>
      </c>
      <c r="AJ29" s="183">
        <v>17.53</v>
      </c>
      <c r="AK29" s="183">
        <v>17.47</v>
      </c>
      <c r="AL29" s="183">
        <v>16.71</v>
      </c>
      <c r="AM29" s="182">
        <v>15.83</v>
      </c>
      <c r="AN29" s="182">
        <v>15.05</v>
      </c>
      <c r="AO29" s="182">
        <v>14.22</v>
      </c>
      <c r="AP29" s="182">
        <v>16.010000000000002</v>
      </c>
      <c r="AQ29" s="182">
        <v>14.19</v>
      </c>
      <c r="AR29" s="182">
        <v>13.94</v>
      </c>
      <c r="AS29" s="182">
        <v>14.54</v>
      </c>
      <c r="AT29" s="183">
        <v>14.85</v>
      </c>
      <c r="AU29" s="183">
        <v>14.39</v>
      </c>
      <c r="AV29" s="183">
        <v>15.5</v>
      </c>
      <c r="AW29" s="283">
        <v>14.95</v>
      </c>
      <c r="AX29" s="283">
        <v>15.18</v>
      </c>
    </row>
    <row r="30" spans="1:50" ht="20.25" customHeight="1" x14ac:dyDescent="0.25">
      <c r="A30" s="43" t="s">
        <v>325</v>
      </c>
      <c r="B30" s="187" t="s">
        <v>222</v>
      </c>
      <c r="C30" s="186">
        <v>0.16</v>
      </c>
      <c r="D30" s="186">
        <v>0.16</v>
      </c>
      <c r="E30" s="186">
        <v>0.15</v>
      </c>
      <c r="F30" s="186">
        <v>0.16</v>
      </c>
      <c r="G30" s="182">
        <v>0.14000000000000001</v>
      </c>
      <c r="H30" s="182">
        <v>0.14000000000000001</v>
      </c>
      <c r="I30" s="183">
        <v>0.12</v>
      </c>
      <c r="J30" s="183">
        <v>0.13</v>
      </c>
      <c r="K30" s="182">
        <v>0.16</v>
      </c>
      <c r="L30" s="182">
        <v>0.18</v>
      </c>
      <c r="M30" s="182">
        <v>0.16</v>
      </c>
      <c r="N30" s="182">
        <v>0.17</v>
      </c>
      <c r="O30" s="182">
        <v>0.17</v>
      </c>
      <c r="P30" s="182">
        <v>0.18</v>
      </c>
      <c r="Q30" s="182">
        <v>0.17</v>
      </c>
      <c r="R30" s="182">
        <v>0.17</v>
      </c>
      <c r="S30" s="182">
        <v>0.17</v>
      </c>
      <c r="T30" s="182">
        <v>0.17</v>
      </c>
      <c r="U30" s="182">
        <v>0.16</v>
      </c>
      <c r="V30" s="182">
        <v>0.15</v>
      </c>
      <c r="W30" s="182">
        <v>0.15</v>
      </c>
      <c r="X30" s="183">
        <v>0.15</v>
      </c>
      <c r="Y30" s="183">
        <v>0.14000000000000001</v>
      </c>
      <c r="Z30" s="183">
        <v>0.14000000000000001</v>
      </c>
      <c r="AA30" s="183">
        <v>0.16</v>
      </c>
      <c r="AB30" s="183">
        <v>0.16</v>
      </c>
      <c r="AC30" s="183">
        <v>0.15</v>
      </c>
      <c r="AD30" s="183">
        <v>0.16</v>
      </c>
      <c r="AE30" s="183">
        <v>0.16</v>
      </c>
      <c r="AF30" s="183">
        <v>0.17</v>
      </c>
      <c r="AG30" s="183">
        <v>0.14000000000000001</v>
      </c>
      <c r="AH30" s="183">
        <v>0.16</v>
      </c>
      <c r="AI30" s="183">
        <v>0.17</v>
      </c>
      <c r="AJ30" s="183">
        <v>0.18</v>
      </c>
      <c r="AK30" s="183">
        <v>0.16</v>
      </c>
      <c r="AL30" s="183">
        <v>0.16</v>
      </c>
      <c r="AM30" s="182">
        <v>0.17</v>
      </c>
      <c r="AN30" s="182">
        <v>0.17</v>
      </c>
      <c r="AO30" s="182">
        <v>0.16</v>
      </c>
      <c r="AP30" s="182">
        <v>0.16</v>
      </c>
      <c r="AQ30" s="182">
        <v>0.17</v>
      </c>
      <c r="AR30" s="182">
        <v>0.17</v>
      </c>
      <c r="AS30" s="182">
        <v>0.15</v>
      </c>
      <c r="AT30" s="183">
        <v>0.16</v>
      </c>
      <c r="AU30" s="183">
        <v>0.17</v>
      </c>
      <c r="AV30" s="183">
        <v>0.16</v>
      </c>
      <c r="AW30" s="283">
        <v>0.13</v>
      </c>
      <c r="AX30" s="283">
        <v>0.14000000000000001</v>
      </c>
    </row>
    <row r="31" spans="1:50" s="41" customFormat="1" ht="20.25" customHeight="1" x14ac:dyDescent="0.25">
      <c r="A31" s="43" t="s">
        <v>339</v>
      </c>
      <c r="B31" s="187" t="s">
        <v>222</v>
      </c>
      <c r="C31" s="186">
        <v>5.58</v>
      </c>
      <c r="D31" s="186">
        <v>5.74</v>
      </c>
      <c r="E31" s="186">
        <v>5.98</v>
      </c>
      <c r="F31" s="186">
        <v>5.13</v>
      </c>
      <c r="G31" s="182">
        <v>11</v>
      </c>
      <c r="H31" s="182">
        <v>9.8699999999999992</v>
      </c>
      <c r="I31" s="183">
        <v>13.09</v>
      </c>
      <c r="J31" s="183">
        <v>16.12</v>
      </c>
      <c r="K31" s="182">
        <v>14.84</v>
      </c>
      <c r="L31" s="182">
        <v>16.329999999999998</v>
      </c>
      <c r="M31" s="182">
        <v>20.28</v>
      </c>
      <c r="N31" s="182">
        <v>21.87</v>
      </c>
      <c r="O31" s="182">
        <v>23.43</v>
      </c>
      <c r="P31" s="182">
        <v>23.06</v>
      </c>
      <c r="Q31" s="182">
        <v>28.11</v>
      </c>
      <c r="R31" s="182">
        <v>31.28</v>
      </c>
      <c r="S31" s="182">
        <v>36.72</v>
      </c>
      <c r="T31" s="182">
        <v>39.5</v>
      </c>
      <c r="U31" s="182">
        <v>50.41</v>
      </c>
      <c r="V31" s="182">
        <v>59.18</v>
      </c>
      <c r="W31" s="182">
        <v>85.81</v>
      </c>
      <c r="X31" s="183">
        <v>88.77</v>
      </c>
      <c r="Y31" s="183">
        <v>95.56</v>
      </c>
      <c r="Z31" s="183">
        <v>105.07</v>
      </c>
      <c r="AA31" s="183">
        <v>119.48</v>
      </c>
      <c r="AB31" s="183">
        <v>119.36</v>
      </c>
      <c r="AC31" s="183">
        <v>119.42</v>
      </c>
      <c r="AD31" s="183">
        <v>115.22</v>
      </c>
      <c r="AE31" s="183">
        <v>138.26</v>
      </c>
      <c r="AF31" s="183">
        <v>153.66</v>
      </c>
      <c r="AG31" s="183">
        <v>144.6</v>
      </c>
      <c r="AH31" s="183">
        <v>155.82</v>
      </c>
      <c r="AI31" s="183">
        <v>165.61</v>
      </c>
      <c r="AJ31" s="183">
        <v>165.21</v>
      </c>
      <c r="AK31" s="183">
        <v>176.06</v>
      </c>
      <c r="AL31" s="183">
        <v>187.65</v>
      </c>
      <c r="AM31" s="182">
        <v>177.92</v>
      </c>
      <c r="AN31" s="182">
        <v>184.17</v>
      </c>
      <c r="AO31" s="182">
        <v>193.46</v>
      </c>
      <c r="AP31" s="182">
        <v>195.6</v>
      </c>
      <c r="AQ31" s="182">
        <v>202.9</v>
      </c>
      <c r="AR31" s="182">
        <v>207.59</v>
      </c>
      <c r="AS31" s="235">
        <v>213.17</v>
      </c>
      <c r="AT31" s="242">
        <v>212.22</v>
      </c>
      <c r="AU31" s="242">
        <v>189.53</v>
      </c>
      <c r="AV31" s="242">
        <v>200.68</v>
      </c>
      <c r="AW31" s="283">
        <v>197.13</v>
      </c>
      <c r="AX31" s="283">
        <v>188.02</v>
      </c>
    </row>
    <row r="32" spans="1:50" ht="20.25" customHeight="1" thickBot="1" x14ac:dyDescent="0.3">
      <c r="A32" s="44" t="s">
        <v>95</v>
      </c>
      <c r="B32" s="188" t="s">
        <v>222</v>
      </c>
      <c r="C32" s="189">
        <v>223.24</v>
      </c>
      <c r="D32" s="189">
        <v>246.98</v>
      </c>
      <c r="E32" s="189">
        <v>216.77</v>
      </c>
      <c r="F32" s="189">
        <v>417.86</v>
      </c>
      <c r="G32" s="189">
        <v>365.8</v>
      </c>
      <c r="H32" s="189">
        <v>224.26</v>
      </c>
      <c r="I32" s="189">
        <v>279.32</v>
      </c>
      <c r="J32" s="189">
        <v>314.52</v>
      </c>
      <c r="K32" s="189">
        <v>384.61</v>
      </c>
      <c r="L32" s="189">
        <v>354.18</v>
      </c>
      <c r="M32" s="189">
        <v>263.94</v>
      </c>
      <c r="N32" s="189">
        <v>514.46</v>
      </c>
      <c r="O32" s="189">
        <v>566.95000000000005</v>
      </c>
      <c r="P32" s="189">
        <v>302.22000000000003</v>
      </c>
      <c r="Q32" s="189">
        <v>287.97000000000003</v>
      </c>
      <c r="R32" s="189">
        <v>542.35</v>
      </c>
      <c r="S32" s="189">
        <v>638.54</v>
      </c>
      <c r="T32" s="189">
        <v>492.14</v>
      </c>
      <c r="U32" s="189">
        <v>432.97</v>
      </c>
      <c r="V32" s="189">
        <v>673.55</v>
      </c>
      <c r="W32" s="189">
        <v>671.51</v>
      </c>
      <c r="X32" s="189">
        <v>474.36</v>
      </c>
      <c r="Y32" s="189">
        <v>551.59</v>
      </c>
      <c r="Z32" s="189">
        <v>640.15</v>
      </c>
      <c r="AA32" s="189">
        <v>861.73</v>
      </c>
      <c r="AB32" s="189">
        <v>747.07</v>
      </c>
      <c r="AC32" s="189">
        <v>756.89</v>
      </c>
      <c r="AD32" s="189">
        <v>934.92</v>
      </c>
      <c r="AE32" s="189">
        <f t="shared" ref="AE32:AX32" si="1">SUM(AE24:AE31)</f>
        <v>1117.56</v>
      </c>
      <c r="AF32" s="189">
        <f t="shared" si="1"/>
        <v>799.46999999999991</v>
      </c>
      <c r="AG32" s="189">
        <f t="shared" si="1"/>
        <v>814.63</v>
      </c>
      <c r="AH32" s="189">
        <f t="shared" si="1"/>
        <v>1177.03</v>
      </c>
      <c r="AI32" s="189">
        <f t="shared" si="1"/>
        <v>1194.33</v>
      </c>
      <c r="AJ32" s="189">
        <f t="shared" si="1"/>
        <v>874.69999999999993</v>
      </c>
      <c r="AK32" s="189">
        <f t="shared" si="1"/>
        <v>911.06</v>
      </c>
      <c r="AL32" s="189">
        <f t="shared" si="1"/>
        <v>1099.94</v>
      </c>
      <c r="AM32" s="189">
        <f t="shared" si="1"/>
        <v>1450.2400000000002</v>
      </c>
      <c r="AN32" s="189">
        <f t="shared" si="1"/>
        <v>865.7299999999999</v>
      </c>
      <c r="AO32" s="189">
        <f t="shared" si="1"/>
        <v>893.31</v>
      </c>
      <c r="AP32" s="189">
        <f t="shared" si="1"/>
        <v>1192.04</v>
      </c>
      <c r="AQ32" s="189">
        <f t="shared" si="1"/>
        <v>1223.8599999999999</v>
      </c>
      <c r="AR32" s="189">
        <f t="shared" si="1"/>
        <v>879.14</v>
      </c>
      <c r="AS32" s="189">
        <f t="shared" si="1"/>
        <v>640.54999999999995</v>
      </c>
      <c r="AT32" s="249">
        <f t="shared" si="1"/>
        <v>1170.43</v>
      </c>
      <c r="AU32" s="249">
        <f t="shared" si="1"/>
        <v>1373.2400000000002</v>
      </c>
      <c r="AV32" s="249">
        <f t="shared" si="1"/>
        <v>1083.8599999999999</v>
      </c>
      <c r="AW32" s="249">
        <f t="shared" si="1"/>
        <v>809.80000000000007</v>
      </c>
      <c r="AX32" s="249">
        <f t="shared" si="1"/>
        <v>1241.9400000000003</v>
      </c>
    </row>
    <row r="33" spans="1:50" s="50" customFormat="1" ht="45" customHeight="1" thickTop="1" x14ac:dyDescent="0.25">
      <c r="A33" s="38"/>
      <c r="B33" s="38"/>
      <c r="C33" s="38"/>
      <c r="D33" s="38"/>
      <c r="E33" s="38"/>
      <c r="F33" s="38"/>
      <c r="G33" s="38"/>
      <c r="H33" s="38"/>
      <c r="I33" s="38"/>
      <c r="J33" s="38"/>
      <c r="K33" s="38"/>
      <c r="L33" s="38"/>
      <c r="M33" s="38"/>
      <c r="N33" s="38"/>
      <c r="O33" s="38"/>
      <c r="P33" s="38"/>
      <c r="Q33" s="38"/>
      <c r="R33" s="38"/>
      <c r="S33" s="38"/>
      <c r="T33" s="38"/>
      <c r="U33" s="38"/>
      <c r="V33" s="38"/>
      <c r="W33" s="42"/>
      <c r="X33" s="42"/>
      <c r="Y33" s="42"/>
      <c r="Z33" s="42"/>
      <c r="AA33" s="42"/>
      <c r="AB33" s="42"/>
      <c r="AC33" s="42"/>
      <c r="AD33" s="42"/>
      <c r="AE33" s="42"/>
      <c r="AF33" s="42"/>
      <c r="AG33" s="42"/>
      <c r="AH33" s="42"/>
      <c r="AI33" s="42"/>
      <c r="AJ33" s="42"/>
      <c r="AK33" s="42"/>
      <c r="AL33" s="42"/>
      <c r="AM33" s="42"/>
      <c r="AN33" s="42"/>
      <c r="AO33" s="38"/>
      <c r="AP33" s="38"/>
      <c r="AQ33" s="38"/>
      <c r="AR33" s="38"/>
      <c r="AS33" s="38"/>
      <c r="AT33" s="38"/>
      <c r="AU33" s="38"/>
      <c r="AV33" s="183"/>
      <c r="AW33" s="38"/>
      <c r="AX33" s="38"/>
    </row>
    <row r="34" spans="1:50" ht="20.25" customHeight="1" x14ac:dyDescent="0.25">
      <c r="A34" s="80" t="s">
        <v>331</v>
      </c>
      <c r="B34" s="60" t="s">
        <v>124</v>
      </c>
      <c r="C34" s="60" t="s">
        <v>125</v>
      </c>
      <c r="D34" s="60" t="s">
        <v>126</v>
      </c>
      <c r="E34" s="60" t="s">
        <v>127</v>
      </c>
      <c r="F34" s="60" t="s">
        <v>128</v>
      </c>
      <c r="G34" s="60" t="s">
        <v>129</v>
      </c>
      <c r="H34" s="60" t="s">
        <v>130</v>
      </c>
      <c r="I34" s="60" t="s">
        <v>131</v>
      </c>
      <c r="J34" s="60" t="s">
        <v>132</v>
      </c>
      <c r="K34" s="60" t="s">
        <v>133</v>
      </c>
      <c r="L34" s="60" t="s">
        <v>134</v>
      </c>
      <c r="M34" s="60" t="s">
        <v>135</v>
      </c>
      <c r="N34" s="60" t="s">
        <v>136</v>
      </c>
      <c r="O34" s="60" t="s">
        <v>137</v>
      </c>
      <c r="P34" s="60" t="s">
        <v>138</v>
      </c>
      <c r="Q34" s="60" t="s">
        <v>139</v>
      </c>
      <c r="R34" s="60" t="s">
        <v>140</v>
      </c>
      <c r="S34" s="60" t="s">
        <v>141</v>
      </c>
      <c r="T34" s="60" t="s">
        <v>142</v>
      </c>
      <c r="U34" s="60" t="s">
        <v>143</v>
      </c>
      <c r="V34" s="60" t="s">
        <v>144</v>
      </c>
      <c r="W34" s="60" t="s">
        <v>145</v>
      </c>
      <c r="X34" s="60" t="s">
        <v>146</v>
      </c>
      <c r="Y34" s="60" t="s">
        <v>147</v>
      </c>
      <c r="Z34" s="60" t="s">
        <v>148</v>
      </c>
      <c r="AA34" s="60" t="s">
        <v>149</v>
      </c>
      <c r="AB34" s="60" t="s">
        <v>150</v>
      </c>
      <c r="AC34" s="60" t="s">
        <v>151</v>
      </c>
      <c r="AD34" s="60" t="s">
        <v>152</v>
      </c>
      <c r="AE34" s="60" t="s">
        <v>153</v>
      </c>
      <c r="AF34" s="60" t="s">
        <v>154</v>
      </c>
      <c r="AG34" s="60" t="s">
        <v>155</v>
      </c>
      <c r="AH34" s="60" t="s">
        <v>156</v>
      </c>
      <c r="AI34" s="60" t="s">
        <v>157</v>
      </c>
      <c r="AJ34" s="60" t="s">
        <v>158</v>
      </c>
      <c r="AK34" s="60" t="s">
        <v>159</v>
      </c>
      <c r="AL34" s="60" t="s">
        <v>160</v>
      </c>
      <c r="AM34" s="60" t="s">
        <v>161</v>
      </c>
      <c r="AN34" s="60" t="s">
        <v>162</v>
      </c>
      <c r="AO34" s="60" t="s">
        <v>163</v>
      </c>
      <c r="AP34" s="60" t="s">
        <v>164</v>
      </c>
      <c r="AQ34" s="60" t="s">
        <v>165</v>
      </c>
      <c r="AR34" s="60" t="s">
        <v>166</v>
      </c>
      <c r="AS34" s="60" t="s">
        <v>260</v>
      </c>
      <c r="AT34" s="60" t="s">
        <v>265</v>
      </c>
      <c r="AU34" s="60" t="s">
        <v>277</v>
      </c>
      <c r="AV34" s="60" t="s">
        <v>282</v>
      </c>
      <c r="AW34" s="60" t="s">
        <v>284</v>
      </c>
      <c r="AX34" s="60" t="s">
        <v>289</v>
      </c>
    </row>
    <row r="35" spans="1:50" ht="20.25" customHeight="1" x14ac:dyDescent="0.25">
      <c r="A35" s="38" t="s">
        <v>87</v>
      </c>
      <c r="B35" s="81" t="s">
        <v>222</v>
      </c>
      <c r="C35" s="40">
        <f t="shared" ref="C35:AX35" si="2">ROUND(100000*C24/(AVERAGE(B8:C8)*24*C41),2)</f>
        <v>25.66</v>
      </c>
      <c r="D35" s="40">
        <f t="shared" si="2"/>
        <v>28.06</v>
      </c>
      <c r="E35" s="40">
        <f t="shared" si="2"/>
        <v>23.36</v>
      </c>
      <c r="F35" s="40">
        <f t="shared" si="2"/>
        <v>44.85</v>
      </c>
      <c r="G35" s="40">
        <f t="shared" si="2"/>
        <v>37.06</v>
      </c>
      <c r="H35" s="40">
        <f t="shared" si="2"/>
        <v>20.48</v>
      </c>
      <c r="I35" s="40">
        <f t="shared" si="2"/>
        <v>24.03</v>
      </c>
      <c r="J35" s="40">
        <f t="shared" si="2"/>
        <v>27.12</v>
      </c>
      <c r="K35" s="40">
        <f t="shared" si="2"/>
        <v>33.11</v>
      </c>
      <c r="L35" s="40">
        <f t="shared" si="2"/>
        <v>27.71</v>
      </c>
      <c r="M35" s="40">
        <f t="shared" si="2"/>
        <v>18.88</v>
      </c>
      <c r="N35" s="40">
        <f t="shared" si="2"/>
        <v>37.86</v>
      </c>
      <c r="O35" s="40">
        <f t="shared" si="2"/>
        <v>40.44</v>
      </c>
      <c r="P35" s="40">
        <f t="shared" si="2"/>
        <v>18.77</v>
      </c>
      <c r="Q35" s="40">
        <f t="shared" si="2"/>
        <v>15.93</v>
      </c>
      <c r="R35" s="40">
        <f t="shared" si="2"/>
        <v>31.59</v>
      </c>
      <c r="S35" s="40">
        <f t="shared" si="2"/>
        <v>37.270000000000003</v>
      </c>
      <c r="T35" s="40">
        <f t="shared" si="2"/>
        <v>25.53</v>
      </c>
      <c r="U35" s="40">
        <f t="shared" si="2"/>
        <v>20.7</v>
      </c>
      <c r="V35" s="40">
        <f t="shared" si="2"/>
        <v>35.93</v>
      </c>
      <c r="W35" s="40">
        <f t="shared" si="2"/>
        <v>33.090000000000003</v>
      </c>
      <c r="X35" s="40">
        <f t="shared" si="2"/>
        <v>18.91</v>
      </c>
      <c r="Y35" s="40">
        <f t="shared" si="2"/>
        <v>22.36</v>
      </c>
      <c r="Z35" s="40">
        <f t="shared" si="2"/>
        <v>26.49</v>
      </c>
      <c r="AA35" s="40">
        <f t="shared" si="2"/>
        <v>32.450000000000003</v>
      </c>
      <c r="AB35" s="40">
        <f t="shared" si="2"/>
        <v>22.36</v>
      </c>
      <c r="AC35" s="40">
        <f t="shared" si="2"/>
        <v>21.52</v>
      </c>
      <c r="AD35" s="40">
        <f t="shared" si="2"/>
        <v>29.11</v>
      </c>
      <c r="AE35" s="40">
        <f t="shared" si="2"/>
        <v>34.450000000000003</v>
      </c>
      <c r="AF35" s="40">
        <f t="shared" si="2"/>
        <v>18.2</v>
      </c>
      <c r="AG35" s="40">
        <f t="shared" si="2"/>
        <v>19.09</v>
      </c>
      <c r="AH35" s="40">
        <f t="shared" si="2"/>
        <v>32.590000000000003</v>
      </c>
      <c r="AI35" s="40">
        <f t="shared" si="2"/>
        <v>33.06</v>
      </c>
      <c r="AJ35" s="40">
        <f t="shared" si="2"/>
        <v>19.649999999999999</v>
      </c>
      <c r="AK35" s="40">
        <f t="shared" si="2"/>
        <v>20.5</v>
      </c>
      <c r="AL35" s="40">
        <f t="shared" si="2"/>
        <v>28.55</v>
      </c>
      <c r="AM35" s="40">
        <f t="shared" si="2"/>
        <v>40.619999999999997</v>
      </c>
      <c r="AN35" s="40">
        <f t="shared" si="2"/>
        <v>18.399999999999999</v>
      </c>
      <c r="AO35" s="40">
        <f t="shared" si="2"/>
        <v>19.510000000000002</v>
      </c>
      <c r="AP35" s="40">
        <f t="shared" si="2"/>
        <v>31.37</v>
      </c>
      <c r="AQ35" s="40">
        <f t="shared" si="2"/>
        <v>32.64</v>
      </c>
      <c r="AR35" s="40">
        <f t="shared" si="2"/>
        <v>17.93</v>
      </c>
      <c r="AS35" s="40">
        <f t="shared" si="2"/>
        <v>10.61</v>
      </c>
      <c r="AT35" s="40">
        <f t="shared" si="2"/>
        <v>29.28</v>
      </c>
      <c r="AU35" s="40">
        <f t="shared" si="2"/>
        <v>35.94</v>
      </c>
      <c r="AV35" s="40">
        <f t="shared" si="2"/>
        <v>23.98</v>
      </c>
      <c r="AW35" s="40">
        <f t="shared" si="2"/>
        <v>15.46</v>
      </c>
      <c r="AX35" s="40">
        <f t="shared" si="2"/>
        <v>31.62</v>
      </c>
    </row>
    <row r="36" spans="1:50" ht="20.25" customHeight="1" x14ac:dyDescent="0.25">
      <c r="A36" s="38" t="s">
        <v>88</v>
      </c>
      <c r="B36" s="81"/>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row>
    <row r="37" spans="1:50" ht="20.25" customHeight="1" x14ac:dyDescent="0.25">
      <c r="A37" s="43" t="s">
        <v>18</v>
      </c>
      <c r="B37" s="81" t="s">
        <v>222</v>
      </c>
      <c r="C37" s="40">
        <f>ROUND(100000*C28/(AVERAGE(B13:C14)*2*24*C41),2)</f>
        <v>43.77</v>
      </c>
      <c r="D37" s="40">
        <f t="shared" ref="D37:AU37" si="3">ROUND(100000*D28/(AVERAGE(C13:D14)*2*24*D41),2)</f>
        <v>13.19</v>
      </c>
      <c r="E37" s="40">
        <f t="shared" si="3"/>
        <v>19.93</v>
      </c>
      <c r="F37" s="40">
        <f t="shared" si="3"/>
        <v>32.270000000000003</v>
      </c>
      <c r="G37" s="40">
        <f t="shared" si="3"/>
        <v>42.43</v>
      </c>
      <c r="H37" s="40">
        <f t="shared" si="3"/>
        <v>20.87</v>
      </c>
      <c r="I37" s="40">
        <f t="shared" si="3"/>
        <v>34.44</v>
      </c>
      <c r="J37" s="40">
        <f t="shared" si="3"/>
        <v>37.880000000000003</v>
      </c>
      <c r="K37" s="40">
        <f t="shared" si="3"/>
        <v>43.14</v>
      </c>
      <c r="L37" s="40">
        <f t="shared" si="3"/>
        <v>23.67</v>
      </c>
      <c r="M37" s="40">
        <f t="shared" si="3"/>
        <v>9.02</v>
      </c>
      <c r="N37" s="40">
        <f t="shared" si="3"/>
        <v>39.51</v>
      </c>
      <c r="O37" s="40">
        <f t="shared" si="3"/>
        <v>62.98</v>
      </c>
      <c r="P37" s="40">
        <f t="shared" si="3"/>
        <v>23.3</v>
      </c>
      <c r="Q37" s="40">
        <f t="shared" si="3"/>
        <v>14.67</v>
      </c>
      <c r="R37" s="40">
        <f t="shared" si="3"/>
        <v>43.82</v>
      </c>
      <c r="S37" s="40">
        <f t="shared" si="3"/>
        <v>53.92</v>
      </c>
      <c r="T37" s="40">
        <f t="shared" si="3"/>
        <v>27.54</v>
      </c>
      <c r="U37" s="40">
        <f t="shared" si="3"/>
        <v>23.47</v>
      </c>
      <c r="V37" s="40">
        <f t="shared" si="3"/>
        <v>41.91</v>
      </c>
      <c r="W37" s="40">
        <f t="shared" si="3"/>
        <v>55.81</v>
      </c>
      <c r="X37" s="40">
        <f t="shared" si="3"/>
        <v>18.75</v>
      </c>
      <c r="Y37" s="40">
        <f t="shared" si="3"/>
        <v>17.23</v>
      </c>
      <c r="Z37" s="40">
        <f t="shared" si="3"/>
        <v>23.65</v>
      </c>
      <c r="AA37" s="40">
        <f t="shared" si="3"/>
        <v>37.369999999999997</v>
      </c>
      <c r="AB37" s="40">
        <f t="shared" si="3"/>
        <v>12.22</v>
      </c>
      <c r="AC37" s="40">
        <f t="shared" si="3"/>
        <v>33.29</v>
      </c>
      <c r="AD37" s="40">
        <f t="shared" si="3"/>
        <v>49.74</v>
      </c>
      <c r="AE37" s="40">
        <f t="shared" si="3"/>
        <v>60.21</v>
      </c>
      <c r="AF37" s="40">
        <f t="shared" si="3"/>
        <v>21.04</v>
      </c>
      <c r="AG37" s="40">
        <f t="shared" si="3"/>
        <v>10.15</v>
      </c>
      <c r="AH37" s="40">
        <f t="shared" si="3"/>
        <v>37.79</v>
      </c>
      <c r="AI37" s="40">
        <f t="shared" si="3"/>
        <v>45.03</v>
      </c>
      <c r="AJ37" s="40">
        <f t="shared" si="3"/>
        <v>23.52</v>
      </c>
      <c r="AK37" s="40">
        <f t="shared" si="3"/>
        <v>28.22</v>
      </c>
      <c r="AL37" s="40">
        <f t="shared" si="3"/>
        <v>50.6</v>
      </c>
      <c r="AM37" s="40">
        <f t="shared" si="3"/>
        <v>55.1</v>
      </c>
      <c r="AN37" s="40">
        <f t="shared" si="3"/>
        <v>9.69</v>
      </c>
      <c r="AO37" s="40">
        <f t="shared" si="3"/>
        <v>35.58</v>
      </c>
      <c r="AP37" s="40">
        <f t="shared" si="3"/>
        <v>57.22</v>
      </c>
      <c r="AQ37" s="40">
        <f t="shared" si="3"/>
        <v>56.25</v>
      </c>
      <c r="AR37" s="40">
        <f t="shared" si="3"/>
        <v>16.100000000000001</v>
      </c>
      <c r="AS37" s="40">
        <f t="shared" si="3"/>
        <v>12.23</v>
      </c>
      <c r="AT37" s="40">
        <f>ROUND(100000*AT28/(AVERAGE(AS12:AT13)*2*24*AT41),2)</f>
        <v>1.53</v>
      </c>
      <c r="AU37" s="40">
        <f t="shared" si="3"/>
        <v>51.76</v>
      </c>
      <c r="AV37" s="40">
        <f t="shared" ref="AV37:AX37" si="4">ROUND(100000*AV28/(AVERAGE(AU13:AV14)*2*24*AV41),2)</f>
        <v>23.14</v>
      </c>
      <c r="AW37" s="40">
        <f t="shared" si="4"/>
        <v>9.8000000000000007</v>
      </c>
      <c r="AX37" s="40">
        <f t="shared" si="4"/>
        <v>21.19</v>
      </c>
    </row>
    <row r="38" spans="1:50" ht="20.25" customHeight="1" x14ac:dyDescent="0.25">
      <c r="A38" s="43" t="s">
        <v>6</v>
      </c>
      <c r="B38" s="81" t="s">
        <v>222</v>
      </c>
      <c r="C38" s="40">
        <f>ROUND(100000*C29/(AVERAGE(B15:C15)*24*C41),2)</f>
        <v>65.66</v>
      </c>
      <c r="D38" s="40">
        <f t="shared" ref="D38:AU38" si="5">ROUND(100000*D29/(AVERAGE(C15:D15)*24*D41),2)</f>
        <v>63.68</v>
      </c>
      <c r="E38" s="40">
        <f t="shared" si="5"/>
        <v>59.36</v>
      </c>
      <c r="F38" s="40">
        <f t="shared" si="5"/>
        <v>64.8</v>
      </c>
      <c r="G38" s="40">
        <f t="shared" si="5"/>
        <v>62.24</v>
      </c>
      <c r="H38" s="40">
        <f t="shared" si="5"/>
        <v>66.400000000000006</v>
      </c>
      <c r="I38" s="40">
        <f t="shared" si="5"/>
        <v>65.209999999999994</v>
      </c>
      <c r="J38" s="40">
        <f t="shared" si="5"/>
        <v>59.66</v>
      </c>
      <c r="K38" s="40">
        <f t="shared" si="5"/>
        <v>55.37</v>
      </c>
      <c r="L38" s="40">
        <f t="shared" si="5"/>
        <v>58.27</v>
      </c>
      <c r="M38" s="40">
        <f t="shared" si="5"/>
        <v>54.24</v>
      </c>
      <c r="N38" s="40">
        <f t="shared" si="5"/>
        <v>54.02</v>
      </c>
      <c r="O38" s="40">
        <f t="shared" si="5"/>
        <v>51.39</v>
      </c>
      <c r="P38" s="40">
        <f t="shared" si="5"/>
        <v>53.97</v>
      </c>
      <c r="Q38" s="40">
        <f t="shared" si="5"/>
        <v>48.25</v>
      </c>
      <c r="R38" s="40">
        <f t="shared" si="5"/>
        <v>47.88</v>
      </c>
      <c r="S38" s="40">
        <f t="shared" si="5"/>
        <v>44.4</v>
      </c>
      <c r="T38" s="40">
        <f t="shared" si="5"/>
        <v>51.08</v>
      </c>
      <c r="U38" s="40">
        <f t="shared" si="5"/>
        <v>54.04</v>
      </c>
      <c r="V38" s="40">
        <f t="shared" si="5"/>
        <v>53.47</v>
      </c>
      <c r="W38" s="40">
        <f t="shared" si="5"/>
        <v>54.3</v>
      </c>
      <c r="X38" s="40">
        <f t="shared" si="5"/>
        <v>52.9</v>
      </c>
      <c r="Y38" s="40">
        <f t="shared" si="5"/>
        <v>57.68</v>
      </c>
      <c r="Z38" s="40">
        <f t="shared" si="5"/>
        <v>60.31</v>
      </c>
      <c r="AA38" s="40">
        <f t="shared" si="5"/>
        <v>58.6</v>
      </c>
      <c r="AB38" s="40">
        <f t="shared" si="5"/>
        <v>52.19</v>
      </c>
      <c r="AC38" s="40">
        <f t="shared" si="5"/>
        <v>51.21</v>
      </c>
      <c r="AD38" s="40">
        <f t="shared" si="5"/>
        <v>51.42</v>
      </c>
      <c r="AE38" s="40">
        <f t="shared" si="5"/>
        <v>43.62</v>
      </c>
      <c r="AF38" s="40">
        <f t="shared" si="5"/>
        <v>46.34</v>
      </c>
      <c r="AG38" s="40">
        <f t="shared" si="5"/>
        <v>45.09</v>
      </c>
      <c r="AH38" s="40">
        <f t="shared" si="5"/>
        <v>43.44</v>
      </c>
      <c r="AI38" s="40">
        <f t="shared" si="5"/>
        <v>41.22</v>
      </c>
      <c r="AJ38" s="40">
        <f t="shared" si="5"/>
        <v>41.16</v>
      </c>
      <c r="AK38" s="40">
        <f t="shared" si="5"/>
        <v>40.58</v>
      </c>
      <c r="AL38" s="40">
        <f t="shared" si="5"/>
        <v>38.81</v>
      </c>
      <c r="AM38" s="40">
        <f t="shared" si="5"/>
        <v>37.17</v>
      </c>
      <c r="AN38" s="40">
        <f t="shared" si="5"/>
        <v>35.340000000000003</v>
      </c>
      <c r="AO38" s="40">
        <f t="shared" si="5"/>
        <v>33.03</v>
      </c>
      <c r="AP38" s="40">
        <f t="shared" si="5"/>
        <v>37.18</v>
      </c>
      <c r="AQ38" s="40">
        <f t="shared" si="5"/>
        <v>33.69</v>
      </c>
      <c r="AR38" s="40">
        <f t="shared" si="5"/>
        <v>32.729999999999997</v>
      </c>
      <c r="AS38" s="40">
        <f t="shared" si="5"/>
        <v>33.770000000000003</v>
      </c>
      <c r="AT38" s="40" t="e">
        <f>ROUND(100000*AT29/(AVERAGE(AS14:AT14)*24*AT41),2)</f>
        <v>#DIV/0!</v>
      </c>
      <c r="AU38" s="40">
        <f t="shared" si="5"/>
        <v>34.159999999999997</v>
      </c>
      <c r="AV38" s="40">
        <f t="shared" ref="AV38:AX38" si="6">ROUND(100000*AV29/(AVERAGE(AU15:AV15)*24*AV41),2)</f>
        <v>36.4</v>
      </c>
      <c r="AW38" s="40">
        <f t="shared" si="6"/>
        <v>34.72</v>
      </c>
      <c r="AX38" s="40">
        <f t="shared" si="6"/>
        <v>35.26</v>
      </c>
    </row>
    <row r="39" spans="1:50" ht="20.25" customHeight="1" thickBot="1" x14ac:dyDescent="0.3">
      <c r="A39" s="43" t="s">
        <v>7</v>
      </c>
      <c r="B39" s="142" t="s">
        <v>222</v>
      </c>
      <c r="C39" s="86">
        <f>ROUND(100000*C30/(AVERAGE(B16:C16)*24*C41),2)</f>
        <v>43.57</v>
      </c>
      <c r="D39" s="86">
        <f t="shared" ref="D39:AU39" si="7">ROUND(100000*D30/(AVERAGE(C16:D16)*24*D41),2)</f>
        <v>43.09</v>
      </c>
      <c r="E39" s="86">
        <f t="shared" si="7"/>
        <v>39.96</v>
      </c>
      <c r="F39" s="86">
        <f t="shared" si="7"/>
        <v>42.63</v>
      </c>
      <c r="G39" s="86">
        <f t="shared" si="7"/>
        <v>37.71</v>
      </c>
      <c r="H39" s="86">
        <f t="shared" si="7"/>
        <v>37.71</v>
      </c>
      <c r="I39" s="86">
        <f t="shared" si="7"/>
        <v>31.97</v>
      </c>
      <c r="J39" s="86">
        <f t="shared" si="7"/>
        <v>34.630000000000003</v>
      </c>
      <c r="K39" s="86">
        <f t="shared" si="7"/>
        <v>43.57</v>
      </c>
      <c r="L39" s="86">
        <f t="shared" si="7"/>
        <v>48.48</v>
      </c>
      <c r="M39" s="86">
        <f t="shared" si="7"/>
        <v>42.63</v>
      </c>
      <c r="N39" s="86">
        <f t="shared" si="7"/>
        <v>45.29</v>
      </c>
      <c r="O39" s="86">
        <f t="shared" si="7"/>
        <v>46.3</v>
      </c>
      <c r="P39" s="86">
        <f t="shared" si="7"/>
        <v>48.48</v>
      </c>
      <c r="Q39" s="86">
        <f t="shared" si="7"/>
        <v>45.29</v>
      </c>
      <c r="R39" s="86">
        <f t="shared" si="7"/>
        <v>45.29</v>
      </c>
      <c r="S39" s="86">
        <f t="shared" si="7"/>
        <v>46.3</v>
      </c>
      <c r="T39" s="86">
        <f t="shared" si="7"/>
        <v>45.79</v>
      </c>
      <c r="U39" s="86">
        <f t="shared" si="7"/>
        <v>42.63</v>
      </c>
      <c r="V39" s="86">
        <f t="shared" si="7"/>
        <v>39.96</v>
      </c>
      <c r="W39" s="86">
        <f t="shared" si="7"/>
        <v>40.4</v>
      </c>
      <c r="X39" s="86">
        <f t="shared" si="7"/>
        <v>40.4</v>
      </c>
      <c r="Y39" s="86">
        <f t="shared" si="7"/>
        <v>37.299999999999997</v>
      </c>
      <c r="Z39" s="86">
        <f t="shared" si="7"/>
        <v>37.299999999999997</v>
      </c>
      <c r="AA39" s="86">
        <f t="shared" si="7"/>
        <v>43.57</v>
      </c>
      <c r="AB39" s="86">
        <f t="shared" si="7"/>
        <v>43.09</v>
      </c>
      <c r="AC39" s="86">
        <f t="shared" si="7"/>
        <v>39.96</v>
      </c>
      <c r="AD39" s="86">
        <f t="shared" si="7"/>
        <v>42.63</v>
      </c>
      <c r="AE39" s="86">
        <f t="shared" si="7"/>
        <v>43.57</v>
      </c>
      <c r="AF39" s="86">
        <f t="shared" si="7"/>
        <v>45.79</v>
      </c>
      <c r="AG39" s="86">
        <f t="shared" si="7"/>
        <v>37.299999999999997</v>
      </c>
      <c r="AH39" s="86">
        <f t="shared" si="7"/>
        <v>42.63</v>
      </c>
      <c r="AI39" s="86">
        <f t="shared" si="7"/>
        <v>46.3</v>
      </c>
      <c r="AJ39" s="86">
        <f t="shared" si="7"/>
        <v>48.48</v>
      </c>
      <c r="AK39" s="86">
        <f t="shared" si="7"/>
        <v>42.63</v>
      </c>
      <c r="AL39" s="86">
        <f t="shared" si="7"/>
        <v>42.63</v>
      </c>
      <c r="AM39" s="86">
        <f t="shared" si="7"/>
        <v>45.79</v>
      </c>
      <c r="AN39" s="86">
        <f t="shared" si="7"/>
        <v>45.79</v>
      </c>
      <c r="AO39" s="86">
        <f t="shared" si="7"/>
        <v>42.63</v>
      </c>
      <c r="AP39" s="86">
        <f t="shared" si="7"/>
        <v>42.63</v>
      </c>
      <c r="AQ39" s="86">
        <f t="shared" si="7"/>
        <v>46.3</v>
      </c>
      <c r="AR39" s="86">
        <f t="shared" si="7"/>
        <v>45.79</v>
      </c>
      <c r="AS39" s="86">
        <f t="shared" si="7"/>
        <v>39.96</v>
      </c>
      <c r="AT39" s="250">
        <f>ROUND(100000*AT30/(AVERAGE(AS15:AT15)*24*AT41),2)</f>
        <v>0.37</v>
      </c>
      <c r="AU39" s="250">
        <f t="shared" si="7"/>
        <v>46.3</v>
      </c>
      <c r="AV39" s="250">
        <f t="shared" ref="AV39:AX39" si="8">ROUND(100000*AV30/(AVERAGE(AU16:AV16)*24*AV41),2)</f>
        <v>43.09</v>
      </c>
      <c r="AW39" s="250">
        <f t="shared" si="8"/>
        <v>34.630000000000003</v>
      </c>
      <c r="AX39" s="250">
        <f t="shared" si="8"/>
        <v>37.299999999999997</v>
      </c>
    </row>
    <row r="40" spans="1:50" ht="20.25" hidden="1" customHeight="1" x14ac:dyDescent="0.25">
      <c r="A40" s="43"/>
    </row>
    <row r="41" spans="1:50" ht="20.25" customHeight="1" thickTop="1" x14ac:dyDescent="0.25">
      <c r="C41" s="38">
        <v>90</v>
      </c>
      <c r="D41" s="38">
        <v>91</v>
      </c>
      <c r="E41" s="38">
        <v>92</v>
      </c>
      <c r="F41" s="38">
        <v>92</v>
      </c>
      <c r="G41" s="38">
        <v>91</v>
      </c>
      <c r="H41" s="38">
        <v>91</v>
      </c>
      <c r="I41" s="38">
        <v>92</v>
      </c>
      <c r="J41" s="38">
        <v>92</v>
      </c>
      <c r="K41" s="38">
        <v>90</v>
      </c>
      <c r="L41" s="38">
        <v>91</v>
      </c>
      <c r="M41" s="38">
        <v>92</v>
      </c>
      <c r="N41" s="38">
        <v>92</v>
      </c>
      <c r="O41" s="38">
        <v>90</v>
      </c>
      <c r="P41" s="38">
        <v>91</v>
      </c>
      <c r="Q41" s="38">
        <v>92</v>
      </c>
      <c r="R41" s="38">
        <v>92</v>
      </c>
      <c r="S41" s="38">
        <v>90</v>
      </c>
      <c r="T41" s="38">
        <v>91</v>
      </c>
      <c r="U41" s="38">
        <v>92</v>
      </c>
      <c r="V41" s="38">
        <v>92</v>
      </c>
      <c r="W41" s="38">
        <v>91</v>
      </c>
      <c r="X41" s="38">
        <v>91</v>
      </c>
      <c r="Y41" s="38">
        <v>92</v>
      </c>
      <c r="Z41" s="38">
        <v>92</v>
      </c>
      <c r="AA41" s="38">
        <v>90</v>
      </c>
      <c r="AB41" s="38">
        <v>91</v>
      </c>
      <c r="AC41" s="38">
        <v>92</v>
      </c>
      <c r="AD41" s="38">
        <v>92</v>
      </c>
      <c r="AE41" s="38">
        <v>90</v>
      </c>
      <c r="AF41" s="38">
        <v>91</v>
      </c>
      <c r="AG41" s="38">
        <v>92</v>
      </c>
      <c r="AH41" s="38">
        <v>92</v>
      </c>
      <c r="AI41" s="38">
        <v>90</v>
      </c>
      <c r="AJ41" s="38">
        <v>91</v>
      </c>
      <c r="AK41" s="38">
        <v>92</v>
      </c>
      <c r="AL41" s="38">
        <v>92</v>
      </c>
      <c r="AM41" s="38">
        <v>91</v>
      </c>
      <c r="AN41" s="38">
        <v>91</v>
      </c>
      <c r="AO41" s="38">
        <v>92</v>
      </c>
      <c r="AP41" s="38">
        <v>92</v>
      </c>
      <c r="AQ41" s="38">
        <v>90</v>
      </c>
      <c r="AR41" s="38">
        <v>91</v>
      </c>
      <c r="AS41" s="38">
        <v>92</v>
      </c>
      <c r="AT41" s="38">
        <v>92</v>
      </c>
      <c r="AU41" s="38">
        <v>90</v>
      </c>
      <c r="AV41" s="38">
        <v>91</v>
      </c>
      <c r="AW41" s="38">
        <v>92</v>
      </c>
      <c r="AX41" s="38">
        <v>92</v>
      </c>
    </row>
    <row r="50" spans="1:1" ht="20.25" customHeight="1" x14ac:dyDescent="0.25">
      <c r="A50" s="82"/>
    </row>
    <row r="52" spans="1:1" ht="20.25" customHeight="1" x14ac:dyDescent="0.25">
      <c r="A52" s="48"/>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H1" activePane="topRight" state="frozen"/>
      <selection activeCell="A11" sqref="A11"/>
      <selection pane="topRight"/>
    </sheetView>
  </sheetViews>
  <sheetFormatPr defaultColWidth="9.140625" defaultRowHeight="20.25" customHeight="1" x14ac:dyDescent="0.2"/>
  <cols>
    <col min="1" max="1" width="44.28515625" style="50" customWidth="1"/>
    <col min="2" max="6" width="11" style="50" customWidth="1"/>
    <col min="7" max="7" width="12" style="50" customWidth="1"/>
    <col min="8" max="8" width="11.28515625" style="50" customWidth="1"/>
    <col min="9" max="9" width="12.28515625" style="50" customWidth="1"/>
    <col min="10" max="10" width="12" style="50" customWidth="1"/>
    <col min="11" max="11" width="12.28515625" style="50" customWidth="1"/>
    <col min="12" max="14" width="13.28515625" style="50" customWidth="1"/>
    <col min="15" max="18" width="13" style="50" customWidth="1"/>
    <col min="19" max="19" width="11.7109375" style="50" customWidth="1"/>
    <col min="20" max="16384" width="9.140625" style="50"/>
  </cols>
  <sheetData>
    <row r="1" spans="1:19" ht="45" customHeight="1" x14ac:dyDescent="0.2">
      <c r="A1" s="37" t="s">
        <v>235</v>
      </c>
    </row>
    <row r="2" spans="1:19" ht="20.25" customHeight="1" x14ac:dyDescent="0.2">
      <c r="A2" s="50" t="s">
        <v>223</v>
      </c>
    </row>
    <row r="3" spans="1:19" ht="20.25" customHeight="1" x14ac:dyDescent="0.2">
      <c r="A3" s="53" t="s">
        <v>232</v>
      </c>
    </row>
    <row r="4" spans="1:19" ht="20.25" customHeight="1" x14ac:dyDescent="0.2">
      <c r="A4" s="50" t="s">
        <v>245</v>
      </c>
    </row>
    <row r="5" spans="1:19" ht="20.25" customHeight="1" x14ac:dyDescent="0.2">
      <c r="A5" s="50" t="s">
        <v>244</v>
      </c>
    </row>
    <row r="6" spans="1:19" ht="20.25" customHeight="1" x14ac:dyDescent="0.2">
      <c r="A6" s="50" t="s">
        <v>110</v>
      </c>
    </row>
    <row r="7" spans="1:19" ht="30" customHeight="1" x14ac:dyDescent="0.2">
      <c r="A7" s="49" t="s">
        <v>228</v>
      </c>
      <c r="B7" s="150" t="s">
        <v>227</v>
      </c>
      <c r="C7" s="150" t="s">
        <v>111</v>
      </c>
      <c r="D7" s="150" t="s">
        <v>112</v>
      </c>
      <c r="E7" s="150" t="s">
        <v>113</v>
      </c>
      <c r="F7" s="150" t="s">
        <v>114</v>
      </c>
      <c r="G7" s="150" t="s">
        <v>115</v>
      </c>
      <c r="H7" s="150" t="s">
        <v>116</v>
      </c>
      <c r="I7" s="150" t="s">
        <v>117</v>
      </c>
      <c r="J7" s="150" t="s">
        <v>118</v>
      </c>
      <c r="K7" s="150" t="s">
        <v>119</v>
      </c>
      <c r="L7" s="150" t="s">
        <v>120</v>
      </c>
      <c r="M7" s="150" t="s">
        <v>107</v>
      </c>
      <c r="N7" s="150" t="s">
        <v>108</v>
      </c>
      <c r="O7" s="150" t="s">
        <v>262</v>
      </c>
      <c r="P7" s="150" t="s">
        <v>288</v>
      </c>
    </row>
    <row r="8" spans="1:19" ht="20.25" customHeight="1" x14ac:dyDescent="0.2">
      <c r="A8" s="103" t="s">
        <v>22</v>
      </c>
      <c r="B8" s="161">
        <v>1745</v>
      </c>
      <c r="C8" s="161">
        <v>2121</v>
      </c>
      <c r="D8" s="161">
        <v>2677.4</v>
      </c>
      <c r="E8" s="161">
        <f>SUM('Scotland - Qtr'!F8:F10)</f>
        <v>3087.86</v>
      </c>
      <c r="F8" s="161">
        <f>SUM('Scotland - Qtr'!J8:J10)</f>
        <v>3954.99</v>
      </c>
      <c r="G8" s="161">
        <f>SUM('Scotland - Qtr'!N8:N10)</f>
        <v>4778.75</v>
      </c>
      <c r="H8" s="161">
        <f>SUM('Scotland - Qtr'!R8:R10)</f>
        <v>5276.8200000000006</v>
      </c>
      <c r="I8" s="161">
        <f>SUM('Scotland - Qtr'!V8:V10)</f>
        <v>5585.34</v>
      </c>
      <c r="J8" s="161">
        <f>SUM('Scotland - Qtr'!Z8:Z10)</f>
        <v>6477.98</v>
      </c>
      <c r="K8" s="161">
        <f>SUM('Scotland - Qtr'!AD8:AD10)</f>
        <v>7578.05</v>
      </c>
      <c r="L8" s="161">
        <f>SUM('Scotland - Qtr'!AH8:AH10)</f>
        <v>8473.75</v>
      </c>
      <c r="M8" s="161">
        <f>SUM('Scotland - Qtr'!AL8:AL10)</f>
        <v>9199.07</v>
      </c>
      <c r="N8" s="161">
        <f>SUM('Scotland - Qtr'!AP8:AP10)</f>
        <v>9254.43</v>
      </c>
      <c r="O8" s="161">
        <f>SUM('Scotland - Qtr'!AT8:AT10)</f>
        <v>9636.2849999999999</v>
      </c>
      <c r="P8" s="161">
        <f>SUM('Scotland - Qtr'!AX8:AX10)</f>
        <v>11157.045</v>
      </c>
    </row>
    <row r="9" spans="1:19" ht="20.25" customHeight="1" x14ac:dyDescent="0.2">
      <c r="A9" s="100" t="s">
        <v>4</v>
      </c>
      <c r="B9" s="161">
        <v>1</v>
      </c>
      <c r="C9" s="161">
        <v>1</v>
      </c>
      <c r="D9" s="161">
        <v>1</v>
      </c>
      <c r="E9" s="161">
        <f>'Scotland - Qtr'!F11</f>
        <v>2.56</v>
      </c>
      <c r="F9" s="161">
        <f>'Scotland - Qtr'!J11</f>
        <v>6.75</v>
      </c>
      <c r="G9" s="161">
        <f>'Scotland - Qtr'!N11</f>
        <v>6.75</v>
      </c>
      <c r="H9" s="161">
        <f>'Scotland - Qtr'!R11</f>
        <v>7.39</v>
      </c>
      <c r="I9" s="161">
        <f>'Scotland - Qtr'!V11</f>
        <v>7.64</v>
      </c>
      <c r="J9" s="161">
        <f>'Scotland - Qtr'!Z11</f>
        <v>13.01</v>
      </c>
      <c r="K9" s="161">
        <f>'Scotland - Qtr'!AD11</f>
        <v>17.920000000000002</v>
      </c>
      <c r="L9" s="161">
        <f>'Scotland - Qtr'!AH11</f>
        <v>19.920000000000002</v>
      </c>
      <c r="M9" s="161">
        <f>'Scotland - Qtr'!AL11</f>
        <v>21.92</v>
      </c>
      <c r="N9" s="161">
        <f>'Scotland - Qtr'!AP11</f>
        <v>21.92</v>
      </c>
      <c r="O9" s="161">
        <f>'Scotland - Qtr'!AT11</f>
        <v>21.92</v>
      </c>
      <c r="P9" s="161">
        <f>'Scotland - Qtr'!AX11</f>
        <v>21.92</v>
      </c>
    </row>
    <row r="10" spans="1:19" ht="20.25" customHeight="1" x14ac:dyDescent="0.2">
      <c r="A10" s="100" t="s">
        <v>53</v>
      </c>
      <c r="B10" s="161">
        <v>0</v>
      </c>
      <c r="C10" s="161">
        <v>0</v>
      </c>
      <c r="D10" s="161">
        <v>2</v>
      </c>
      <c r="E10" s="161">
        <f>'Scotland - Qtr'!F12</f>
        <v>48.32</v>
      </c>
      <c r="F10" s="161">
        <f>'Scotland - Qtr'!J12</f>
        <v>94.74</v>
      </c>
      <c r="G10" s="161">
        <f>'Scotland - Qtr'!N12</f>
        <v>132.74</v>
      </c>
      <c r="H10" s="161">
        <f>'Scotland - Qtr'!R12</f>
        <v>174.96</v>
      </c>
      <c r="I10" s="161">
        <f>'Scotland - Qtr'!V12</f>
        <v>264.06</v>
      </c>
      <c r="J10" s="161">
        <f>'Scotland - Qtr'!Z12</f>
        <v>325.77</v>
      </c>
      <c r="K10" s="161">
        <f>'Scotland - Qtr'!AD12</f>
        <v>342.97</v>
      </c>
      <c r="L10" s="161">
        <f>'Scotland - Qtr'!AH12</f>
        <v>359.57</v>
      </c>
      <c r="M10" s="161">
        <f>'Scotland - Qtr'!AL12</f>
        <v>377.85</v>
      </c>
      <c r="N10" s="161">
        <f>'Scotland - Qtr'!AP12</f>
        <v>390.23</v>
      </c>
      <c r="O10" s="161">
        <f>'Scotland - Qtr'!AT12</f>
        <v>404.97</v>
      </c>
      <c r="P10" s="161">
        <f>'Scotland - Qtr'!AX12</f>
        <v>504.98</v>
      </c>
    </row>
    <row r="11" spans="1:19" ht="20.25" customHeight="1" x14ac:dyDescent="0.2">
      <c r="A11" s="100" t="s">
        <v>18</v>
      </c>
      <c r="B11" s="161">
        <v>1442</v>
      </c>
      <c r="C11" s="161">
        <v>1450</v>
      </c>
      <c r="D11" s="161">
        <v>1454</v>
      </c>
      <c r="E11" s="161">
        <f>SUM('Scotland - Qtr'!F13:F14)</f>
        <v>1485.11</v>
      </c>
      <c r="F11" s="161">
        <f>SUM('Scotland - Qtr'!J13:J14)</f>
        <v>1496.82</v>
      </c>
      <c r="G11" s="161">
        <f>SUM('Scotland - Qtr'!N13:N14)</f>
        <v>1509.71</v>
      </c>
      <c r="H11" s="161">
        <f>SUM('Scotland - Qtr'!R13:R14)</f>
        <v>1527.73</v>
      </c>
      <c r="I11" s="161">
        <f>SUM('Scotland - Qtr'!V13:V14)</f>
        <v>1571.4399999999998</v>
      </c>
      <c r="J11" s="161">
        <f>SUM('Scotland - Qtr'!Z13:Z14)</f>
        <v>1626.79</v>
      </c>
      <c r="K11" s="161">
        <f>SUM('Scotland - Qtr'!AD13:AD14)</f>
        <v>1648.68</v>
      </c>
      <c r="L11" s="161">
        <f>SUM('Scotland - Qtr'!AH13:AH14)</f>
        <v>1652.8</v>
      </c>
      <c r="M11" s="161">
        <f>SUM('Scotland - Qtr'!AL13:AL14)</f>
        <v>1654.23</v>
      </c>
      <c r="N11" s="161">
        <f>SUM('Scotland - Qtr'!AP13:AP14)</f>
        <v>1661.43</v>
      </c>
      <c r="O11" s="161">
        <f>SUM('Scotland - Qtr'!AT13:AT14)</f>
        <v>1666.42</v>
      </c>
      <c r="P11" s="161">
        <f>SUM('Scotland - Qtr'!AX13:AX14)</f>
        <v>1666.9</v>
      </c>
    </row>
    <row r="12" spans="1:19" ht="20.25" customHeight="1" x14ac:dyDescent="0.2">
      <c r="A12" s="100" t="s">
        <v>54</v>
      </c>
      <c r="B12" s="161">
        <v>93</v>
      </c>
      <c r="C12" s="161">
        <v>106</v>
      </c>
      <c r="D12" s="161">
        <v>107</v>
      </c>
      <c r="E12" s="161">
        <f>'Scotland - Qtr'!F15</f>
        <v>112.8</v>
      </c>
      <c r="F12" s="161">
        <f>'Scotland - Qtr'!J15</f>
        <v>114.85</v>
      </c>
      <c r="G12" s="161">
        <f>'Scotland - Qtr'!N15</f>
        <v>115.33</v>
      </c>
      <c r="H12" s="161">
        <f>'Scotland - Qtr'!R15</f>
        <v>116.33</v>
      </c>
      <c r="I12" s="161">
        <f>'Scotland - Qtr'!V15</f>
        <v>116.33</v>
      </c>
      <c r="J12" s="161">
        <f>'Scotland - Qtr'!Z15</f>
        <v>116.33</v>
      </c>
      <c r="K12" s="161">
        <f>'Scotland - Qtr'!AD15</f>
        <v>115.83</v>
      </c>
      <c r="L12" s="161">
        <f>'Scotland - Qtr'!AH15</f>
        <v>115.86</v>
      </c>
      <c r="M12" s="161">
        <f>'Scotland - Qtr'!AL15</f>
        <v>115.86</v>
      </c>
      <c r="N12" s="161">
        <f>'Scotland - Qtr'!AP15</f>
        <v>115.86</v>
      </c>
      <c r="O12" s="161">
        <f>'Scotland - Qtr'!AT15</f>
        <v>115.86</v>
      </c>
      <c r="P12" s="161">
        <f>'Scotland - Qtr'!AX15</f>
        <v>115.86</v>
      </c>
    </row>
    <row r="13" spans="1:19" ht="20.25" customHeight="1" x14ac:dyDescent="0.2">
      <c r="A13" s="100" t="s">
        <v>7</v>
      </c>
      <c r="B13" s="161">
        <v>7</v>
      </c>
      <c r="C13" s="161">
        <v>7</v>
      </c>
      <c r="D13" s="161">
        <v>8</v>
      </c>
      <c r="E13" s="161">
        <f>'Scotland - Qtr'!F16</f>
        <v>9.4499999999999993</v>
      </c>
      <c r="F13" s="161">
        <f>'Scotland - Qtr'!J16</f>
        <v>9.4499999999999993</v>
      </c>
      <c r="G13" s="161">
        <f>'Scotland - Qtr'!N16</f>
        <v>6.85</v>
      </c>
      <c r="H13" s="161">
        <f>'Scotland - Qtr'!R16</f>
        <v>6.85</v>
      </c>
      <c r="I13" s="161">
        <f>'Scotland - Qtr'!V16</f>
        <v>6.95</v>
      </c>
      <c r="J13" s="161">
        <f>'Scotland - Qtr'!Z16</f>
        <v>7.25</v>
      </c>
      <c r="K13" s="161">
        <f>'Scotland - Qtr'!AD16</f>
        <v>7.25</v>
      </c>
      <c r="L13" s="161">
        <f>'Scotland - Qtr'!AH16</f>
        <v>7.25</v>
      </c>
      <c r="M13" s="161">
        <f>'Scotland - Qtr'!AL16</f>
        <v>7.25</v>
      </c>
      <c r="N13" s="161">
        <f>'Scotland - Qtr'!AP16</f>
        <v>7.25</v>
      </c>
      <c r="O13" s="161">
        <f>'Scotland - Qtr'!AT16</f>
        <v>8.0500000000000007</v>
      </c>
      <c r="P13" s="161">
        <f>'Scotland - Qtr'!AX16</f>
        <v>8.0500000000000007</v>
      </c>
    </row>
    <row r="14" spans="1:19" ht="20.25" customHeight="1" x14ac:dyDescent="0.2">
      <c r="A14" s="100" t="s">
        <v>314</v>
      </c>
      <c r="B14" s="161">
        <v>66</v>
      </c>
      <c r="C14" s="161">
        <v>112</v>
      </c>
      <c r="D14" s="161">
        <v>119</v>
      </c>
      <c r="E14" s="161">
        <f>SUM('Scotland - Qtr'!F17:F20)</f>
        <v>123.34</v>
      </c>
      <c r="F14" s="161">
        <f>SUM('Scotland - Qtr'!J17:J20)</f>
        <v>138.19</v>
      </c>
      <c r="G14" s="161">
        <f>SUM('Scotland - Qtr'!N17:N20)</f>
        <v>149.62</v>
      </c>
      <c r="H14" s="161">
        <f>SUM('Scotland - Qtr'!R17:R20)</f>
        <v>229.76</v>
      </c>
      <c r="I14" s="161">
        <f>SUM('Scotland - Qtr'!V17:V20)</f>
        <v>236.45999999999998</v>
      </c>
      <c r="J14" s="161">
        <f>SUM('Scotland - Qtr'!Z17:Z20)</f>
        <v>258.95999999999998</v>
      </c>
      <c r="K14" s="161">
        <f>SUM('Scotland - Qtr'!AD17:AD20)</f>
        <v>301.27</v>
      </c>
      <c r="L14" s="161">
        <f>SUM('Scotland - Qtr'!AH17:AH20)</f>
        <v>340.13</v>
      </c>
      <c r="M14" s="161">
        <f>SUM('Scotland - Qtr'!AL17:AL20)</f>
        <v>393.79</v>
      </c>
      <c r="N14" s="161">
        <f>SUM('Scotland - Qtr'!AP17:AP20)</f>
        <v>394.31</v>
      </c>
      <c r="O14" s="161">
        <f>SUM('Scotland - Qtr'!AT17:AT20)</f>
        <v>401.82</v>
      </c>
      <c r="P14" s="161">
        <f>SUM('Scotland - Qtr'!AX17:AX20)</f>
        <v>401.82</v>
      </c>
    </row>
    <row r="15" spans="1:19" s="95" customFormat="1" ht="20.25" customHeight="1" thickBot="1" x14ac:dyDescent="0.25">
      <c r="A15" s="93" t="s">
        <v>95</v>
      </c>
      <c r="B15" s="177">
        <f t="shared" ref="B15:G15" si="0">SUM(B8:B14)</f>
        <v>3354</v>
      </c>
      <c r="C15" s="177">
        <f t="shared" si="0"/>
        <v>3797</v>
      </c>
      <c r="D15" s="177">
        <f t="shared" si="0"/>
        <v>4368.3999999999996</v>
      </c>
      <c r="E15" s="177">
        <f t="shared" si="0"/>
        <v>4869.4400000000005</v>
      </c>
      <c r="F15" s="177">
        <f t="shared" si="0"/>
        <v>5815.7899999999991</v>
      </c>
      <c r="G15" s="177">
        <f t="shared" si="0"/>
        <v>6699.75</v>
      </c>
      <c r="H15" s="177">
        <f t="shared" ref="H15:M15" si="1">SUM(H8:H14)</f>
        <v>7339.840000000002</v>
      </c>
      <c r="I15" s="177">
        <f t="shared" si="1"/>
        <v>7788.22</v>
      </c>
      <c r="J15" s="177">
        <f t="shared" si="1"/>
        <v>8826.0899999999983</v>
      </c>
      <c r="K15" s="177">
        <f t="shared" si="1"/>
        <v>10011.970000000001</v>
      </c>
      <c r="L15" s="177">
        <f t="shared" si="1"/>
        <v>10969.279999999999</v>
      </c>
      <c r="M15" s="177">
        <f t="shared" si="1"/>
        <v>11769.970000000001</v>
      </c>
      <c r="N15" s="177">
        <f>SUM(N8:N14)</f>
        <v>11845.43</v>
      </c>
      <c r="O15" s="195">
        <f>SUM(O8:O14)</f>
        <v>12255.324999999999</v>
      </c>
      <c r="P15" s="195">
        <f>SUM(P8:P14)</f>
        <v>13876.574999999999</v>
      </c>
    </row>
    <row r="16" spans="1:19" ht="20.25" customHeight="1" thickTop="1" x14ac:dyDescent="0.2">
      <c r="A16" s="104"/>
      <c r="B16" s="172"/>
      <c r="C16" s="178"/>
      <c r="D16" s="172"/>
      <c r="E16" s="161"/>
      <c r="F16" s="161"/>
      <c r="G16" s="161"/>
      <c r="H16" s="161"/>
      <c r="I16" s="161"/>
      <c r="J16" s="161"/>
      <c r="K16" s="161"/>
      <c r="L16" s="161"/>
      <c r="M16" s="161"/>
      <c r="N16" s="161"/>
      <c r="O16" s="161"/>
      <c r="P16" s="51"/>
      <c r="Q16" s="51"/>
      <c r="R16" s="51"/>
      <c r="S16" s="51"/>
    </row>
    <row r="17" spans="1:19" ht="30" customHeight="1" x14ac:dyDescent="0.2">
      <c r="A17" s="80" t="s">
        <v>326</v>
      </c>
      <c r="B17" s="190" t="s">
        <v>227</v>
      </c>
      <c r="C17" s="190" t="s">
        <v>111</v>
      </c>
      <c r="D17" s="190" t="s">
        <v>112</v>
      </c>
      <c r="E17" s="190" t="s">
        <v>113</v>
      </c>
      <c r="F17" s="190" t="s">
        <v>114</v>
      </c>
      <c r="G17" s="190" t="s">
        <v>115</v>
      </c>
      <c r="H17" s="190" t="s">
        <v>116</v>
      </c>
      <c r="I17" s="190" t="s">
        <v>117</v>
      </c>
      <c r="J17" s="190" t="s">
        <v>118</v>
      </c>
      <c r="K17" s="190" t="s">
        <v>119</v>
      </c>
      <c r="L17" s="190" t="s">
        <v>120</v>
      </c>
      <c r="M17" s="190" t="s">
        <v>107</v>
      </c>
      <c r="N17" s="190" t="s">
        <v>108</v>
      </c>
      <c r="O17" s="190" t="s">
        <v>262</v>
      </c>
      <c r="P17" s="190" t="s">
        <v>288</v>
      </c>
    </row>
    <row r="18" spans="1:19" ht="20.25" customHeight="1" x14ac:dyDescent="0.2">
      <c r="A18" s="103" t="s">
        <v>22</v>
      </c>
      <c r="B18" s="161">
        <v>3362</v>
      </c>
      <c r="C18" s="161">
        <v>4555</v>
      </c>
      <c r="D18" s="161">
        <v>4873</v>
      </c>
      <c r="E18" s="161">
        <f>SUM('Scotland - Qtr'!C24:F25)</f>
        <v>7256.16</v>
      </c>
      <c r="F18" s="161">
        <f>SUM('Scotland - Qtr'!G24:J25)</f>
        <v>8291.67</v>
      </c>
      <c r="G18" s="161">
        <f>SUM('Scotland - Qtr'!K24:N25)</f>
        <v>11151.2</v>
      </c>
      <c r="H18" s="161">
        <f>SUM('Scotland - Qtr'!O24:R25)</f>
        <v>11700.02</v>
      </c>
      <c r="I18" s="161">
        <f>SUM('Scotland - Qtr'!S24:V25)</f>
        <v>13878.000000000002</v>
      </c>
      <c r="J18" s="161">
        <f>SUM('Scotland - Qtr'!W24:Z25)</f>
        <v>12415.7</v>
      </c>
      <c r="K18" s="161">
        <f>SUM('Scotland - Qtr'!AA24:AD25)</f>
        <v>17201.150000000005</v>
      </c>
      <c r="L18" s="161">
        <f>SUM('Scotland - Qtr'!AE24:AH25)</f>
        <v>19111.099999999999</v>
      </c>
      <c r="M18" s="161">
        <f>SUM('Scotland - Qtr'!AI24:AL25)</f>
        <v>22009.760000000002</v>
      </c>
      <c r="N18" s="161">
        <f>SUM('Scotland - Qtr'!AM24:AP25)</f>
        <v>23188.430000000004</v>
      </c>
      <c r="O18" s="161">
        <f>SUM('Scotland - Qtr'!AQ24:AT25)</f>
        <v>19896.039999999997</v>
      </c>
      <c r="P18" s="161">
        <f>SUM('Scotland - Qtr'!AU24:AX25)</f>
        <v>27543.430000000004</v>
      </c>
    </row>
    <row r="19" spans="1:19" ht="20.25" customHeight="1" x14ac:dyDescent="0.2">
      <c r="A19" s="100" t="s">
        <v>4</v>
      </c>
      <c r="B19" s="161">
        <v>0</v>
      </c>
      <c r="C19" s="161">
        <v>0</v>
      </c>
      <c r="D19" s="161">
        <v>0</v>
      </c>
      <c r="E19" s="161">
        <f>SUM('Scotland - Qtr'!C26:F26)</f>
        <v>0.45999999999999996</v>
      </c>
      <c r="F19" s="161">
        <f>SUM('Scotland - Qtr'!G26:J26)</f>
        <v>0.73</v>
      </c>
      <c r="G19" s="161">
        <f>SUM('Scotland - Qtr'!K26:N26)</f>
        <v>1.3900000000000001</v>
      </c>
      <c r="H19" s="161">
        <f>SUM('Scotland - Qtr'!O26:R26)</f>
        <v>2.14</v>
      </c>
      <c r="I19" s="161">
        <f>SUM('Scotland - Qtr'!S26:V26)</f>
        <v>1.99</v>
      </c>
      <c r="J19" s="161">
        <f>SUM('Scotland - Qtr'!W26:Z26)</f>
        <v>0.01</v>
      </c>
      <c r="K19" s="161">
        <f>SUM('Scotland - Qtr'!AA26:AD26)</f>
        <v>4.1900000000000004</v>
      </c>
      <c r="L19" s="161">
        <f>SUM('Scotland - Qtr'!AE26:AH26)</f>
        <v>9.2999999999999989</v>
      </c>
      <c r="M19" s="161">
        <f>SUM('Scotland - Qtr'!AI26:AL26)</f>
        <v>13.99</v>
      </c>
      <c r="N19" s="161">
        <f>SUM('Scotland - Qtr'!AM26:AP26)</f>
        <v>11.280000000000001</v>
      </c>
      <c r="O19" s="161">
        <f>SUM('Scotland - Qtr'!AQ26:AT26)</f>
        <v>5.4799999999999995</v>
      </c>
      <c r="P19" s="161">
        <f>SUM('Scotland - Qtr'!AU26:AX26)</f>
        <v>9.9599999999999991</v>
      </c>
    </row>
    <row r="20" spans="1:19" ht="20.25" customHeight="1" x14ac:dyDescent="0.2">
      <c r="A20" s="100" t="s">
        <v>53</v>
      </c>
      <c r="B20" s="161">
        <v>0</v>
      </c>
      <c r="C20" s="161">
        <v>0</v>
      </c>
      <c r="D20" s="161">
        <v>1</v>
      </c>
      <c r="E20" s="161">
        <f>SUM('Scotland - Qtr'!C27:F27)</f>
        <v>8.6900000000000013</v>
      </c>
      <c r="F20" s="161">
        <f>SUM('Scotland - Qtr'!G27:J27)</f>
        <v>69.95</v>
      </c>
      <c r="G20" s="161">
        <f>SUM('Scotland - Qtr'!K27:N27)</f>
        <v>95.92</v>
      </c>
      <c r="H20" s="161">
        <f>SUM('Scotland - Qtr'!O27:R27)</f>
        <v>143.16</v>
      </c>
      <c r="I20" s="161">
        <f>SUM('Scotland - Qtr'!S27:V27)</f>
        <v>185.23000000000002</v>
      </c>
      <c r="J20" s="161">
        <f>SUM('Scotland - Qtr'!W27:Z27)</f>
        <v>246.52</v>
      </c>
      <c r="K20" s="161">
        <f>SUM('Scotland - Qtr'!AA27:AD27)</f>
        <v>289.57</v>
      </c>
      <c r="L20" s="161">
        <f>SUM('Scotland - Qtr'!AE27:AH27)</f>
        <v>331.78000000000003</v>
      </c>
      <c r="M20" s="161">
        <f>SUM('Scotland - Qtr'!AI27:AL27)</f>
        <v>331.98</v>
      </c>
      <c r="N20" s="161">
        <f>SUM('Scotland - Qtr'!AM27:AP27)</f>
        <v>353.14</v>
      </c>
      <c r="O20" s="161">
        <f>SUM('Scotland - Qtr'!AQ27:AT27)</f>
        <v>315.93000000000006</v>
      </c>
      <c r="P20" s="161">
        <f>SUM('Scotland - Qtr'!AU27:AX27)</f>
        <v>455.17</v>
      </c>
    </row>
    <row r="21" spans="1:19" ht="20.25" customHeight="1" x14ac:dyDescent="0.2">
      <c r="A21" s="100" t="s">
        <v>18</v>
      </c>
      <c r="B21" s="161">
        <v>4704</v>
      </c>
      <c r="C21" s="161">
        <v>4859</v>
      </c>
      <c r="D21" s="161">
        <v>3258</v>
      </c>
      <c r="E21" s="161">
        <f>SUM('Scotland - Qtr'!C28:F28)</f>
        <v>5329.6399999999994</v>
      </c>
      <c r="F21" s="161">
        <f>SUM('Scotland - Qtr'!G28:J28)</f>
        <v>4846.58</v>
      </c>
      <c r="G21" s="161">
        <f>SUM('Scotland - Qtr'!K28:N28)</f>
        <v>4369.4699999999993</v>
      </c>
      <c r="H21" s="161">
        <f>SUM('Scotland - Qtr'!O28:R28)</f>
        <v>5483.6</v>
      </c>
      <c r="I21" s="161">
        <f>SUM('Scotland - Qtr'!S28:V28)</f>
        <v>5814.03</v>
      </c>
      <c r="J21" s="161">
        <f>SUM('Scotland - Qtr'!W28:Z28)</f>
        <v>4915.78</v>
      </c>
      <c r="K21" s="161">
        <f>SUM('Scotland - Qtr'!AA28:AD28)</f>
        <v>5356.2000000000007</v>
      </c>
      <c r="L21" s="161">
        <f>SUM('Scotland - Qtr'!AE28:AH28)</f>
        <v>4997.29</v>
      </c>
      <c r="M21" s="161">
        <f>SUM('Scotland - Qtr'!AI28:AL28)</f>
        <v>5382.73</v>
      </c>
      <c r="N21" s="161">
        <f>SUM('Scotland - Qtr'!AM28:AP28)</f>
        <v>6270.1200000000008</v>
      </c>
      <c r="O21" s="161">
        <f>SUM('Scotland - Qtr'!AQ28:AT28)</f>
        <v>4958.87</v>
      </c>
      <c r="P21" s="161">
        <f>SUM('Scotland - Qtr'!AU28:AX28)</f>
        <v>4866.12</v>
      </c>
    </row>
    <row r="22" spans="1:19" ht="20.25" customHeight="1" x14ac:dyDescent="0.2">
      <c r="A22" s="100" t="s">
        <v>54</v>
      </c>
      <c r="B22" s="161">
        <v>494</v>
      </c>
      <c r="C22" s="161">
        <v>526</v>
      </c>
      <c r="D22" s="161">
        <v>529</v>
      </c>
      <c r="E22" s="161">
        <f>SUM('Scotland - Qtr'!C29:F29)</f>
        <v>525.39</v>
      </c>
      <c r="F22" s="161">
        <f>SUM('Scotland - Qtr'!G29:J29)</f>
        <v>552.84</v>
      </c>
      <c r="G22" s="161">
        <f>SUM('Scotland - Qtr'!K29:N29)</f>
        <v>562.90000000000009</v>
      </c>
      <c r="H22" s="161">
        <f>SUM('Scotland - Qtr'!O29:R29)</f>
        <v>533.03</v>
      </c>
      <c r="I22" s="161">
        <f>SUM('Scotland - Qtr'!S29:V29)</f>
        <v>503.43</v>
      </c>
      <c r="J22" s="161">
        <f>SUM('Scotland - Qtr'!W29:Z29)</f>
        <v>492.81</v>
      </c>
      <c r="K22" s="161">
        <f>SUM('Scotland - Qtr'!AA29:AD29)</f>
        <v>445.48</v>
      </c>
      <c r="L22" s="161">
        <f>SUM('Scotland - Qtr'!AE29:AH29)</f>
        <v>422.04999999999995</v>
      </c>
      <c r="M22" s="161">
        <f>SUM('Scotland - Qtr'!AI29:AL29)</f>
        <v>412.23999999999995</v>
      </c>
      <c r="N22" s="161">
        <f>SUM('Scotland - Qtr'!AM29:AP29)</f>
        <v>406.78999999999996</v>
      </c>
      <c r="O22" s="161">
        <f>SUM('Scotland - Qtr'!AQ29:AT29)</f>
        <v>380.83000000000004</v>
      </c>
      <c r="P22" s="161">
        <f>SUM('Scotland - Qtr'!AU29:AX29)</f>
        <v>344.34999999999997</v>
      </c>
    </row>
    <row r="23" spans="1:19" ht="20.25" customHeight="1" x14ac:dyDescent="0.2">
      <c r="A23" s="100" t="s">
        <v>7</v>
      </c>
      <c r="B23" s="161">
        <v>20</v>
      </c>
      <c r="C23" s="161">
        <v>26</v>
      </c>
      <c r="D23" s="161">
        <v>32</v>
      </c>
      <c r="E23" s="161">
        <f>SUM('Scotland - Qtr'!C30:F30)</f>
        <v>35.620000000000005</v>
      </c>
      <c r="F23" s="161">
        <f>SUM('Scotland - Qtr'!G30:J30)</f>
        <v>37.06</v>
      </c>
      <c r="G23" s="161">
        <f>SUM('Scotland - Qtr'!K30:N30)</f>
        <v>30.64</v>
      </c>
      <c r="H23" s="161">
        <f>SUM('Scotland - Qtr'!O30:R30)</f>
        <v>27.66</v>
      </c>
      <c r="I23" s="161">
        <f>SUM('Scotland - Qtr'!S30:V30)</f>
        <v>26.18</v>
      </c>
      <c r="J23" s="161">
        <f>SUM('Scotland - Qtr'!W30:Z30)</f>
        <v>31.989999999999995</v>
      </c>
      <c r="K23" s="161">
        <f>SUM('Scotland - Qtr'!AA30:AD30)</f>
        <v>35.96</v>
      </c>
      <c r="L23" s="161">
        <f>SUM('Scotland - Qtr'!AE30:AH30)</f>
        <v>35.090000000000003</v>
      </c>
      <c r="M23" s="161">
        <f>SUM('Scotland - Qtr'!AI30:AL30)</f>
        <v>28.64</v>
      </c>
      <c r="N23" s="161">
        <f>SUM('Scotland - Qtr'!AM30:AP30)</f>
        <v>34.14</v>
      </c>
      <c r="O23" s="161">
        <f>SUM('Scotland - Qtr'!AQ30:AT30)</f>
        <v>41.27</v>
      </c>
      <c r="P23" s="161">
        <f>SUM('Scotland - Qtr'!AU30:AX30)</f>
        <v>36.11</v>
      </c>
    </row>
    <row r="24" spans="1:19" ht="20.25" customHeight="1" x14ac:dyDescent="0.2">
      <c r="A24" s="100" t="s">
        <v>335</v>
      </c>
      <c r="B24" s="161">
        <v>478</v>
      </c>
      <c r="C24" s="161">
        <v>616</v>
      </c>
      <c r="D24" s="161">
        <v>727</v>
      </c>
      <c r="E24" s="161">
        <f>SUM('Scotland - Qtr'!C31:F31)</f>
        <v>712.84</v>
      </c>
      <c r="F24" s="161">
        <f>SUM('Scotland - Qtr'!G31:J31)</f>
        <v>868.35</v>
      </c>
      <c r="G24" s="161">
        <f>SUM('Scotland - Qtr'!K31:N31)</f>
        <v>778.12999999999988</v>
      </c>
      <c r="H24" s="161">
        <f>SUM('Scotland - Qtr'!O31:R31)</f>
        <v>1155.4299999999998</v>
      </c>
      <c r="I24" s="161">
        <f>SUM('Scotland - Qtr'!S31:V31)</f>
        <v>1333.96</v>
      </c>
      <c r="J24" s="161">
        <f>SUM('Scotland - Qtr'!W31:Z31)</f>
        <v>1372.78</v>
      </c>
      <c r="K24" s="161">
        <f>SUM('Scotland - Qtr'!AA31:AD31)</f>
        <v>1968.85</v>
      </c>
      <c r="L24" s="161">
        <f>SUM('Scotland - Qtr'!AE31:AH31)</f>
        <v>1690.37</v>
      </c>
      <c r="M24" s="161">
        <f>SUM('Scotland - Qtr'!AI31:AL31)</f>
        <v>2024.1999999999998</v>
      </c>
      <c r="N24" s="161">
        <f>SUM('Scotland - Qtr'!AM31:AP31)</f>
        <v>1856.67</v>
      </c>
      <c r="O24" s="161">
        <f>SUM('Scotland - Qtr'!AQ31:AT31)</f>
        <v>1931.13</v>
      </c>
      <c r="P24" s="161">
        <f>SUM('Scotland - Qtr'!AU31:AX31)</f>
        <v>1998.6999999999998</v>
      </c>
    </row>
    <row r="25" spans="1:19" s="95" customFormat="1" ht="20.25" customHeight="1" thickBot="1" x14ac:dyDescent="0.25">
      <c r="A25" s="45" t="s">
        <v>95</v>
      </c>
      <c r="B25" s="191">
        <f t="shared" ref="B25:G25" si="2">SUM(B18:B24)</f>
        <v>9058</v>
      </c>
      <c r="C25" s="191">
        <f t="shared" si="2"/>
        <v>10582</v>
      </c>
      <c r="D25" s="177">
        <f t="shared" si="2"/>
        <v>9420</v>
      </c>
      <c r="E25" s="177">
        <f t="shared" si="2"/>
        <v>13868.8</v>
      </c>
      <c r="F25" s="177">
        <f t="shared" si="2"/>
        <v>14667.18</v>
      </c>
      <c r="G25" s="177">
        <f t="shared" si="2"/>
        <v>16989.649999999998</v>
      </c>
      <c r="H25" s="177">
        <f t="shared" ref="H25:M25" si="3">SUM(H18:H24)</f>
        <v>19045.039999999997</v>
      </c>
      <c r="I25" s="177">
        <f t="shared" si="3"/>
        <v>21742.82</v>
      </c>
      <c r="J25" s="177">
        <f t="shared" si="3"/>
        <v>19475.590000000004</v>
      </c>
      <c r="K25" s="177">
        <f t="shared" si="3"/>
        <v>25301.4</v>
      </c>
      <c r="L25" s="177">
        <f t="shared" si="3"/>
        <v>26596.979999999996</v>
      </c>
      <c r="M25" s="177">
        <f t="shared" si="3"/>
        <v>30203.540000000005</v>
      </c>
      <c r="N25" s="177">
        <f>SUM(N18:N24)</f>
        <v>32120.57</v>
      </c>
      <c r="O25" s="195">
        <f>SUM(O18:O24)</f>
        <v>27529.55</v>
      </c>
      <c r="P25" s="195">
        <f>SUM(P18:P24)</f>
        <v>35253.839999999997</v>
      </c>
    </row>
    <row r="26" spans="1:19" ht="20.25" customHeight="1" thickTop="1" x14ac:dyDescent="0.2"/>
    <row r="27" spans="1:19" ht="30" customHeight="1" x14ac:dyDescent="0.2">
      <c r="A27" s="80" t="s">
        <v>331</v>
      </c>
      <c r="B27" s="150" t="s">
        <v>227</v>
      </c>
      <c r="C27" s="150" t="s">
        <v>111</v>
      </c>
      <c r="D27" s="150" t="s">
        <v>112</v>
      </c>
      <c r="E27" s="150" t="s">
        <v>113</v>
      </c>
      <c r="F27" s="150" t="s">
        <v>114</v>
      </c>
      <c r="G27" s="150" t="s">
        <v>115</v>
      </c>
      <c r="H27" s="150" t="s">
        <v>116</v>
      </c>
      <c r="I27" s="150" t="s">
        <v>117</v>
      </c>
      <c r="J27" s="150" t="s">
        <v>118</v>
      </c>
      <c r="K27" s="150" t="s">
        <v>119</v>
      </c>
      <c r="L27" s="150" t="s">
        <v>120</v>
      </c>
      <c r="M27" s="150" t="s">
        <v>107</v>
      </c>
      <c r="N27" s="150" t="s">
        <v>108</v>
      </c>
      <c r="O27" s="150" t="s">
        <v>262</v>
      </c>
      <c r="P27" s="150" t="s">
        <v>288</v>
      </c>
    </row>
    <row r="28" spans="1:19" ht="20.25" customHeight="1" x14ac:dyDescent="0.2">
      <c r="A28" s="100" t="s">
        <v>22</v>
      </c>
      <c r="B28" s="127" t="s">
        <v>222</v>
      </c>
      <c r="C28" s="91">
        <f>ROUND(100000*C18/(AVERAGE(B8:C8)*24*C$33),2)</f>
        <v>26.9</v>
      </c>
      <c r="D28" s="91">
        <f t="shared" ref="D28:K28" si="4">ROUND(100000*D18/(AVERAGE(C8:D8)*24*D$33),2)</f>
        <v>23.19</v>
      </c>
      <c r="E28" s="91">
        <f t="shared" si="4"/>
        <v>28.74</v>
      </c>
      <c r="F28" s="91">
        <f t="shared" si="4"/>
        <v>26.81</v>
      </c>
      <c r="G28" s="91">
        <f t="shared" si="4"/>
        <v>29.15</v>
      </c>
      <c r="H28" s="91">
        <f t="shared" si="4"/>
        <v>26.56</v>
      </c>
      <c r="I28" s="91">
        <f t="shared" si="4"/>
        <v>29.17</v>
      </c>
      <c r="J28" s="91">
        <f t="shared" si="4"/>
        <v>23.43</v>
      </c>
      <c r="K28" s="91">
        <f t="shared" si="4"/>
        <v>27.94</v>
      </c>
      <c r="L28" s="91">
        <f>ROUND(100000*L18/(AVERAGE(K8:L8)*24*L$33),2)</f>
        <v>27.18</v>
      </c>
      <c r="M28" s="91">
        <f t="shared" ref="M28:P28" si="5">ROUND(100000*M18/(AVERAGE(L8:M8)*24*M$33),2)</f>
        <v>28.43</v>
      </c>
      <c r="N28" s="91">
        <f t="shared" si="5"/>
        <v>28.61</v>
      </c>
      <c r="O28" s="91">
        <f t="shared" si="5"/>
        <v>24.05</v>
      </c>
      <c r="P28" s="91">
        <f t="shared" si="5"/>
        <v>30.24</v>
      </c>
    </row>
    <row r="29" spans="1:19" ht="20.25" customHeight="1" x14ac:dyDescent="0.2">
      <c r="A29" s="100" t="s">
        <v>18</v>
      </c>
      <c r="B29" s="127" t="s">
        <v>222</v>
      </c>
      <c r="C29" s="91">
        <f>ROUND(100000*C21/(AVERAGE(B11:C11)*24*C$33),2)</f>
        <v>38.36</v>
      </c>
      <c r="D29" s="91">
        <f t="shared" ref="D29:K29" si="6">ROUND(100000*D21/(AVERAGE(C11:D11)*24*D$33),2)</f>
        <v>25.61</v>
      </c>
      <c r="E29" s="91">
        <f t="shared" si="6"/>
        <v>41.4</v>
      </c>
      <c r="F29" s="91">
        <f t="shared" si="6"/>
        <v>37.01</v>
      </c>
      <c r="G29" s="91">
        <f t="shared" si="6"/>
        <v>33.18</v>
      </c>
      <c r="H29" s="91">
        <f t="shared" si="6"/>
        <v>41.22</v>
      </c>
      <c r="I29" s="91">
        <f t="shared" si="6"/>
        <v>42.83</v>
      </c>
      <c r="J29" s="91">
        <f t="shared" si="6"/>
        <v>35</v>
      </c>
      <c r="K29" s="91">
        <f t="shared" si="6"/>
        <v>37.33</v>
      </c>
      <c r="L29" s="91">
        <f>ROUND(100000*L21/(AVERAGE(K11:L11)*24*L$33),2)</f>
        <v>34.56</v>
      </c>
      <c r="M29" s="91">
        <f t="shared" ref="M29:P29" si="7">ROUND(100000*M21/(AVERAGE(L11:M11)*24*M$33),2)</f>
        <v>37.159999999999997</v>
      </c>
      <c r="N29" s="91">
        <f t="shared" si="7"/>
        <v>43.06</v>
      </c>
      <c r="O29" s="91">
        <f t="shared" si="7"/>
        <v>34.020000000000003</v>
      </c>
      <c r="P29" s="91">
        <f t="shared" si="7"/>
        <v>33.33</v>
      </c>
    </row>
    <row r="30" spans="1:19" ht="20.25" customHeight="1" x14ac:dyDescent="0.2">
      <c r="A30" s="100" t="s">
        <v>6</v>
      </c>
      <c r="B30" s="127" t="s">
        <v>222</v>
      </c>
      <c r="C30" s="91">
        <f>ROUND(100000*C22/(AVERAGE(B12:C12)*24*C$33),2)</f>
        <v>60.35</v>
      </c>
      <c r="D30" s="91">
        <f t="shared" ref="D30:K30" si="8">ROUND(100000*D22/(AVERAGE(C12:D12)*24*D$33),2)</f>
        <v>56.7</v>
      </c>
      <c r="E30" s="91">
        <f t="shared" si="8"/>
        <v>54.57</v>
      </c>
      <c r="F30" s="91">
        <f t="shared" si="8"/>
        <v>55.29</v>
      </c>
      <c r="G30" s="91">
        <f t="shared" si="8"/>
        <v>55.83</v>
      </c>
      <c r="H30" s="91">
        <f t="shared" si="8"/>
        <v>52.53</v>
      </c>
      <c r="I30" s="91">
        <f t="shared" si="8"/>
        <v>49.4</v>
      </c>
      <c r="J30" s="91">
        <f t="shared" si="8"/>
        <v>48.23</v>
      </c>
      <c r="K30" s="91">
        <f t="shared" si="8"/>
        <v>43.81</v>
      </c>
      <c r="L30" s="91">
        <f>ROUND(100000*L22/(AVERAGE(K12:L12)*24*L$33),2)</f>
        <v>41.59</v>
      </c>
      <c r="M30" s="91">
        <f t="shared" ref="M30:P30" si="9">ROUND(100000*M22/(AVERAGE(L12:M12)*24*M$33),2)</f>
        <v>40.619999999999997</v>
      </c>
      <c r="N30" s="91">
        <f t="shared" si="9"/>
        <v>39.97</v>
      </c>
      <c r="O30" s="91">
        <f t="shared" si="9"/>
        <v>37.520000000000003</v>
      </c>
      <c r="P30" s="91">
        <f t="shared" si="9"/>
        <v>33.93</v>
      </c>
    </row>
    <row r="31" spans="1:19" ht="20.25" customHeight="1" thickBot="1" x14ac:dyDescent="0.25">
      <c r="A31" s="147" t="s">
        <v>7</v>
      </c>
      <c r="B31" s="148" t="s">
        <v>222</v>
      </c>
      <c r="C31" s="149">
        <f>ROUND(100000*C23/(AVERAGE(B13:C13)*24*C$33),2)</f>
        <v>42.4</v>
      </c>
      <c r="D31" s="149">
        <f t="shared" ref="D31:K31" si="10">ROUND(100000*D23/(AVERAGE(C13:D13)*24*D$33),2)</f>
        <v>48.71</v>
      </c>
      <c r="E31" s="149">
        <f t="shared" si="10"/>
        <v>46.6</v>
      </c>
      <c r="F31" s="149">
        <f t="shared" si="10"/>
        <v>44.65</v>
      </c>
      <c r="G31" s="149">
        <f t="shared" si="10"/>
        <v>42.92</v>
      </c>
      <c r="H31" s="149">
        <f t="shared" si="10"/>
        <v>46.1</v>
      </c>
      <c r="I31" s="149">
        <f t="shared" si="10"/>
        <v>43.31</v>
      </c>
      <c r="J31" s="149">
        <f t="shared" si="10"/>
        <v>51.29</v>
      </c>
      <c r="K31" s="149">
        <f t="shared" si="10"/>
        <v>56.62</v>
      </c>
      <c r="L31" s="149">
        <f>ROUND(100000*L23/(AVERAGE(K13:L13)*24*L$33),2)</f>
        <v>55.25</v>
      </c>
      <c r="M31" s="149">
        <f t="shared" ref="M31:P31" si="11">ROUND(100000*M23/(AVERAGE(L13:M13)*24*M$33),2)</f>
        <v>45.1</v>
      </c>
      <c r="N31" s="149">
        <f t="shared" si="11"/>
        <v>53.61</v>
      </c>
      <c r="O31" s="144">
        <f t="shared" si="11"/>
        <v>61.58</v>
      </c>
      <c r="P31" s="144">
        <f t="shared" si="11"/>
        <v>51.21</v>
      </c>
    </row>
    <row r="32" spans="1:19" ht="20.25" customHeight="1" thickTop="1" x14ac:dyDescent="0.2">
      <c r="A32" s="100"/>
      <c r="H32" s="120"/>
      <c r="I32" s="120"/>
      <c r="J32" s="120"/>
      <c r="K32" s="120"/>
      <c r="L32" s="120"/>
      <c r="M32" s="120"/>
      <c r="N32" s="120"/>
      <c r="O32" s="120"/>
      <c r="P32" s="120"/>
      <c r="Q32" s="120"/>
      <c r="R32" s="120"/>
      <c r="S32" s="120"/>
    </row>
    <row r="33" spans="1:16" ht="20.25" hidden="1" customHeight="1" x14ac:dyDescent="0.2">
      <c r="C33" s="50">
        <v>365</v>
      </c>
      <c r="D33" s="50">
        <v>365</v>
      </c>
      <c r="E33" s="50">
        <v>365</v>
      </c>
      <c r="F33" s="50">
        <v>366</v>
      </c>
      <c r="G33" s="50">
        <v>365</v>
      </c>
      <c r="H33" s="50">
        <v>365</v>
      </c>
      <c r="I33" s="50">
        <v>365</v>
      </c>
      <c r="J33" s="50">
        <v>366</v>
      </c>
      <c r="K33" s="50">
        <v>365</v>
      </c>
      <c r="L33" s="50">
        <v>365</v>
      </c>
      <c r="M33" s="50">
        <v>365</v>
      </c>
      <c r="N33" s="50">
        <v>366</v>
      </c>
      <c r="O33" s="50">
        <v>365</v>
      </c>
      <c r="P33" s="50">
        <v>365</v>
      </c>
    </row>
    <row r="40" spans="1:16" ht="20.25" customHeight="1" x14ac:dyDescent="0.2">
      <c r="A40" s="145"/>
    </row>
    <row r="45" spans="1:16" ht="20.25" customHeight="1" x14ac:dyDescent="0.2">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X54"/>
  <sheetViews>
    <sheetView showGridLines="0" zoomScaleNormal="100" workbookViewId="0">
      <pane xSplit="1" topLeftCell="AQ1" activePane="topRight" state="frozen"/>
      <selection activeCell="AT11" sqref="AT11"/>
      <selection pane="topRight" activeCell="AX8" sqref="AX8"/>
    </sheetView>
  </sheetViews>
  <sheetFormatPr defaultColWidth="9.140625" defaultRowHeight="12.75" x14ac:dyDescent="0.2"/>
  <cols>
    <col min="1" max="1" width="47.5703125" style="30" customWidth="1"/>
    <col min="2" max="2" width="15.5703125" style="34" customWidth="1"/>
    <col min="3" max="44" width="15.5703125" style="30" customWidth="1"/>
    <col min="45" max="45" width="15.28515625" style="30" customWidth="1"/>
    <col min="46" max="46" width="14.140625" style="30" customWidth="1"/>
    <col min="47" max="47" width="13.28515625" style="30" customWidth="1"/>
    <col min="48" max="48" width="13.7109375" style="30" customWidth="1"/>
    <col min="49" max="49" width="12.7109375" style="30" customWidth="1"/>
    <col min="50" max="50" width="13.42578125" style="30" customWidth="1"/>
    <col min="51" max="16384" width="9.140625" style="30"/>
  </cols>
  <sheetData>
    <row r="1" spans="1:50" ht="45" customHeight="1" x14ac:dyDescent="0.2">
      <c r="A1" s="136" t="s">
        <v>238</v>
      </c>
      <c r="B1" s="35"/>
      <c r="C1" s="35"/>
      <c r="D1" s="35"/>
      <c r="E1" s="35"/>
    </row>
    <row r="2" spans="1:50" s="50" customFormat="1" ht="20.25" customHeight="1" x14ac:dyDescent="0.2">
      <c r="A2" s="50" t="s">
        <v>234</v>
      </c>
      <c r="B2" s="100"/>
      <c r="C2" s="100"/>
      <c r="D2" s="100"/>
      <c r="E2" s="100"/>
    </row>
    <row r="3" spans="1:50" s="50" customFormat="1" ht="20.25" customHeight="1" x14ac:dyDescent="0.2">
      <c r="A3" s="53" t="s">
        <v>232</v>
      </c>
      <c r="B3" s="100"/>
      <c r="C3" s="100"/>
      <c r="D3" s="100"/>
      <c r="E3" s="100"/>
    </row>
    <row r="4" spans="1:50" s="50" customFormat="1" ht="20.25" customHeight="1" x14ac:dyDescent="0.2">
      <c r="A4" s="50" t="s">
        <v>245</v>
      </c>
      <c r="B4" s="100"/>
      <c r="C4" s="100"/>
      <c r="D4" s="100"/>
      <c r="E4" s="100"/>
    </row>
    <row r="5" spans="1:50" s="50" customFormat="1" ht="20.25" customHeight="1" x14ac:dyDescent="0.2">
      <c r="A5" s="50" t="s">
        <v>244</v>
      </c>
      <c r="B5" s="119"/>
      <c r="C5" s="119"/>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row>
    <row r="6" spans="1:50" s="50" customFormat="1" ht="20.25" customHeight="1" x14ac:dyDescent="0.2">
      <c r="A6" s="50" t="s">
        <v>104</v>
      </c>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50" s="50" customFormat="1" ht="45" customHeight="1" x14ac:dyDescent="0.2">
      <c r="A7" s="49" t="s">
        <v>230</v>
      </c>
      <c r="B7" s="60" t="s">
        <v>124</v>
      </c>
      <c r="C7" s="60" t="s">
        <v>125</v>
      </c>
      <c r="D7" s="60" t="s">
        <v>126</v>
      </c>
      <c r="E7" s="60" t="s">
        <v>127</v>
      </c>
      <c r="F7" s="60" t="s">
        <v>128</v>
      </c>
      <c r="G7" s="60" t="s">
        <v>129</v>
      </c>
      <c r="H7" s="60" t="s">
        <v>130</v>
      </c>
      <c r="I7" s="60" t="s">
        <v>131</v>
      </c>
      <c r="J7" s="60" t="s">
        <v>132</v>
      </c>
      <c r="K7" s="60" t="s">
        <v>133</v>
      </c>
      <c r="L7" s="60" t="s">
        <v>134</v>
      </c>
      <c r="M7" s="60" t="s">
        <v>135</v>
      </c>
      <c r="N7" s="60" t="s">
        <v>136</v>
      </c>
      <c r="O7" s="60" t="s">
        <v>137</v>
      </c>
      <c r="P7" s="60" t="s">
        <v>138</v>
      </c>
      <c r="Q7" s="60" t="s">
        <v>139</v>
      </c>
      <c r="R7" s="60" t="s">
        <v>140</v>
      </c>
      <c r="S7" s="60" t="s">
        <v>141</v>
      </c>
      <c r="T7" s="60" t="s">
        <v>142</v>
      </c>
      <c r="U7" s="60" t="s">
        <v>143</v>
      </c>
      <c r="V7" s="60" t="s">
        <v>144</v>
      </c>
      <c r="W7" s="60" t="s">
        <v>145</v>
      </c>
      <c r="X7" s="60" t="s">
        <v>146</v>
      </c>
      <c r="Y7" s="60" t="s">
        <v>147</v>
      </c>
      <c r="Z7" s="60" t="s">
        <v>148</v>
      </c>
      <c r="AA7" s="60" t="s">
        <v>149</v>
      </c>
      <c r="AB7" s="60" t="s">
        <v>150</v>
      </c>
      <c r="AC7" s="60" t="s">
        <v>151</v>
      </c>
      <c r="AD7" s="60" t="s">
        <v>152</v>
      </c>
      <c r="AE7" s="60" t="s">
        <v>153</v>
      </c>
      <c r="AF7" s="60" t="s">
        <v>154</v>
      </c>
      <c r="AG7" s="60" t="s">
        <v>155</v>
      </c>
      <c r="AH7" s="60" t="s">
        <v>156</v>
      </c>
      <c r="AI7" s="60" t="s">
        <v>157</v>
      </c>
      <c r="AJ7" s="60" t="s">
        <v>158</v>
      </c>
      <c r="AK7" s="60" t="s">
        <v>159</v>
      </c>
      <c r="AL7" s="60" t="s">
        <v>160</v>
      </c>
      <c r="AM7" s="60" t="s">
        <v>161</v>
      </c>
      <c r="AN7" s="60" t="s">
        <v>162</v>
      </c>
      <c r="AO7" s="60" t="s">
        <v>163</v>
      </c>
      <c r="AP7" s="60" t="s">
        <v>164</v>
      </c>
      <c r="AQ7" s="60" t="s">
        <v>165</v>
      </c>
      <c r="AR7" s="60" t="s">
        <v>166</v>
      </c>
      <c r="AS7" s="60" t="s">
        <v>260</v>
      </c>
      <c r="AT7" s="60" t="s">
        <v>265</v>
      </c>
      <c r="AU7" s="60" t="s">
        <v>277</v>
      </c>
      <c r="AV7" s="60" t="s">
        <v>281</v>
      </c>
      <c r="AW7" s="60" t="s">
        <v>283</v>
      </c>
      <c r="AX7" s="60" t="s">
        <v>264</v>
      </c>
    </row>
    <row r="8" spans="1:50" s="50" customFormat="1" ht="20.25" customHeight="1" x14ac:dyDescent="0.2">
      <c r="A8" s="50" t="s">
        <v>87</v>
      </c>
      <c r="B8" s="180">
        <v>2486.16</v>
      </c>
      <c r="C8" s="180">
        <v>2496.67</v>
      </c>
      <c r="D8" s="180">
        <v>2629.3</v>
      </c>
      <c r="E8" s="180">
        <v>2715.46</v>
      </c>
      <c r="F8" s="180">
        <v>2897.86</v>
      </c>
      <c r="G8" s="180">
        <v>3174.81</v>
      </c>
      <c r="H8" s="180">
        <v>3372.6</v>
      </c>
      <c r="I8" s="180">
        <v>3609.49</v>
      </c>
      <c r="J8" s="180">
        <v>3764.99</v>
      </c>
      <c r="K8" s="180">
        <v>4141.75</v>
      </c>
      <c r="L8" s="180">
        <v>4408.88</v>
      </c>
      <c r="M8" s="180">
        <v>4509.92</v>
      </c>
      <c r="N8" s="180">
        <v>4588.75</v>
      </c>
      <c r="O8" s="180">
        <v>4593.07</v>
      </c>
      <c r="P8" s="180">
        <v>4843.42</v>
      </c>
      <c r="Q8" s="180">
        <v>4949.5600000000004</v>
      </c>
      <c r="R8" s="180">
        <v>5079.47</v>
      </c>
      <c r="S8" s="180">
        <v>5155.01</v>
      </c>
      <c r="T8" s="180">
        <v>5187.72</v>
      </c>
      <c r="U8" s="180">
        <v>5311.06</v>
      </c>
      <c r="V8" s="180">
        <v>5397.99</v>
      </c>
      <c r="W8" s="180">
        <v>5550.25</v>
      </c>
      <c r="X8" s="180">
        <v>5631.02</v>
      </c>
      <c r="Y8" s="180">
        <v>5937.19</v>
      </c>
      <c r="Z8" s="180">
        <v>6297.98</v>
      </c>
      <c r="AA8" s="180">
        <v>6867.25</v>
      </c>
      <c r="AB8" s="180">
        <v>7154.86</v>
      </c>
      <c r="AC8" s="180">
        <v>7331.48</v>
      </c>
      <c r="AD8" s="180">
        <v>7331.05</v>
      </c>
      <c r="AE8" s="180">
        <v>7633.71</v>
      </c>
      <c r="AF8" s="180">
        <v>7688.9</v>
      </c>
      <c r="AG8" s="180">
        <v>7789.64</v>
      </c>
      <c r="AH8" s="180">
        <v>7886.6</v>
      </c>
      <c r="AI8" s="180">
        <v>8075.77</v>
      </c>
      <c r="AJ8" s="180">
        <v>8255.64</v>
      </c>
      <c r="AK8" s="180">
        <v>8295.98</v>
      </c>
      <c r="AL8" s="180">
        <v>8300.92</v>
      </c>
      <c r="AM8" s="180">
        <v>8264.58</v>
      </c>
      <c r="AN8" s="180">
        <v>8266.3799999999992</v>
      </c>
      <c r="AO8" s="180">
        <v>8266.3799999999992</v>
      </c>
      <c r="AP8" s="180">
        <v>8356.2800000000007</v>
      </c>
      <c r="AQ8" s="180">
        <v>8386.3799999999992</v>
      </c>
      <c r="AR8" s="180">
        <v>8481.93</v>
      </c>
      <c r="AS8" s="180">
        <v>8614.73</v>
      </c>
      <c r="AT8" s="161">
        <v>8690.51</v>
      </c>
      <c r="AU8" s="161">
        <v>8805.06</v>
      </c>
      <c r="AV8" s="172">
        <v>8805.06</v>
      </c>
      <c r="AW8" s="172">
        <v>8842.8700000000008</v>
      </c>
      <c r="AX8" s="309">
        <v>8991.27</v>
      </c>
    </row>
    <row r="9" spans="1:50" s="50" customFormat="1" ht="20.25" customHeight="1" x14ac:dyDescent="0.2">
      <c r="A9" s="50" t="s">
        <v>344</v>
      </c>
      <c r="B9" s="180">
        <v>190</v>
      </c>
      <c r="C9" s="180">
        <v>190</v>
      </c>
      <c r="D9" s="180">
        <v>190</v>
      </c>
      <c r="E9" s="180">
        <v>190</v>
      </c>
      <c r="F9" s="180">
        <v>190</v>
      </c>
      <c r="G9" s="180">
        <v>190</v>
      </c>
      <c r="H9" s="180">
        <v>190</v>
      </c>
      <c r="I9" s="180">
        <v>190</v>
      </c>
      <c r="J9" s="180">
        <v>190</v>
      </c>
      <c r="K9" s="180">
        <v>190</v>
      </c>
      <c r="L9" s="180">
        <v>190</v>
      </c>
      <c r="M9" s="180">
        <v>190</v>
      </c>
      <c r="N9" s="180">
        <v>190</v>
      </c>
      <c r="O9" s="180">
        <v>197.35</v>
      </c>
      <c r="P9" s="180">
        <v>197.35</v>
      </c>
      <c r="Q9" s="180">
        <v>197.35</v>
      </c>
      <c r="R9" s="180">
        <v>197.35</v>
      </c>
      <c r="S9" s="180">
        <v>187.35</v>
      </c>
      <c r="T9" s="180">
        <v>187.35</v>
      </c>
      <c r="U9" s="180">
        <v>187.35</v>
      </c>
      <c r="V9" s="180">
        <v>187.35</v>
      </c>
      <c r="W9" s="180">
        <v>180</v>
      </c>
      <c r="X9" s="180">
        <v>180</v>
      </c>
      <c r="Y9" s="180">
        <v>180</v>
      </c>
      <c r="Z9" s="180">
        <v>180</v>
      </c>
      <c r="AA9" s="180">
        <v>180</v>
      </c>
      <c r="AB9" s="180">
        <v>180</v>
      </c>
      <c r="AC9" s="180">
        <v>229</v>
      </c>
      <c r="AD9" s="180">
        <v>217</v>
      </c>
      <c r="AE9" s="180">
        <v>187.35</v>
      </c>
      <c r="AF9" s="180">
        <v>187.35</v>
      </c>
      <c r="AG9" s="180">
        <v>403.15</v>
      </c>
      <c r="AH9" s="180">
        <v>557.15</v>
      </c>
      <c r="AI9" s="180">
        <v>686.15</v>
      </c>
      <c r="AJ9" s="180">
        <v>866.15</v>
      </c>
      <c r="AK9" s="180">
        <v>866.15</v>
      </c>
      <c r="AL9" s="180">
        <v>866.15</v>
      </c>
      <c r="AM9" s="180">
        <v>866.15</v>
      </c>
      <c r="AN9" s="180">
        <v>866.15</v>
      </c>
      <c r="AO9" s="180">
        <v>866.15</v>
      </c>
      <c r="AP9" s="180">
        <v>866.15</v>
      </c>
      <c r="AQ9" s="180">
        <v>866.15</v>
      </c>
      <c r="AR9" s="180">
        <v>866.15</v>
      </c>
      <c r="AS9" s="180">
        <v>866.15</v>
      </c>
      <c r="AT9" s="161">
        <v>866.15</v>
      </c>
      <c r="AU9" s="161">
        <v>1816.15</v>
      </c>
      <c r="AV9" s="172">
        <v>1816.15</v>
      </c>
      <c r="AW9" s="172">
        <v>2006.15</v>
      </c>
      <c r="AX9" s="309">
        <v>2086.15</v>
      </c>
    </row>
    <row r="10" spans="1:50" s="50" customFormat="1" ht="20.25" customHeight="1" x14ac:dyDescent="0.2">
      <c r="A10" s="50" t="s">
        <v>345</v>
      </c>
      <c r="B10" s="180">
        <v>0</v>
      </c>
      <c r="C10" s="180">
        <v>0</v>
      </c>
      <c r="D10" s="180">
        <v>0</v>
      </c>
      <c r="E10" s="180">
        <v>0</v>
      </c>
      <c r="F10" s="180">
        <v>0</v>
      </c>
      <c r="G10" s="180">
        <v>0</v>
      </c>
      <c r="H10" s="180">
        <v>0</v>
      </c>
      <c r="I10" s="180">
        <v>0</v>
      </c>
      <c r="J10" s="180">
        <v>0</v>
      </c>
      <c r="K10" s="180">
        <v>0</v>
      </c>
      <c r="L10" s="180">
        <v>0</v>
      </c>
      <c r="M10" s="180">
        <v>0</v>
      </c>
      <c r="N10" s="180">
        <v>0</v>
      </c>
      <c r="O10" s="180">
        <v>0</v>
      </c>
      <c r="P10" s="180">
        <v>0</v>
      </c>
      <c r="Q10" s="180">
        <v>0</v>
      </c>
      <c r="R10" s="180">
        <v>0</v>
      </c>
      <c r="S10" s="180">
        <v>0</v>
      </c>
      <c r="T10" s="180">
        <v>0</v>
      </c>
      <c r="U10" s="180">
        <v>0</v>
      </c>
      <c r="V10" s="180">
        <v>0</v>
      </c>
      <c r="W10" s="180">
        <v>0</v>
      </c>
      <c r="X10" s="180">
        <v>0</v>
      </c>
      <c r="Y10" s="180">
        <v>0</v>
      </c>
      <c r="Z10" s="180">
        <v>0</v>
      </c>
      <c r="AA10" s="180">
        <v>0</v>
      </c>
      <c r="AB10" s="180">
        <v>0</v>
      </c>
      <c r="AC10" s="180">
        <v>0</v>
      </c>
      <c r="AD10" s="180">
        <v>30</v>
      </c>
      <c r="AE10" s="180">
        <v>30</v>
      </c>
      <c r="AF10" s="180">
        <v>30</v>
      </c>
      <c r="AG10" s="180">
        <v>30</v>
      </c>
      <c r="AH10" s="180">
        <v>30</v>
      </c>
      <c r="AI10" s="180">
        <v>32</v>
      </c>
      <c r="AJ10" s="180">
        <v>32</v>
      </c>
      <c r="AK10" s="180">
        <v>32</v>
      </c>
      <c r="AL10" s="180">
        <v>32</v>
      </c>
      <c r="AM10" s="180">
        <v>32</v>
      </c>
      <c r="AN10" s="180">
        <v>32</v>
      </c>
      <c r="AO10" s="180">
        <v>32</v>
      </c>
      <c r="AP10" s="180">
        <v>32</v>
      </c>
      <c r="AQ10" s="180">
        <v>32</v>
      </c>
      <c r="AR10" s="180">
        <v>40</v>
      </c>
      <c r="AS10" s="180">
        <v>41.524999999999999</v>
      </c>
      <c r="AT10" s="161">
        <v>79.625</v>
      </c>
      <c r="AU10" s="161">
        <v>79.625</v>
      </c>
      <c r="AV10" s="161">
        <v>79.625</v>
      </c>
      <c r="AW10" s="161">
        <v>79.625</v>
      </c>
      <c r="AX10" s="309">
        <v>79.625</v>
      </c>
    </row>
    <row r="11" spans="1:50" s="50" customFormat="1" ht="20.25" customHeight="1" x14ac:dyDescent="0.2">
      <c r="A11" s="50" t="s">
        <v>4</v>
      </c>
      <c r="B11" s="180">
        <v>2.4500000000000002</v>
      </c>
      <c r="C11" s="180">
        <v>2</v>
      </c>
      <c r="D11" s="180">
        <v>2</v>
      </c>
      <c r="E11" s="180">
        <v>2.56</v>
      </c>
      <c r="F11" s="180">
        <v>2.56</v>
      </c>
      <c r="G11" s="180">
        <v>3.56</v>
      </c>
      <c r="H11" s="180">
        <v>4.8600000000000003</v>
      </c>
      <c r="I11" s="180">
        <v>4.8600000000000003</v>
      </c>
      <c r="J11" s="180">
        <v>6.75</v>
      </c>
      <c r="K11" s="180">
        <v>5.61</v>
      </c>
      <c r="L11" s="180">
        <v>5.61</v>
      </c>
      <c r="M11" s="180">
        <v>6.75</v>
      </c>
      <c r="N11" s="180">
        <v>6.75</v>
      </c>
      <c r="O11" s="180">
        <v>5.89</v>
      </c>
      <c r="P11" s="180">
        <v>6.64</v>
      </c>
      <c r="Q11" s="180">
        <v>6.64</v>
      </c>
      <c r="R11" s="180">
        <v>7.39</v>
      </c>
      <c r="S11" s="180">
        <v>7.64</v>
      </c>
      <c r="T11" s="180">
        <v>7.64</v>
      </c>
      <c r="U11" s="180">
        <v>7.64</v>
      </c>
      <c r="V11" s="180">
        <v>7.64</v>
      </c>
      <c r="W11" s="180">
        <v>7.31</v>
      </c>
      <c r="X11" s="180">
        <v>7.31</v>
      </c>
      <c r="Y11" s="180">
        <v>7.31</v>
      </c>
      <c r="Z11" s="180">
        <v>13.01</v>
      </c>
      <c r="AA11" s="180">
        <v>17.920000000000002</v>
      </c>
      <c r="AB11" s="180">
        <v>17.920000000000002</v>
      </c>
      <c r="AC11" s="180">
        <v>17.920000000000002</v>
      </c>
      <c r="AD11" s="180">
        <v>17.920000000000002</v>
      </c>
      <c r="AE11" s="180">
        <v>17.920000000000002</v>
      </c>
      <c r="AF11" s="180">
        <v>19.920000000000002</v>
      </c>
      <c r="AG11" s="180">
        <v>19.920000000000002</v>
      </c>
      <c r="AH11" s="180">
        <v>19.920000000000002</v>
      </c>
      <c r="AI11" s="180">
        <v>21.92</v>
      </c>
      <c r="AJ11" s="180">
        <v>21.92</v>
      </c>
      <c r="AK11" s="180">
        <v>21.92</v>
      </c>
      <c r="AL11" s="180">
        <v>21.92</v>
      </c>
      <c r="AM11" s="180">
        <v>21.92</v>
      </c>
      <c r="AN11" s="180">
        <v>21.92</v>
      </c>
      <c r="AO11" s="180">
        <v>21.92</v>
      </c>
      <c r="AP11" s="180">
        <v>21.92</v>
      </c>
      <c r="AQ11" s="180">
        <v>21.92</v>
      </c>
      <c r="AR11" s="180">
        <v>21.92</v>
      </c>
      <c r="AS11" s="180">
        <v>21.92</v>
      </c>
      <c r="AT11" s="161">
        <v>21.92</v>
      </c>
      <c r="AU11" s="161">
        <v>21.92</v>
      </c>
      <c r="AV11" s="172">
        <v>21.92</v>
      </c>
      <c r="AW11" s="172">
        <v>21.92</v>
      </c>
      <c r="AX11" s="309">
        <v>21.92</v>
      </c>
    </row>
    <row r="12" spans="1:50" s="50" customFormat="1" ht="20.25" customHeight="1" x14ac:dyDescent="0.2">
      <c r="A12" s="50" t="s">
        <v>5</v>
      </c>
      <c r="B12" s="180">
        <v>2.41</v>
      </c>
      <c r="C12" s="180">
        <v>4.28</v>
      </c>
      <c r="D12" s="180">
        <v>8.84</v>
      </c>
      <c r="E12" s="180">
        <v>18.87</v>
      </c>
      <c r="F12" s="180">
        <v>48.32</v>
      </c>
      <c r="G12" s="180">
        <v>65.180000000000007</v>
      </c>
      <c r="H12" s="180">
        <v>73.81</v>
      </c>
      <c r="I12" s="180">
        <v>86.97</v>
      </c>
      <c r="J12" s="180">
        <v>94.74</v>
      </c>
      <c r="K12" s="180">
        <v>102.63</v>
      </c>
      <c r="L12" s="180">
        <v>115.28</v>
      </c>
      <c r="M12" s="180">
        <v>123.38</v>
      </c>
      <c r="N12" s="180">
        <v>132.74</v>
      </c>
      <c r="O12" s="180">
        <v>143.27000000000001</v>
      </c>
      <c r="P12" s="180">
        <v>152.1</v>
      </c>
      <c r="Q12" s="180">
        <v>162.61000000000001</v>
      </c>
      <c r="R12" s="180">
        <v>174.96</v>
      </c>
      <c r="S12" s="180">
        <v>184.08</v>
      </c>
      <c r="T12" s="180">
        <v>198.28</v>
      </c>
      <c r="U12" s="180">
        <v>217.73</v>
      </c>
      <c r="V12" s="180">
        <v>264.06</v>
      </c>
      <c r="W12" s="180">
        <v>303.76</v>
      </c>
      <c r="X12" s="180">
        <v>319.38</v>
      </c>
      <c r="Y12" s="180">
        <v>323.66000000000003</v>
      </c>
      <c r="Z12" s="180">
        <v>325.77</v>
      </c>
      <c r="AA12" s="180">
        <v>314.7</v>
      </c>
      <c r="AB12" s="180">
        <v>318.62</v>
      </c>
      <c r="AC12" s="180">
        <v>321.01</v>
      </c>
      <c r="AD12" s="180">
        <v>342.97</v>
      </c>
      <c r="AE12" s="180">
        <v>358.11</v>
      </c>
      <c r="AF12" s="180">
        <v>358.62</v>
      </c>
      <c r="AG12" s="180">
        <v>359.08</v>
      </c>
      <c r="AH12" s="180">
        <v>359.57</v>
      </c>
      <c r="AI12" s="180">
        <v>372.67</v>
      </c>
      <c r="AJ12" s="180">
        <v>374.21</v>
      </c>
      <c r="AK12" s="180">
        <v>375.98</v>
      </c>
      <c r="AL12" s="180">
        <v>377.85</v>
      </c>
      <c r="AM12" s="180">
        <v>384.31</v>
      </c>
      <c r="AN12" s="180">
        <v>385.32</v>
      </c>
      <c r="AO12" s="180">
        <v>387.87</v>
      </c>
      <c r="AP12" s="180">
        <v>390.23</v>
      </c>
      <c r="AQ12" s="180">
        <v>394.14</v>
      </c>
      <c r="AR12" s="180">
        <v>397.54</v>
      </c>
      <c r="AS12" s="180">
        <v>401.27</v>
      </c>
      <c r="AT12" s="161">
        <v>404.97</v>
      </c>
      <c r="AU12" s="161">
        <v>464.27</v>
      </c>
      <c r="AV12" s="172">
        <v>476.3</v>
      </c>
      <c r="AW12" s="172">
        <v>489.53</v>
      </c>
      <c r="AX12" s="309">
        <v>504.98</v>
      </c>
    </row>
    <row r="13" spans="1:50" s="50" customFormat="1" ht="20.25" customHeight="1" x14ac:dyDescent="0.2">
      <c r="A13" s="50" t="s">
        <v>294</v>
      </c>
      <c r="B13" s="180">
        <v>135.91999999999999</v>
      </c>
      <c r="C13" s="180">
        <v>137.97</v>
      </c>
      <c r="D13" s="180">
        <v>140.97</v>
      </c>
      <c r="E13" s="180">
        <v>143.09</v>
      </c>
      <c r="F13" s="180">
        <v>146.01</v>
      </c>
      <c r="G13" s="180">
        <v>147.74</v>
      </c>
      <c r="H13" s="180">
        <v>153.16999999999999</v>
      </c>
      <c r="I13" s="180">
        <v>153.51</v>
      </c>
      <c r="J13" s="180">
        <v>157.72</v>
      </c>
      <c r="K13" s="180">
        <v>158.04</v>
      </c>
      <c r="L13" s="180">
        <v>162.08000000000001</v>
      </c>
      <c r="M13" s="180">
        <v>164.45</v>
      </c>
      <c r="N13" s="180">
        <v>170.61</v>
      </c>
      <c r="O13" s="180">
        <v>178.42</v>
      </c>
      <c r="P13" s="180">
        <v>180.31</v>
      </c>
      <c r="Q13" s="180">
        <v>183.01</v>
      </c>
      <c r="R13" s="180">
        <v>188.63</v>
      </c>
      <c r="S13" s="180">
        <v>195.36</v>
      </c>
      <c r="T13" s="180">
        <v>200.6</v>
      </c>
      <c r="U13" s="180">
        <v>204.69</v>
      </c>
      <c r="V13" s="180">
        <v>232.34</v>
      </c>
      <c r="W13" s="180">
        <v>240.19</v>
      </c>
      <c r="X13" s="180">
        <v>243.94</v>
      </c>
      <c r="Y13" s="180">
        <v>274.70999999999998</v>
      </c>
      <c r="Z13" s="180">
        <v>291.19</v>
      </c>
      <c r="AA13" s="180">
        <v>279.20999999999998</v>
      </c>
      <c r="AB13" s="180">
        <v>283.33</v>
      </c>
      <c r="AC13" s="180">
        <v>313.08</v>
      </c>
      <c r="AD13" s="180">
        <v>313.18</v>
      </c>
      <c r="AE13" s="180">
        <v>313.95</v>
      </c>
      <c r="AF13" s="180">
        <v>314.16000000000003</v>
      </c>
      <c r="AG13" s="180">
        <v>316.20999999999998</v>
      </c>
      <c r="AH13" s="180">
        <v>317.3</v>
      </c>
      <c r="AI13" s="180">
        <v>314.02</v>
      </c>
      <c r="AJ13" s="180">
        <v>314.20999999999998</v>
      </c>
      <c r="AK13" s="180">
        <v>317.63</v>
      </c>
      <c r="AL13" s="180">
        <v>318.73</v>
      </c>
      <c r="AM13" s="180">
        <v>320.58999999999997</v>
      </c>
      <c r="AN13" s="180">
        <v>324.67</v>
      </c>
      <c r="AO13" s="180">
        <v>326.08</v>
      </c>
      <c r="AP13" s="180">
        <v>326.43</v>
      </c>
      <c r="AQ13" s="180">
        <v>329</v>
      </c>
      <c r="AR13" s="180">
        <v>330.2</v>
      </c>
      <c r="AS13" s="180">
        <v>331.42</v>
      </c>
      <c r="AT13" s="161">
        <v>331.42</v>
      </c>
      <c r="AU13" s="161">
        <v>331.9</v>
      </c>
      <c r="AV13" s="172">
        <v>331.9</v>
      </c>
      <c r="AW13" s="172">
        <v>331.9</v>
      </c>
      <c r="AX13" s="309">
        <v>331.9</v>
      </c>
    </row>
    <row r="14" spans="1:50" s="50" customFormat="1" ht="20.25" customHeight="1" x14ac:dyDescent="0.2">
      <c r="A14" s="50" t="s">
        <v>295</v>
      </c>
      <c r="B14" s="180">
        <v>1321.1</v>
      </c>
      <c r="C14" s="180">
        <v>1339.1</v>
      </c>
      <c r="D14" s="180">
        <v>1339.1</v>
      </c>
      <c r="E14" s="180">
        <v>1339.1</v>
      </c>
      <c r="F14" s="180">
        <v>1339.1</v>
      </c>
      <c r="G14" s="180">
        <v>1339.1</v>
      </c>
      <c r="H14" s="180">
        <v>1339.1</v>
      </c>
      <c r="I14" s="180">
        <v>1339.1</v>
      </c>
      <c r="J14" s="180">
        <v>1339.1</v>
      </c>
      <c r="K14" s="180">
        <v>1339.1</v>
      </c>
      <c r="L14" s="180">
        <v>1339.1</v>
      </c>
      <c r="M14" s="180">
        <v>1339.1</v>
      </c>
      <c r="N14" s="180">
        <v>1339.1</v>
      </c>
      <c r="O14" s="180">
        <v>1339.1</v>
      </c>
      <c r="P14" s="180">
        <v>1339.1</v>
      </c>
      <c r="Q14" s="180">
        <v>1339.1</v>
      </c>
      <c r="R14" s="180">
        <v>1339.1</v>
      </c>
      <c r="S14" s="180">
        <v>1339.1</v>
      </c>
      <c r="T14" s="180">
        <v>1339.1</v>
      </c>
      <c r="U14" s="180">
        <v>1339.1</v>
      </c>
      <c r="V14" s="180">
        <v>1339.1</v>
      </c>
      <c r="W14" s="180">
        <v>1335.6</v>
      </c>
      <c r="X14" s="180">
        <v>1335.6</v>
      </c>
      <c r="Y14" s="180">
        <v>1335.6</v>
      </c>
      <c r="Z14" s="180">
        <v>1335.6</v>
      </c>
      <c r="AA14" s="180">
        <v>1335.5</v>
      </c>
      <c r="AB14" s="180">
        <v>1335.5</v>
      </c>
      <c r="AC14" s="180">
        <v>1335.5</v>
      </c>
      <c r="AD14" s="180">
        <v>1335.5</v>
      </c>
      <c r="AE14" s="180">
        <v>1339</v>
      </c>
      <c r="AF14" s="180">
        <v>1339</v>
      </c>
      <c r="AG14" s="180">
        <v>1339</v>
      </c>
      <c r="AH14" s="180">
        <v>1335.5</v>
      </c>
      <c r="AI14" s="180">
        <v>1335.5</v>
      </c>
      <c r="AJ14" s="180">
        <v>1335.5</v>
      </c>
      <c r="AK14" s="180">
        <v>1335.5</v>
      </c>
      <c r="AL14" s="180">
        <v>1335.5</v>
      </c>
      <c r="AM14" s="180">
        <v>1335</v>
      </c>
      <c r="AN14" s="180">
        <v>1335</v>
      </c>
      <c r="AO14" s="180">
        <v>1335</v>
      </c>
      <c r="AP14" s="180">
        <v>1335</v>
      </c>
      <c r="AQ14" s="180">
        <v>1335</v>
      </c>
      <c r="AR14" s="180">
        <v>1335</v>
      </c>
      <c r="AS14" s="180">
        <v>1335</v>
      </c>
      <c r="AT14" s="161">
        <v>1335</v>
      </c>
      <c r="AU14" s="161">
        <v>1335</v>
      </c>
      <c r="AV14" s="172">
        <v>1335</v>
      </c>
      <c r="AW14" s="172">
        <v>1335</v>
      </c>
      <c r="AX14" s="309">
        <v>1335</v>
      </c>
    </row>
    <row r="15" spans="1:50" s="50" customFormat="1" ht="20.25" customHeight="1" x14ac:dyDescent="0.2">
      <c r="A15" s="50" t="s">
        <v>6</v>
      </c>
      <c r="B15" s="180">
        <v>108.55</v>
      </c>
      <c r="C15" s="180">
        <v>112.8</v>
      </c>
      <c r="D15" s="180">
        <v>112.8</v>
      </c>
      <c r="E15" s="180">
        <v>112.8</v>
      </c>
      <c r="F15" s="180">
        <v>112.8</v>
      </c>
      <c r="G15" s="180">
        <v>114.85</v>
      </c>
      <c r="H15" s="180">
        <v>114.85</v>
      </c>
      <c r="I15" s="180">
        <v>114.85</v>
      </c>
      <c r="J15" s="180">
        <v>114.85</v>
      </c>
      <c r="K15" s="180">
        <v>114.85</v>
      </c>
      <c r="L15" s="180">
        <v>115.33</v>
      </c>
      <c r="M15" s="180">
        <v>115.33</v>
      </c>
      <c r="N15" s="180">
        <v>115.33</v>
      </c>
      <c r="O15" s="180">
        <v>116.33</v>
      </c>
      <c r="P15" s="180">
        <v>116.33</v>
      </c>
      <c r="Q15" s="180">
        <v>116.33</v>
      </c>
      <c r="R15" s="180">
        <v>116.33</v>
      </c>
      <c r="S15" s="180">
        <v>116.33</v>
      </c>
      <c r="T15" s="180">
        <v>116.33</v>
      </c>
      <c r="U15" s="180">
        <v>116.33</v>
      </c>
      <c r="V15" s="180">
        <v>116.33</v>
      </c>
      <c r="W15" s="180">
        <v>116.33</v>
      </c>
      <c r="X15" s="180">
        <v>116.33</v>
      </c>
      <c r="Y15" s="180">
        <v>116.33</v>
      </c>
      <c r="Z15" s="180">
        <v>116.33</v>
      </c>
      <c r="AA15" s="180">
        <v>115.83</v>
      </c>
      <c r="AB15" s="180">
        <v>115.83</v>
      </c>
      <c r="AC15" s="180">
        <v>115.83</v>
      </c>
      <c r="AD15" s="180">
        <v>115.83</v>
      </c>
      <c r="AE15" s="180">
        <v>115.86</v>
      </c>
      <c r="AF15" s="180">
        <v>115.86</v>
      </c>
      <c r="AG15" s="180">
        <v>115.86</v>
      </c>
      <c r="AH15" s="180">
        <v>115.86</v>
      </c>
      <c r="AI15" s="180">
        <v>115.86</v>
      </c>
      <c r="AJ15" s="180">
        <v>115.86</v>
      </c>
      <c r="AK15" s="180">
        <v>115.86</v>
      </c>
      <c r="AL15" s="180">
        <v>115.86</v>
      </c>
      <c r="AM15" s="180">
        <v>115.86</v>
      </c>
      <c r="AN15" s="180">
        <v>115.86</v>
      </c>
      <c r="AO15" s="180">
        <v>115.86</v>
      </c>
      <c r="AP15" s="180">
        <v>115.86</v>
      </c>
      <c r="AQ15" s="180">
        <v>115.86</v>
      </c>
      <c r="AR15" s="180">
        <v>115.86</v>
      </c>
      <c r="AS15" s="180">
        <v>115.86</v>
      </c>
      <c r="AT15" s="161">
        <v>115.86</v>
      </c>
      <c r="AU15" s="161">
        <v>115.86</v>
      </c>
      <c r="AV15" s="172">
        <v>115.86</v>
      </c>
      <c r="AW15" s="172">
        <v>115.86</v>
      </c>
      <c r="AX15" s="309">
        <v>115.86</v>
      </c>
    </row>
    <row r="16" spans="1:50" s="50" customFormat="1" ht="20.25" customHeight="1" x14ac:dyDescent="0.2">
      <c r="A16" s="50" t="s">
        <v>7</v>
      </c>
      <c r="B16" s="180">
        <v>8.16</v>
      </c>
      <c r="C16" s="180">
        <v>9.4499999999999993</v>
      </c>
      <c r="D16" s="180">
        <v>9.4499999999999993</v>
      </c>
      <c r="E16" s="180">
        <v>9.4499999999999993</v>
      </c>
      <c r="F16" s="180">
        <v>9.4499999999999993</v>
      </c>
      <c r="G16" s="180">
        <v>9.4499999999999993</v>
      </c>
      <c r="H16" s="180">
        <v>9.4499999999999993</v>
      </c>
      <c r="I16" s="180">
        <v>9.4499999999999993</v>
      </c>
      <c r="J16" s="180">
        <v>9.4499999999999993</v>
      </c>
      <c r="K16" s="180">
        <v>6.85</v>
      </c>
      <c r="L16" s="180">
        <v>6.85</v>
      </c>
      <c r="M16" s="180">
        <v>6.85</v>
      </c>
      <c r="N16" s="180">
        <v>6.85</v>
      </c>
      <c r="O16" s="180">
        <v>6.85</v>
      </c>
      <c r="P16" s="180">
        <v>6.85</v>
      </c>
      <c r="Q16" s="180">
        <v>6.85</v>
      </c>
      <c r="R16" s="180">
        <v>6.85</v>
      </c>
      <c r="S16" s="180">
        <v>6.85</v>
      </c>
      <c r="T16" s="180">
        <v>6.85</v>
      </c>
      <c r="U16" s="180">
        <v>6.85</v>
      </c>
      <c r="V16" s="180">
        <v>6.95</v>
      </c>
      <c r="W16" s="180">
        <v>7.25</v>
      </c>
      <c r="X16" s="180">
        <v>7.25</v>
      </c>
      <c r="Y16" s="180">
        <v>7.25</v>
      </c>
      <c r="Z16" s="180">
        <v>7.25</v>
      </c>
      <c r="AA16" s="180">
        <v>7.25</v>
      </c>
      <c r="AB16" s="180">
        <v>7.25</v>
      </c>
      <c r="AC16" s="180">
        <v>7.25</v>
      </c>
      <c r="AD16" s="180">
        <v>7.25</v>
      </c>
      <c r="AE16" s="180">
        <v>7.25</v>
      </c>
      <c r="AF16" s="180">
        <v>7.25</v>
      </c>
      <c r="AG16" s="180">
        <v>7.25</v>
      </c>
      <c r="AH16" s="180">
        <v>7.25</v>
      </c>
      <c r="AI16" s="180">
        <v>7.25</v>
      </c>
      <c r="AJ16" s="180">
        <v>7.25</v>
      </c>
      <c r="AK16" s="180">
        <v>7.25</v>
      </c>
      <c r="AL16" s="180">
        <v>7.25</v>
      </c>
      <c r="AM16" s="180">
        <v>7.25</v>
      </c>
      <c r="AN16" s="180">
        <v>7.25</v>
      </c>
      <c r="AO16" s="180">
        <v>7.25</v>
      </c>
      <c r="AP16" s="180">
        <v>7.25</v>
      </c>
      <c r="AQ16" s="180">
        <v>8.0500000000000007</v>
      </c>
      <c r="AR16" s="180">
        <v>8.0500000000000007</v>
      </c>
      <c r="AS16" s="180">
        <v>8.0500000000000007</v>
      </c>
      <c r="AT16" s="161">
        <v>8.0500000000000007</v>
      </c>
      <c r="AU16" s="161">
        <v>8.0500000000000007</v>
      </c>
      <c r="AV16" s="172">
        <v>8.0500000000000007</v>
      </c>
      <c r="AW16" s="172">
        <v>8.0500000000000007</v>
      </c>
      <c r="AX16" s="309">
        <v>8.0500000000000007</v>
      </c>
    </row>
    <row r="17" spans="1:50" s="50" customFormat="1" ht="20.25" customHeight="1" x14ac:dyDescent="0.2">
      <c r="A17" s="50" t="s">
        <v>42</v>
      </c>
      <c r="B17" s="180">
        <v>10.5</v>
      </c>
      <c r="C17" s="180">
        <v>10.5</v>
      </c>
      <c r="D17" s="180">
        <v>10.5</v>
      </c>
      <c r="E17" s="180">
        <v>10.5</v>
      </c>
      <c r="F17" s="180">
        <v>10.5</v>
      </c>
      <c r="G17" s="180">
        <v>17.7</v>
      </c>
      <c r="H17" s="180">
        <v>17.7</v>
      </c>
      <c r="I17" s="180">
        <v>17.7</v>
      </c>
      <c r="J17" s="180">
        <v>17.7</v>
      </c>
      <c r="K17" s="180">
        <v>17.5</v>
      </c>
      <c r="L17" s="180">
        <v>17.5</v>
      </c>
      <c r="M17" s="180">
        <v>17.5</v>
      </c>
      <c r="N17" s="180">
        <v>17.5</v>
      </c>
      <c r="O17" s="180">
        <v>17.5</v>
      </c>
      <c r="P17" s="180">
        <v>17.5</v>
      </c>
      <c r="Q17" s="180">
        <v>17.5</v>
      </c>
      <c r="R17" s="180">
        <v>17.5</v>
      </c>
      <c r="S17" s="180">
        <v>17.5</v>
      </c>
      <c r="T17" s="180">
        <v>17.5</v>
      </c>
      <c r="U17" s="180">
        <v>17.5</v>
      </c>
      <c r="V17" s="180">
        <v>17.5</v>
      </c>
      <c r="W17" s="180">
        <v>17.5</v>
      </c>
      <c r="X17" s="180">
        <v>17.5</v>
      </c>
      <c r="Y17" s="180">
        <v>17.5</v>
      </c>
      <c r="Z17" s="180">
        <v>17.5</v>
      </c>
      <c r="AA17" s="180">
        <v>17.5</v>
      </c>
      <c r="AB17" s="180">
        <v>17.5</v>
      </c>
      <c r="AC17" s="180">
        <v>17.5</v>
      </c>
      <c r="AD17" s="180">
        <v>17.5</v>
      </c>
      <c r="AE17" s="180">
        <v>17.5</v>
      </c>
      <c r="AF17" s="180">
        <v>17.5</v>
      </c>
      <c r="AG17" s="180">
        <v>17.5</v>
      </c>
      <c r="AH17" s="180">
        <v>17.5</v>
      </c>
      <c r="AI17" s="180">
        <v>32.56</v>
      </c>
      <c r="AJ17" s="180">
        <v>32.56</v>
      </c>
      <c r="AK17" s="180">
        <v>32.56</v>
      </c>
      <c r="AL17" s="180">
        <v>69.34</v>
      </c>
      <c r="AM17" s="180">
        <v>69.84</v>
      </c>
      <c r="AN17" s="180">
        <v>69.84</v>
      </c>
      <c r="AO17" s="180">
        <v>69.84</v>
      </c>
      <c r="AP17" s="180">
        <v>69.84</v>
      </c>
      <c r="AQ17" s="180">
        <v>69.84</v>
      </c>
      <c r="AR17" s="180">
        <v>69.84</v>
      </c>
      <c r="AS17" s="180">
        <v>69.84</v>
      </c>
      <c r="AT17" s="161">
        <v>69.84</v>
      </c>
      <c r="AU17" s="161">
        <v>69.84</v>
      </c>
      <c r="AV17" s="172">
        <v>69.84</v>
      </c>
      <c r="AW17" s="172">
        <v>69.84</v>
      </c>
      <c r="AX17" s="309">
        <v>69.84</v>
      </c>
    </row>
    <row r="18" spans="1:50" s="50" customFormat="1" ht="20.25" customHeight="1" x14ac:dyDescent="0.2">
      <c r="A18" s="50" t="s">
        <v>313</v>
      </c>
      <c r="B18" s="180">
        <v>12.5</v>
      </c>
      <c r="C18" s="180">
        <v>12.5</v>
      </c>
      <c r="D18" s="180">
        <v>12.5</v>
      </c>
      <c r="E18" s="180">
        <v>12.5</v>
      </c>
      <c r="F18" s="180">
        <v>12.5</v>
      </c>
      <c r="G18" s="180">
        <v>12.5</v>
      </c>
      <c r="H18" s="180">
        <v>12.5</v>
      </c>
      <c r="I18" s="180">
        <v>12.5</v>
      </c>
      <c r="J18" s="180">
        <v>12.5</v>
      </c>
      <c r="K18" s="180">
        <v>12.5</v>
      </c>
      <c r="L18" s="180">
        <v>12.5</v>
      </c>
      <c r="M18" s="180">
        <v>12.5</v>
      </c>
      <c r="N18" s="180">
        <v>12.5</v>
      </c>
      <c r="O18" s="180">
        <v>12.5</v>
      </c>
      <c r="P18" s="180">
        <v>12.5</v>
      </c>
      <c r="Q18" s="180">
        <v>12.5</v>
      </c>
      <c r="R18" s="180">
        <v>12.5</v>
      </c>
      <c r="S18" s="180">
        <v>12.5</v>
      </c>
      <c r="T18" s="180">
        <v>12.5</v>
      </c>
      <c r="U18" s="180">
        <v>12.5</v>
      </c>
      <c r="V18" s="180">
        <v>12.5</v>
      </c>
      <c r="W18" s="180">
        <v>12.5</v>
      </c>
      <c r="X18" s="180">
        <v>12.5</v>
      </c>
      <c r="Y18" s="180">
        <v>12.5</v>
      </c>
      <c r="Z18" s="180">
        <v>12.5</v>
      </c>
      <c r="AA18" s="180">
        <v>12.5</v>
      </c>
      <c r="AB18" s="180">
        <v>12.5</v>
      </c>
      <c r="AC18" s="180">
        <v>12.5</v>
      </c>
      <c r="AD18" s="180">
        <v>12.5</v>
      </c>
      <c r="AE18" s="180">
        <v>12.5</v>
      </c>
      <c r="AF18" s="180">
        <v>12.5</v>
      </c>
      <c r="AG18" s="180">
        <v>12.5</v>
      </c>
      <c r="AH18" s="180">
        <v>12.5</v>
      </c>
      <c r="AI18" s="180">
        <v>12.5</v>
      </c>
      <c r="AJ18" s="180">
        <v>12.5</v>
      </c>
      <c r="AK18" s="180">
        <v>12.5</v>
      </c>
      <c r="AL18" s="180">
        <v>12.5</v>
      </c>
      <c r="AM18" s="180">
        <v>12.5</v>
      </c>
      <c r="AN18" s="180">
        <v>12.5</v>
      </c>
      <c r="AO18" s="180">
        <v>12.5</v>
      </c>
      <c r="AP18" s="180">
        <v>12.5</v>
      </c>
      <c r="AQ18" s="180">
        <v>12.5</v>
      </c>
      <c r="AR18" s="180">
        <v>12.5</v>
      </c>
      <c r="AS18" s="180">
        <v>12.5</v>
      </c>
      <c r="AT18" s="161">
        <v>12.5</v>
      </c>
      <c r="AU18" s="161">
        <v>12.5</v>
      </c>
      <c r="AV18" s="172">
        <v>12.5</v>
      </c>
      <c r="AW18" s="172">
        <v>12.5</v>
      </c>
      <c r="AX18" s="309">
        <v>12.5</v>
      </c>
    </row>
    <row r="19" spans="1:50" s="50" customFormat="1" ht="20.25" customHeight="1" x14ac:dyDescent="0.2">
      <c r="A19" s="50" t="s">
        <v>301</v>
      </c>
      <c r="B19" s="180">
        <v>4.49</v>
      </c>
      <c r="C19" s="180">
        <v>9.16</v>
      </c>
      <c r="D19" s="180">
        <v>9.18</v>
      </c>
      <c r="E19" s="180">
        <v>11.58</v>
      </c>
      <c r="F19" s="180">
        <v>14.28</v>
      </c>
      <c r="G19" s="180">
        <v>12.03</v>
      </c>
      <c r="H19" s="180">
        <v>12.03</v>
      </c>
      <c r="I19" s="180">
        <v>12.03</v>
      </c>
      <c r="J19" s="180">
        <v>15.08</v>
      </c>
      <c r="K19" s="180">
        <v>15.28</v>
      </c>
      <c r="L19" s="180">
        <v>15.28</v>
      </c>
      <c r="M19" s="180">
        <v>15.28</v>
      </c>
      <c r="N19" s="180">
        <v>16.61</v>
      </c>
      <c r="O19" s="180">
        <v>23.85</v>
      </c>
      <c r="P19" s="180">
        <v>23.84</v>
      </c>
      <c r="Q19" s="180">
        <v>24.04</v>
      </c>
      <c r="R19" s="180">
        <v>26.13</v>
      </c>
      <c r="S19" s="180">
        <v>26.78</v>
      </c>
      <c r="T19" s="180">
        <v>26.82</v>
      </c>
      <c r="U19" s="180">
        <v>28.69</v>
      </c>
      <c r="V19" s="180">
        <v>29.17</v>
      </c>
      <c r="W19" s="180">
        <v>32.07</v>
      </c>
      <c r="X19" s="180">
        <v>32.25</v>
      </c>
      <c r="Y19" s="180">
        <v>32.78</v>
      </c>
      <c r="Z19" s="180">
        <v>32.869999999999997</v>
      </c>
      <c r="AA19" s="180">
        <v>44.07</v>
      </c>
      <c r="AB19" s="180">
        <v>44.17</v>
      </c>
      <c r="AC19" s="180">
        <v>45.17</v>
      </c>
      <c r="AD19" s="180">
        <v>50.65</v>
      </c>
      <c r="AE19" s="180">
        <v>51.13</v>
      </c>
      <c r="AF19" s="180">
        <v>51.13</v>
      </c>
      <c r="AG19" s="180">
        <v>51.13</v>
      </c>
      <c r="AH19" s="180">
        <v>52.13</v>
      </c>
      <c r="AI19" s="180">
        <v>53.38</v>
      </c>
      <c r="AJ19" s="180">
        <v>53.38</v>
      </c>
      <c r="AK19" s="180">
        <v>53.73</v>
      </c>
      <c r="AL19" s="180">
        <v>53.73</v>
      </c>
      <c r="AM19" s="180">
        <v>53.5</v>
      </c>
      <c r="AN19" s="180">
        <v>53.5</v>
      </c>
      <c r="AO19" s="180">
        <v>53.5</v>
      </c>
      <c r="AP19" s="180">
        <v>53.73</v>
      </c>
      <c r="AQ19" s="180">
        <v>55.15</v>
      </c>
      <c r="AR19" s="180">
        <v>55.15</v>
      </c>
      <c r="AS19" s="180">
        <v>59.84</v>
      </c>
      <c r="AT19" s="161">
        <v>59.84</v>
      </c>
      <c r="AU19" s="161">
        <v>59.84</v>
      </c>
      <c r="AV19" s="172">
        <v>59.84</v>
      </c>
      <c r="AW19" s="172">
        <v>59.84</v>
      </c>
      <c r="AX19" s="309">
        <v>59.84</v>
      </c>
    </row>
    <row r="20" spans="1:50" s="95" customFormat="1" ht="20.25" customHeight="1" x14ac:dyDescent="0.2">
      <c r="A20" s="50" t="s">
        <v>315</v>
      </c>
      <c r="B20" s="180">
        <v>87.09</v>
      </c>
      <c r="C20" s="180">
        <v>85.91</v>
      </c>
      <c r="D20" s="180">
        <v>85.91</v>
      </c>
      <c r="E20" s="180">
        <v>85.91</v>
      </c>
      <c r="F20" s="180">
        <v>86.06</v>
      </c>
      <c r="G20" s="180">
        <v>85.88</v>
      </c>
      <c r="H20" s="180">
        <v>85.88</v>
      </c>
      <c r="I20" s="180">
        <v>85.88</v>
      </c>
      <c r="J20" s="180">
        <v>92.91</v>
      </c>
      <c r="K20" s="180">
        <v>101.61</v>
      </c>
      <c r="L20" s="180">
        <v>103.01</v>
      </c>
      <c r="M20" s="180">
        <v>103.01</v>
      </c>
      <c r="N20" s="180">
        <v>103.01</v>
      </c>
      <c r="O20" s="180">
        <v>168.01</v>
      </c>
      <c r="P20" s="180">
        <v>173.51</v>
      </c>
      <c r="Q20" s="180">
        <v>173.63</v>
      </c>
      <c r="R20" s="180">
        <v>173.63</v>
      </c>
      <c r="S20" s="180">
        <v>177.21</v>
      </c>
      <c r="T20" s="180">
        <v>177.21</v>
      </c>
      <c r="U20" s="180">
        <v>177.29</v>
      </c>
      <c r="V20" s="180">
        <v>177.29</v>
      </c>
      <c r="W20" s="180">
        <v>189.44</v>
      </c>
      <c r="X20" s="180">
        <v>189.55</v>
      </c>
      <c r="Y20" s="180">
        <v>189.59</v>
      </c>
      <c r="Z20" s="180">
        <v>196.09</v>
      </c>
      <c r="AA20" s="180">
        <v>220.62</v>
      </c>
      <c r="AB20" s="180">
        <v>220.62</v>
      </c>
      <c r="AC20" s="180">
        <v>220.62</v>
      </c>
      <c r="AD20" s="180">
        <v>220.62</v>
      </c>
      <c r="AE20" s="180">
        <v>258</v>
      </c>
      <c r="AF20" s="180">
        <v>258</v>
      </c>
      <c r="AG20" s="180">
        <v>258</v>
      </c>
      <c r="AH20" s="180">
        <v>258</v>
      </c>
      <c r="AI20" s="180">
        <v>258.22000000000003</v>
      </c>
      <c r="AJ20" s="180">
        <v>258.22000000000003</v>
      </c>
      <c r="AK20" s="180">
        <v>258.22000000000003</v>
      </c>
      <c r="AL20" s="180">
        <v>258.22000000000003</v>
      </c>
      <c r="AM20" s="180">
        <v>258.24</v>
      </c>
      <c r="AN20" s="180">
        <v>258.24</v>
      </c>
      <c r="AO20" s="180">
        <v>258.24</v>
      </c>
      <c r="AP20" s="180">
        <v>258.24</v>
      </c>
      <c r="AQ20" s="180">
        <v>258.24</v>
      </c>
      <c r="AR20" s="180">
        <v>258.24</v>
      </c>
      <c r="AS20" s="236">
        <v>258.24</v>
      </c>
      <c r="AT20" s="164">
        <v>259.64</v>
      </c>
      <c r="AU20" s="164">
        <v>259.64</v>
      </c>
      <c r="AV20" s="234">
        <v>259.64</v>
      </c>
      <c r="AW20" s="234">
        <v>259.64</v>
      </c>
      <c r="AX20" s="309">
        <v>259.64</v>
      </c>
    </row>
    <row r="21" spans="1:50" s="50" customFormat="1" ht="20.25" customHeight="1" thickBot="1" x14ac:dyDescent="0.25">
      <c r="A21" s="93" t="s">
        <v>95</v>
      </c>
      <c r="B21" s="177">
        <v>4369.33</v>
      </c>
      <c r="C21" s="177">
        <v>4410.34</v>
      </c>
      <c r="D21" s="177">
        <v>4550.54</v>
      </c>
      <c r="E21" s="177">
        <v>4651.82</v>
      </c>
      <c r="F21" s="177">
        <v>4869.42</v>
      </c>
      <c r="G21" s="177">
        <v>5172.8100000000004</v>
      </c>
      <c r="H21" s="177">
        <v>5385.95</v>
      </c>
      <c r="I21" s="177">
        <v>5636.34</v>
      </c>
      <c r="J21" s="177">
        <v>5815.8</v>
      </c>
      <c r="K21" s="177">
        <v>6205.72</v>
      </c>
      <c r="L21" s="177">
        <v>6491.42</v>
      </c>
      <c r="M21" s="177">
        <v>6604.07</v>
      </c>
      <c r="N21" s="177">
        <v>6699.74</v>
      </c>
      <c r="O21" s="177">
        <v>6802.13</v>
      </c>
      <c r="P21" s="177">
        <v>7069.43</v>
      </c>
      <c r="Q21" s="177">
        <v>7189.12</v>
      </c>
      <c r="R21" s="177">
        <v>7339.84</v>
      </c>
      <c r="S21" s="177">
        <v>7425.71</v>
      </c>
      <c r="T21" s="177">
        <v>7477.89</v>
      </c>
      <c r="U21" s="177">
        <v>7626.72</v>
      </c>
      <c r="V21" s="177">
        <v>7788.23</v>
      </c>
      <c r="W21" s="177">
        <v>7992.2</v>
      </c>
      <c r="X21" s="177">
        <v>8092.62</v>
      </c>
      <c r="Y21" s="177">
        <v>8434.43</v>
      </c>
      <c r="Z21" s="177">
        <v>8826.09</v>
      </c>
      <c r="AA21" s="177">
        <v>9412.33</v>
      </c>
      <c r="AB21" s="177">
        <v>9708.09</v>
      </c>
      <c r="AC21" s="177">
        <v>9966.86</v>
      </c>
      <c r="AD21" s="177">
        <v>10011.969999999999</v>
      </c>
      <c r="AE21" s="177">
        <f t="shared" ref="AE21:AX21" si="0">SUM(AE8:AE20)</f>
        <v>10342.280000000001</v>
      </c>
      <c r="AF21" s="177">
        <f t="shared" si="0"/>
        <v>10400.19</v>
      </c>
      <c r="AG21" s="177">
        <f t="shared" si="0"/>
        <v>10719.24</v>
      </c>
      <c r="AH21" s="177">
        <f t="shared" si="0"/>
        <v>10969.279999999999</v>
      </c>
      <c r="AI21" s="177">
        <f t="shared" si="0"/>
        <v>11317.8</v>
      </c>
      <c r="AJ21" s="177">
        <f t="shared" si="0"/>
        <v>11679.399999999996</v>
      </c>
      <c r="AK21" s="177">
        <f t="shared" si="0"/>
        <v>11725.279999999997</v>
      </c>
      <c r="AL21" s="177">
        <f t="shared" si="0"/>
        <v>11769.97</v>
      </c>
      <c r="AM21" s="177">
        <f t="shared" si="0"/>
        <v>11741.74</v>
      </c>
      <c r="AN21" s="177">
        <f t="shared" si="0"/>
        <v>11748.63</v>
      </c>
      <c r="AO21" s="177">
        <f t="shared" si="0"/>
        <v>11752.59</v>
      </c>
      <c r="AP21" s="177">
        <f t="shared" si="0"/>
        <v>11845.43</v>
      </c>
      <c r="AQ21" s="177">
        <f t="shared" si="0"/>
        <v>11884.229999999998</v>
      </c>
      <c r="AR21" s="177">
        <f t="shared" si="0"/>
        <v>11992.380000000001</v>
      </c>
      <c r="AS21" s="177">
        <f t="shared" si="0"/>
        <v>12136.344999999999</v>
      </c>
      <c r="AT21" s="195">
        <f t="shared" si="0"/>
        <v>12255.324999999999</v>
      </c>
      <c r="AU21" s="195">
        <f t="shared" si="0"/>
        <v>13379.654999999999</v>
      </c>
      <c r="AV21" s="195">
        <f t="shared" si="0"/>
        <v>13391.684999999998</v>
      </c>
      <c r="AW21" s="195">
        <f t="shared" si="0"/>
        <v>13632.725</v>
      </c>
      <c r="AX21" s="310">
        <f t="shared" si="0"/>
        <v>13876.574999999999</v>
      </c>
    </row>
    <row r="22" spans="1:50" s="50" customFormat="1" ht="45" customHeight="1" thickTop="1" x14ac:dyDescent="0.25">
      <c r="A22" s="104"/>
      <c r="B22" s="178"/>
      <c r="C22" s="178"/>
      <c r="D22" s="178"/>
      <c r="E22" s="178"/>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61"/>
      <c r="AP22" s="161"/>
      <c r="AQ22" s="161"/>
      <c r="AR22" s="161"/>
      <c r="AS22" s="161"/>
      <c r="AT22" s="161"/>
      <c r="AV22" s="38"/>
    </row>
    <row r="23" spans="1:50" s="50" customFormat="1" ht="36" customHeight="1" x14ac:dyDescent="0.2">
      <c r="A23" s="80" t="s">
        <v>319</v>
      </c>
      <c r="B23" s="176" t="s">
        <v>124</v>
      </c>
      <c r="C23" s="176" t="s">
        <v>125</v>
      </c>
      <c r="D23" s="176" t="s">
        <v>126</v>
      </c>
      <c r="E23" s="176" t="s">
        <v>127</v>
      </c>
      <c r="F23" s="176" t="s">
        <v>128</v>
      </c>
      <c r="G23" s="176" t="s">
        <v>129</v>
      </c>
      <c r="H23" s="176" t="s">
        <v>130</v>
      </c>
      <c r="I23" s="176" t="s">
        <v>131</v>
      </c>
      <c r="J23" s="176" t="s">
        <v>132</v>
      </c>
      <c r="K23" s="176" t="s">
        <v>133</v>
      </c>
      <c r="L23" s="176" t="s">
        <v>134</v>
      </c>
      <c r="M23" s="176" t="s">
        <v>135</v>
      </c>
      <c r="N23" s="176" t="s">
        <v>136</v>
      </c>
      <c r="O23" s="176" t="s">
        <v>137</v>
      </c>
      <c r="P23" s="176" t="s">
        <v>138</v>
      </c>
      <c r="Q23" s="176" t="s">
        <v>139</v>
      </c>
      <c r="R23" s="176" t="s">
        <v>140</v>
      </c>
      <c r="S23" s="176" t="s">
        <v>141</v>
      </c>
      <c r="T23" s="176" t="s">
        <v>142</v>
      </c>
      <c r="U23" s="176" t="s">
        <v>143</v>
      </c>
      <c r="V23" s="176" t="s">
        <v>144</v>
      </c>
      <c r="W23" s="176" t="s">
        <v>145</v>
      </c>
      <c r="X23" s="176" t="s">
        <v>146</v>
      </c>
      <c r="Y23" s="176" t="s">
        <v>147</v>
      </c>
      <c r="Z23" s="176" t="s">
        <v>148</v>
      </c>
      <c r="AA23" s="176" t="s">
        <v>149</v>
      </c>
      <c r="AB23" s="176" t="s">
        <v>150</v>
      </c>
      <c r="AC23" s="176" t="s">
        <v>151</v>
      </c>
      <c r="AD23" s="176" t="s">
        <v>152</v>
      </c>
      <c r="AE23" s="176" t="s">
        <v>153</v>
      </c>
      <c r="AF23" s="176" t="s">
        <v>154</v>
      </c>
      <c r="AG23" s="176" t="s">
        <v>155</v>
      </c>
      <c r="AH23" s="176" t="s">
        <v>156</v>
      </c>
      <c r="AI23" s="176" t="s">
        <v>157</v>
      </c>
      <c r="AJ23" s="176" t="s">
        <v>158</v>
      </c>
      <c r="AK23" s="176" t="s">
        <v>159</v>
      </c>
      <c r="AL23" s="176" t="s">
        <v>160</v>
      </c>
      <c r="AM23" s="176" t="s">
        <v>161</v>
      </c>
      <c r="AN23" s="176" t="s">
        <v>162</v>
      </c>
      <c r="AO23" s="176" t="s">
        <v>163</v>
      </c>
      <c r="AP23" s="176" t="s">
        <v>164</v>
      </c>
      <c r="AQ23" s="176" t="s">
        <v>165</v>
      </c>
      <c r="AR23" s="176" t="s">
        <v>166</v>
      </c>
      <c r="AS23" s="176" t="s">
        <v>260</v>
      </c>
      <c r="AT23" s="176" t="s">
        <v>265</v>
      </c>
      <c r="AU23" s="176" t="s">
        <v>277</v>
      </c>
      <c r="AV23" s="60" t="s">
        <v>282</v>
      </c>
      <c r="AW23" s="60" t="s">
        <v>283</v>
      </c>
      <c r="AX23" s="60" t="s">
        <v>289</v>
      </c>
    </row>
    <row r="24" spans="1:50" s="50" customFormat="1" ht="20.25" customHeight="1" x14ac:dyDescent="0.25">
      <c r="A24" s="50" t="s">
        <v>87</v>
      </c>
      <c r="B24" s="192" t="s">
        <v>222</v>
      </c>
      <c r="C24" s="180">
        <v>1536.07</v>
      </c>
      <c r="D24" s="180">
        <v>1559.35</v>
      </c>
      <c r="E24" s="180">
        <v>1131.52</v>
      </c>
      <c r="F24" s="180">
        <v>2425.59</v>
      </c>
      <c r="G24" s="172">
        <v>2379.4499999999998</v>
      </c>
      <c r="H24" s="172">
        <v>1301.94</v>
      </c>
      <c r="I24" s="172">
        <v>1688.61</v>
      </c>
      <c r="J24" s="172">
        <v>2381.8200000000002</v>
      </c>
      <c r="K24" s="172">
        <v>2490.42</v>
      </c>
      <c r="L24" s="172">
        <v>2362.38</v>
      </c>
      <c r="M24" s="172">
        <v>1763.23</v>
      </c>
      <c r="N24" s="172">
        <v>3948.42</v>
      </c>
      <c r="O24" s="172">
        <v>4053.32</v>
      </c>
      <c r="P24" s="172">
        <v>1880.64</v>
      </c>
      <c r="Q24" s="172">
        <v>1744.46</v>
      </c>
      <c r="R24" s="172">
        <v>3452.37</v>
      </c>
      <c r="S24" s="172">
        <v>4324.6400000000003</v>
      </c>
      <c r="T24" s="172">
        <v>2811.82</v>
      </c>
      <c r="U24" s="172">
        <v>2264.8000000000002</v>
      </c>
      <c r="V24" s="172">
        <v>3938.17</v>
      </c>
      <c r="W24" s="172">
        <v>3455.77</v>
      </c>
      <c r="X24" s="172">
        <v>2313.0300000000002</v>
      </c>
      <c r="Y24" s="172">
        <v>2618.71</v>
      </c>
      <c r="Z24" s="172">
        <v>3525.76</v>
      </c>
      <c r="AA24" s="172">
        <v>4477.3</v>
      </c>
      <c r="AB24" s="172">
        <v>3635.03</v>
      </c>
      <c r="AC24" s="172">
        <v>3232.05</v>
      </c>
      <c r="AD24" s="172">
        <v>5242.6099999999997</v>
      </c>
      <c r="AE24" s="172">
        <v>5453.21</v>
      </c>
      <c r="AF24" s="172">
        <v>3232.7</v>
      </c>
      <c r="AG24" s="172">
        <v>3328.89</v>
      </c>
      <c r="AH24" s="172">
        <v>5887.59</v>
      </c>
      <c r="AI24" s="172">
        <v>5818.1</v>
      </c>
      <c r="AJ24" s="172">
        <v>3624.09</v>
      </c>
      <c r="AK24" s="172">
        <v>4015.85</v>
      </c>
      <c r="AL24" s="172">
        <v>5390.44</v>
      </c>
      <c r="AM24" s="172">
        <v>7420.76</v>
      </c>
      <c r="AN24" s="172">
        <v>3487.35</v>
      </c>
      <c r="AO24" s="172">
        <v>3834.49</v>
      </c>
      <c r="AP24" s="172">
        <v>4954.1099999999997</v>
      </c>
      <c r="AQ24" s="172">
        <v>5755.27</v>
      </c>
      <c r="AR24" s="172">
        <v>3184.65</v>
      </c>
      <c r="AS24" s="172">
        <v>2321.54</v>
      </c>
      <c r="AT24" s="161">
        <v>5905.28</v>
      </c>
      <c r="AU24" s="161">
        <v>7281.31</v>
      </c>
      <c r="AV24" s="183">
        <v>4642.72</v>
      </c>
      <c r="AW24" s="183">
        <v>3760.41</v>
      </c>
      <c r="AX24" s="89">
        <v>6103.71</v>
      </c>
    </row>
    <row r="25" spans="1:50" s="50" customFormat="1" ht="20.25" customHeight="1" x14ac:dyDescent="0.25">
      <c r="A25" s="50" t="s">
        <v>88</v>
      </c>
      <c r="B25" s="192" t="s">
        <v>222</v>
      </c>
      <c r="C25" s="180">
        <v>127.48</v>
      </c>
      <c r="D25" s="180">
        <v>144.97999999999999</v>
      </c>
      <c r="E25" s="180">
        <v>122.33</v>
      </c>
      <c r="F25" s="180">
        <v>208.84</v>
      </c>
      <c r="G25" s="172">
        <v>145.97999999999999</v>
      </c>
      <c r="H25" s="172">
        <v>110.74</v>
      </c>
      <c r="I25" s="172">
        <v>127.56</v>
      </c>
      <c r="J25" s="172">
        <v>155.57</v>
      </c>
      <c r="K25" s="172">
        <v>158.63999999999999</v>
      </c>
      <c r="L25" s="172">
        <v>132.36000000000001</v>
      </c>
      <c r="M25" s="172">
        <v>101.09</v>
      </c>
      <c r="N25" s="172">
        <v>194.66</v>
      </c>
      <c r="O25" s="172">
        <v>202.05</v>
      </c>
      <c r="P25" s="172">
        <v>110</v>
      </c>
      <c r="Q25" s="172">
        <v>89.92</v>
      </c>
      <c r="R25" s="172">
        <v>167.26</v>
      </c>
      <c r="S25" s="172">
        <v>152.63</v>
      </c>
      <c r="T25" s="172">
        <v>125.25</v>
      </c>
      <c r="U25" s="172">
        <v>101.1</v>
      </c>
      <c r="V25" s="172">
        <v>159.59</v>
      </c>
      <c r="W25" s="172">
        <v>139.15</v>
      </c>
      <c r="X25" s="172">
        <v>111.92</v>
      </c>
      <c r="Y25" s="172">
        <v>114.25</v>
      </c>
      <c r="Z25" s="172">
        <v>137.11000000000001</v>
      </c>
      <c r="AA25" s="172">
        <v>158.88</v>
      </c>
      <c r="AB25" s="172">
        <v>128.46</v>
      </c>
      <c r="AC25" s="172">
        <v>123.33</v>
      </c>
      <c r="AD25" s="172">
        <v>203.49</v>
      </c>
      <c r="AE25" s="172">
        <v>345.02</v>
      </c>
      <c r="AF25" s="172">
        <v>252.5</v>
      </c>
      <c r="AG25" s="172">
        <v>232.39</v>
      </c>
      <c r="AH25" s="172">
        <v>378.8</v>
      </c>
      <c r="AI25" s="172">
        <v>776.2</v>
      </c>
      <c r="AJ25" s="172">
        <v>683.15</v>
      </c>
      <c r="AK25" s="172">
        <v>713.16</v>
      </c>
      <c r="AL25" s="172">
        <v>988.77</v>
      </c>
      <c r="AM25" s="172">
        <v>1190.99</v>
      </c>
      <c r="AN25" s="172">
        <v>645.88</v>
      </c>
      <c r="AO25" s="172">
        <v>672.24</v>
      </c>
      <c r="AP25" s="172">
        <v>982.61</v>
      </c>
      <c r="AQ25" s="172">
        <v>980.71</v>
      </c>
      <c r="AR25" s="172">
        <v>555.9</v>
      </c>
      <c r="AS25" s="172">
        <v>455.1</v>
      </c>
      <c r="AT25" s="161">
        <v>737.59</v>
      </c>
      <c r="AU25" s="161">
        <v>1489.08</v>
      </c>
      <c r="AV25" s="183">
        <v>1093.8900000000001</v>
      </c>
      <c r="AW25" s="183">
        <v>1125.52</v>
      </c>
      <c r="AX25" s="89">
        <v>2046.79</v>
      </c>
    </row>
    <row r="26" spans="1:50" s="50" customFormat="1" ht="20.25" customHeight="1" x14ac:dyDescent="0.25">
      <c r="A26" s="100" t="s">
        <v>321</v>
      </c>
      <c r="B26" s="193" t="s">
        <v>222</v>
      </c>
      <c r="C26" s="180">
        <v>0.09</v>
      </c>
      <c r="D26" s="180">
        <v>0.09</v>
      </c>
      <c r="E26" s="180">
        <v>0.12</v>
      </c>
      <c r="F26" s="180">
        <v>0.16</v>
      </c>
      <c r="G26" s="172">
        <v>0.25</v>
      </c>
      <c r="H26" s="172">
        <v>0.11</v>
      </c>
      <c r="I26" s="172">
        <v>0.09</v>
      </c>
      <c r="J26" s="172">
        <v>0.28000000000000003</v>
      </c>
      <c r="K26" s="172">
        <v>0.23</v>
      </c>
      <c r="L26" s="172">
        <v>0.22</v>
      </c>
      <c r="M26" s="172">
        <v>0.26</v>
      </c>
      <c r="N26" s="172">
        <v>0.68</v>
      </c>
      <c r="O26" s="172">
        <v>0.45</v>
      </c>
      <c r="P26" s="172">
        <v>0.93</v>
      </c>
      <c r="Q26" s="172">
        <v>0.21</v>
      </c>
      <c r="R26" s="172">
        <v>0.55000000000000004</v>
      </c>
      <c r="S26" s="172">
        <v>0.56000000000000005</v>
      </c>
      <c r="T26" s="172">
        <v>0.47</v>
      </c>
      <c r="U26" s="172">
        <v>0.48</v>
      </c>
      <c r="V26" s="172">
        <v>0.48</v>
      </c>
      <c r="W26" s="172">
        <v>0</v>
      </c>
      <c r="X26" s="172">
        <v>0</v>
      </c>
      <c r="Y26" s="172">
        <v>0</v>
      </c>
      <c r="Z26" s="172">
        <v>0.01</v>
      </c>
      <c r="AA26" s="172">
        <v>0.33</v>
      </c>
      <c r="AB26" s="172">
        <v>0.1</v>
      </c>
      <c r="AC26" s="172">
        <v>2.44</v>
      </c>
      <c r="AD26" s="172">
        <v>1.32</v>
      </c>
      <c r="AE26" s="172">
        <v>3.14</v>
      </c>
      <c r="AF26" s="172">
        <v>3.11</v>
      </c>
      <c r="AG26" s="172">
        <v>1.1399999999999999</v>
      </c>
      <c r="AH26" s="172">
        <v>1.91</v>
      </c>
      <c r="AI26" s="172">
        <v>3.16</v>
      </c>
      <c r="AJ26" s="172">
        <v>3.92</v>
      </c>
      <c r="AK26" s="172">
        <v>3.98</v>
      </c>
      <c r="AL26" s="172">
        <v>2.93</v>
      </c>
      <c r="AM26" s="172">
        <v>2.93</v>
      </c>
      <c r="AN26" s="172">
        <v>3.13</v>
      </c>
      <c r="AO26" s="172">
        <v>3.45</v>
      </c>
      <c r="AP26" s="172">
        <v>1.77</v>
      </c>
      <c r="AQ26" s="172">
        <v>1.34</v>
      </c>
      <c r="AR26" s="172">
        <v>1.25</v>
      </c>
      <c r="AS26" s="172">
        <v>1.3</v>
      </c>
      <c r="AT26" s="161">
        <v>1.59</v>
      </c>
      <c r="AU26" s="161">
        <v>1.54</v>
      </c>
      <c r="AV26" s="183">
        <v>2.73</v>
      </c>
      <c r="AW26" s="183">
        <v>3.43</v>
      </c>
      <c r="AX26" s="89">
        <v>2.2599999999999998</v>
      </c>
    </row>
    <row r="27" spans="1:50" s="50" customFormat="1" ht="20.25" customHeight="1" x14ac:dyDescent="0.25">
      <c r="A27" s="100" t="s">
        <v>327</v>
      </c>
      <c r="B27" s="193" t="s">
        <v>222</v>
      </c>
      <c r="C27" s="180">
        <v>0.34</v>
      </c>
      <c r="D27" s="180">
        <v>2.4900000000000002</v>
      </c>
      <c r="E27" s="180">
        <v>3.72</v>
      </c>
      <c r="F27" s="180">
        <v>2.14</v>
      </c>
      <c r="G27" s="172">
        <v>8.85</v>
      </c>
      <c r="H27" s="172">
        <v>22.33</v>
      </c>
      <c r="I27" s="172">
        <v>29.01</v>
      </c>
      <c r="J27" s="172">
        <v>9.76</v>
      </c>
      <c r="K27" s="172">
        <v>7.46</v>
      </c>
      <c r="L27" s="172">
        <v>33.549999999999997</v>
      </c>
      <c r="M27" s="172">
        <v>40.32</v>
      </c>
      <c r="N27" s="172">
        <v>14.59</v>
      </c>
      <c r="O27" s="172">
        <v>20.11</v>
      </c>
      <c r="P27" s="172">
        <v>51.46</v>
      </c>
      <c r="Q27" s="172">
        <v>53.21</v>
      </c>
      <c r="R27" s="172">
        <v>18.38</v>
      </c>
      <c r="S27" s="172">
        <v>27.41</v>
      </c>
      <c r="T27" s="172">
        <v>73.17</v>
      </c>
      <c r="U27" s="172">
        <v>64.760000000000005</v>
      </c>
      <c r="V27" s="172">
        <v>19.89</v>
      </c>
      <c r="W27" s="172">
        <v>30.05</v>
      </c>
      <c r="X27" s="172">
        <v>94.43</v>
      </c>
      <c r="Y27" s="172">
        <v>90.54</v>
      </c>
      <c r="Z27" s="172">
        <v>31.5</v>
      </c>
      <c r="AA27" s="172">
        <v>40.200000000000003</v>
      </c>
      <c r="AB27" s="172">
        <v>115.48</v>
      </c>
      <c r="AC27" s="172">
        <v>99.51</v>
      </c>
      <c r="AD27" s="172">
        <v>34.380000000000003</v>
      </c>
      <c r="AE27" s="172">
        <v>46.67</v>
      </c>
      <c r="AF27" s="172">
        <v>129.51</v>
      </c>
      <c r="AG27" s="172">
        <v>117.28</v>
      </c>
      <c r="AH27" s="172">
        <v>38.32</v>
      </c>
      <c r="AI27" s="172">
        <v>46.62</v>
      </c>
      <c r="AJ27" s="172">
        <v>122.72</v>
      </c>
      <c r="AK27" s="172">
        <v>121.59</v>
      </c>
      <c r="AL27" s="172">
        <v>41.05</v>
      </c>
      <c r="AM27" s="172">
        <v>47.57</v>
      </c>
      <c r="AN27" s="172">
        <v>147.94</v>
      </c>
      <c r="AO27" s="172">
        <v>117.32</v>
      </c>
      <c r="AP27" s="172">
        <v>40.31</v>
      </c>
      <c r="AQ27" s="172">
        <v>41.36</v>
      </c>
      <c r="AR27" s="172">
        <v>131.63</v>
      </c>
      <c r="AS27" s="172">
        <v>104.6</v>
      </c>
      <c r="AT27" s="161">
        <v>38.340000000000003</v>
      </c>
      <c r="AU27" s="161">
        <v>60.59</v>
      </c>
      <c r="AV27" s="183">
        <v>164.67</v>
      </c>
      <c r="AW27" s="183">
        <v>167.43</v>
      </c>
      <c r="AX27" s="89">
        <v>62.48</v>
      </c>
    </row>
    <row r="28" spans="1:50" s="50" customFormat="1" ht="20.25" customHeight="1" x14ac:dyDescent="0.25">
      <c r="A28" s="100" t="s">
        <v>323</v>
      </c>
      <c r="B28" s="193" t="s">
        <v>222</v>
      </c>
      <c r="C28" s="180">
        <v>1199.8800000000001</v>
      </c>
      <c r="D28" s="180">
        <v>1085.04</v>
      </c>
      <c r="E28" s="180">
        <v>1143.95</v>
      </c>
      <c r="F28" s="180">
        <v>1900.77</v>
      </c>
      <c r="G28" s="172">
        <v>1705.6</v>
      </c>
      <c r="H28" s="172">
        <v>707.56</v>
      </c>
      <c r="I28" s="172">
        <v>948.96</v>
      </c>
      <c r="J28" s="172">
        <v>1484.46</v>
      </c>
      <c r="K28" s="172">
        <v>1145.73</v>
      </c>
      <c r="L28" s="172">
        <v>920.55</v>
      </c>
      <c r="M28" s="172">
        <v>689.23</v>
      </c>
      <c r="N28" s="172">
        <v>1613.96</v>
      </c>
      <c r="O28" s="172">
        <v>2078.09</v>
      </c>
      <c r="P28" s="172">
        <v>1051.1099999999999</v>
      </c>
      <c r="Q28" s="172">
        <v>737.5</v>
      </c>
      <c r="R28" s="172">
        <v>1616.9</v>
      </c>
      <c r="S28" s="172">
        <v>1862.67</v>
      </c>
      <c r="T28" s="172">
        <v>1342.37</v>
      </c>
      <c r="U28" s="172">
        <v>958.02</v>
      </c>
      <c r="V28" s="172">
        <v>1650.97</v>
      </c>
      <c r="W28" s="172">
        <v>1899.76</v>
      </c>
      <c r="X28" s="172">
        <v>861.34</v>
      </c>
      <c r="Y28" s="172">
        <v>1045.76</v>
      </c>
      <c r="Z28" s="172">
        <v>1108.92</v>
      </c>
      <c r="AA28" s="172">
        <v>1648.46</v>
      </c>
      <c r="AB28" s="172">
        <v>787.01</v>
      </c>
      <c r="AC28" s="172">
        <v>1150.43</v>
      </c>
      <c r="AD28" s="172">
        <v>1770.3</v>
      </c>
      <c r="AE28" s="172">
        <v>1397</v>
      </c>
      <c r="AF28" s="172">
        <v>872.92</v>
      </c>
      <c r="AG28" s="172">
        <v>837.23</v>
      </c>
      <c r="AH28" s="172">
        <v>1890.14</v>
      </c>
      <c r="AI28" s="172">
        <v>1716.28</v>
      </c>
      <c r="AJ28" s="172">
        <v>752.88</v>
      </c>
      <c r="AK28" s="172">
        <v>1306.05</v>
      </c>
      <c r="AL28" s="172">
        <v>1607.52</v>
      </c>
      <c r="AM28" s="172">
        <v>2257.58</v>
      </c>
      <c r="AN28" s="172">
        <v>956.13</v>
      </c>
      <c r="AO28" s="172">
        <v>1065.3900000000001</v>
      </c>
      <c r="AP28" s="172">
        <v>1991.02</v>
      </c>
      <c r="AQ28" s="172">
        <v>1573.66</v>
      </c>
      <c r="AR28" s="172">
        <v>916.72</v>
      </c>
      <c r="AS28" s="172">
        <v>588.83000000000004</v>
      </c>
      <c r="AT28" s="161">
        <v>1879.66</v>
      </c>
      <c r="AU28" s="161">
        <v>1686.72</v>
      </c>
      <c r="AV28" s="183">
        <v>870.78</v>
      </c>
      <c r="AW28" s="183">
        <v>670.14</v>
      </c>
      <c r="AX28" s="89">
        <v>1638.48</v>
      </c>
    </row>
    <row r="29" spans="1:50" s="50" customFormat="1" ht="20.25" customHeight="1" x14ac:dyDescent="0.25">
      <c r="A29" s="100" t="s">
        <v>324</v>
      </c>
      <c r="B29" s="193" t="s">
        <v>222</v>
      </c>
      <c r="C29" s="180">
        <v>124.86</v>
      </c>
      <c r="D29" s="180">
        <v>128.62</v>
      </c>
      <c r="E29" s="180">
        <v>133.94999999999999</v>
      </c>
      <c r="F29" s="180">
        <v>137.96</v>
      </c>
      <c r="G29" s="172">
        <v>140.94999999999999</v>
      </c>
      <c r="H29" s="172">
        <v>135.54</v>
      </c>
      <c r="I29" s="172">
        <v>137.32</v>
      </c>
      <c r="J29" s="172">
        <v>139.03</v>
      </c>
      <c r="K29" s="172">
        <v>143.9</v>
      </c>
      <c r="L29" s="172">
        <v>139.57</v>
      </c>
      <c r="M29" s="172">
        <v>137.6</v>
      </c>
      <c r="N29" s="172">
        <v>141.83000000000001</v>
      </c>
      <c r="O29" s="172">
        <v>135.88</v>
      </c>
      <c r="P29" s="172">
        <v>131.33000000000001</v>
      </c>
      <c r="Q29" s="172">
        <v>131.75</v>
      </c>
      <c r="R29" s="172">
        <v>134.07</v>
      </c>
      <c r="S29" s="172">
        <v>126.47</v>
      </c>
      <c r="T29" s="172">
        <v>127.56</v>
      </c>
      <c r="U29" s="172">
        <v>125.14</v>
      </c>
      <c r="V29" s="172">
        <v>124.26</v>
      </c>
      <c r="W29" s="172">
        <v>128.19999999999999</v>
      </c>
      <c r="X29" s="172">
        <v>122.38</v>
      </c>
      <c r="Y29" s="172">
        <v>121.56</v>
      </c>
      <c r="Z29" s="172">
        <v>120.67</v>
      </c>
      <c r="AA29" s="172">
        <v>113.04</v>
      </c>
      <c r="AB29" s="172">
        <v>110.94</v>
      </c>
      <c r="AC29" s="172">
        <v>110.77</v>
      </c>
      <c r="AD29" s="172">
        <v>110.73</v>
      </c>
      <c r="AE29" s="172">
        <v>106.04</v>
      </c>
      <c r="AF29" s="172">
        <v>105.42</v>
      </c>
      <c r="AG29" s="172">
        <v>105.07</v>
      </c>
      <c r="AH29" s="172">
        <v>105.52</v>
      </c>
      <c r="AI29" s="172">
        <v>104.96</v>
      </c>
      <c r="AJ29" s="172">
        <v>99.12</v>
      </c>
      <c r="AK29" s="172">
        <v>101.97</v>
      </c>
      <c r="AL29" s="172">
        <v>106.19</v>
      </c>
      <c r="AM29" s="172">
        <v>101.59</v>
      </c>
      <c r="AN29" s="172">
        <v>99.34</v>
      </c>
      <c r="AO29" s="172">
        <v>100.6</v>
      </c>
      <c r="AP29" s="172">
        <v>105.26</v>
      </c>
      <c r="AQ29" s="172">
        <v>98.64</v>
      </c>
      <c r="AR29" s="172">
        <v>92.72</v>
      </c>
      <c r="AS29" s="172">
        <v>94.57</v>
      </c>
      <c r="AT29" s="161">
        <v>94.9</v>
      </c>
      <c r="AU29" s="161">
        <v>88.1</v>
      </c>
      <c r="AV29" s="183">
        <v>87.55</v>
      </c>
      <c r="AW29" s="183">
        <v>84.96</v>
      </c>
      <c r="AX29" s="89">
        <v>83.74</v>
      </c>
    </row>
    <row r="30" spans="1:50" s="50" customFormat="1" ht="20.25" customHeight="1" x14ac:dyDescent="0.25">
      <c r="A30" s="100" t="s">
        <v>325</v>
      </c>
      <c r="B30" s="193" t="s">
        <v>222</v>
      </c>
      <c r="C30" s="180">
        <v>8.44</v>
      </c>
      <c r="D30" s="180">
        <v>9.16</v>
      </c>
      <c r="E30" s="180">
        <v>9.16</v>
      </c>
      <c r="F30" s="180">
        <v>8.86</v>
      </c>
      <c r="G30" s="172">
        <v>9.16</v>
      </c>
      <c r="H30" s="172">
        <v>8.6999999999999993</v>
      </c>
      <c r="I30" s="172">
        <v>9.5299999999999994</v>
      </c>
      <c r="J30" s="172">
        <v>9.67</v>
      </c>
      <c r="K30" s="172">
        <v>6.46</v>
      </c>
      <c r="L30" s="172">
        <v>8.39</v>
      </c>
      <c r="M30" s="172">
        <v>8.33</v>
      </c>
      <c r="N30" s="172">
        <v>7.46</v>
      </c>
      <c r="O30" s="172">
        <v>6.95</v>
      </c>
      <c r="P30" s="172">
        <v>7.41</v>
      </c>
      <c r="Q30" s="172">
        <v>7.6</v>
      </c>
      <c r="R30" s="172">
        <v>5.7</v>
      </c>
      <c r="S30" s="172">
        <v>7.66</v>
      </c>
      <c r="T30" s="172">
        <v>6.59</v>
      </c>
      <c r="U30" s="172">
        <v>5.84</v>
      </c>
      <c r="V30" s="172">
        <v>6.09</v>
      </c>
      <c r="W30" s="172">
        <v>7.06</v>
      </c>
      <c r="X30" s="172">
        <v>8.36</v>
      </c>
      <c r="Y30" s="172">
        <v>7.7</v>
      </c>
      <c r="Z30" s="172">
        <v>8.8699999999999992</v>
      </c>
      <c r="AA30" s="172">
        <v>9.3800000000000008</v>
      </c>
      <c r="AB30" s="172">
        <v>8.69</v>
      </c>
      <c r="AC30" s="172">
        <v>9.3800000000000008</v>
      </c>
      <c r="AD30" s="172">
        <v>8.51</v>
      </c>
      <c r="AE30" s="172">
        <v>8.9600000000000009</v>
      </c>
      <c r="AF30" s="172">
        <v>9.8000000000000007</v>
      </c>
      <c r="AG30" s="172">
        <v>8.18</v>
      </c>
      <c r="AH30" s="172">
        <v>8.15</v>
      </c>
      <c r="AI30" s="172">
        <v>7.26</v>
      </c>
      <c r="AJ30" s="172">
        <v>6.17</v>
      </c>
      <c r="AK30" s="172">
        <v>7.15</v>
      </c>
      <c r="AL30" s="172">
        <v>8.06</v>
      </c>
      <c r="AM30" s="172">
        <v>8.31</v>
      </c>
      <c r="AN30" s="172">
        <v>8.91</v>
      </c>
      <c r="AO30" s="172">
        <v>8.27</v>
      </c>
      <c r="AP30" s="172">
        <v>8.65</v>
      </c>
      <c r="AQ30" s="172">
        <v>9.9</v>
      </c>
      <c r="AR30" s="172">
        <v>10.84</v>
      </c>
      <c r="AS30" s="172">
        <v>10.49</v>
      </c>
      <c r="AT30" s="161">
        <v>10.039999999999999</v>
      </c>
      <c r="AU30" s="161">
        <v>8.73</v>
      </c>
      <c r="AV30" s="183">
        <v>8.8800000000000008</v>
      </c>
      <c r="AW30" s="183">
        <v>10.4</v>
      </c>
      <c r="AX30" s="89">
        <v>8.1</v>
      </c>
    </row>
    <row r="31" spans="1:50" s="95" customFormat="1" ht="20.25" customHeight="1" x14ac:dyDescent="0.25">
      <c r="A31" s="100" t="s">
        <v>339</v>
      </c>
      <c r="B31" s="193" t="s">
        <v>222</v>
      </c>
      <c r="C31" s="180">
        <v>175.46</v>
      </c>
      <c r="D31" s="180">
        <v>201.06</v>
      </c>
      <c r="E31" s="180">
        <v>195.34</v>
      </c>
      <c r="F31" s="180">
        <v>140.97999999999999</v>
      </c>
      <c r="G31" s="172">
        <v>230.69</v>
      </c>
      <c r="H31" s="172">
        <v>206.31</v>
      </c>
      <c r="I31" s="172">
        <v>211.71</v>
      </c>
      <c r="J31" s="172">
        <v>219.64</v>
      </c>
      <c r="K31" s="172">
        <v>141.03</v>
      </c>
      <c r="L31" s="172">
        <v>184.48</v>
      </c>
      <c r="M31" s="172">
        <v>221.56</v>
      </c>
      <c r="N31" s="172">
        <v>231.06</v>
      </c>
      <c r="O31" s="172">
        <v>238.01</v>
      </c>
      <c r="P31" s="172">
        <v>323.58999999999997</v>
      </c>
      <c r="Q31" s="172">
        <v>271.08999999999997</v>
      </c>
      <c r="R31" s="172">
        <v>322.74</v>
      </c>
      <c r="S31" s="172">
        <v>304.92</v>
      </c>
      <c r="T31" s="172">
        <v>337.13</v>
      </c>
      <c r="U31" s="172">
        <v>325.11</v>
      </c>
      <c r="V31" s="172">
        <v>366.8</v>
      </c>
      <c r="W31" s="172">
        <v>366.7</v>
      </c>
      <c r="X31" s="172">
        <v>302.18</v>
      </c>
      <c r="Y31" s="172">
        <v>346.01</v>
      </c>
      <c r="Z31" s="172">
        <v>357.89</v>
      </c>
      <c r="AA31" s="172">
        <v>497.99</v>
      </c>
      <c r="AB31" s="172">
        <v>473.86</v>
      </c>
      <c r="AC31" s="172">
        <v>478.71</v>
      </c>
      <c r="AD31" s="172">
        <v>518.29</v>
      </c>
      <c r="AE31" s="172">
        <v>477.19</v>
      </c>
      <c r="AF31" s="172">
        <v>419.66</v>
      </c>
      <c r="AG31" s="172">
        <v>373.4</v>
      </c>
      <c r="AH31" s="172">
        <v>420.12</v>
      </c>
      <c r="AI31" s="172">
        <v>522.70000000000005</v>
      </c>
      <c r="AJ31" s="172">
        <v>472.64</v>
      </c>
      <c r="AK31" s="172">
        <v>524.74</v>
      </c>
      <c r="AL31" s="172">
        <v>504.12</v>
      </c>
      <c r="AM31" s="172">
        <v>506.84</v>
      </c>
      <c r="AN31" s="172">
        <v>440.31</v>
      </c>
      <c r="AO31" s="172">
        <v>463.52</v>
      </c>
      <c r="AP31" s="172">
        <v>446</v>
      </c>
      <c r="AQ31" s="172">
        <v>507.43</v>
      </c>
      <c r="AR31" s="172">
        <v>508.19</v>
      </c>
      <c r="AS31" s="234">
        <v>439.84</v>
      </c>
      <c r="AT31" s="164">
        <v>475.67</v>
      </c>
      <c r="AU31" s="164">
        <v>541.28</v>
      </c>
      <c r="AV31" s="242">
        <v>506.43</v>
      </c>
      <c r="AW31" s="242">
        <v>476.6</v>
      </c>
      <c r="AX31" s="89">
        <v>474.39</v>
      </c>
    </row>
    <row r="32" spans="1:50" s="50" customFormat="1" ht="20.25" customHeight="1" thickBot="1" x14ac:dyDescent="0.25">
      <c r="A32" s="102" t="s">
        <v>95</v>
      </c>
      <c r="B32" s="194" t="s">
        <v>222</v>
      </c>
      <c r="C32" s="177">
        <v>3172.62</v>
      </c>
      <c r="D32" s="177">
        <v>3130.79</v>
      </c>
      <c r="E32" s="177">
        <v>2740.09</v>
      </c>
      <c r="F32" s="177">
        <v>4825.3</v>
      </c>
      <c r="G32" s="177">
        <v>4620.93</v>
      </c>
      <c r="H32" s="177">
        <v>2493.2399999999998</v>
      </c>
      <c r="I32" s="177">
        <v>3152.8</v>
      </c>
      <c r="J32" s="177">
        <v>4400.24</v>
      </c>
      <c r="K32" s="177">
        <v>4093.87</v>
      </c>
      <c r="L32" s="177">
        <v>3781.49</v>
      </c>
      <c r="M32" s="177">
        <v>2961.62</v>
      </c>
      <c r="N32" s="177">
        <v>6152.66</v>
      </c>
      <c r="O32" s="177">
        <v>6734.86</v>
      </c>
      <c r="P32" s="177">
        <v>3556.49</v>
      </c>
      <c r="Q32" s="177">
        <v>3035.74</v>
      </c>
      <c r="R32" s="177">
        <v>5717.97</v>
      </c>
      <c r="S32" s="177">
        <v>6806.96</v>
      </c>
      <c r="T32" s="177">
        <v>4824.37</v>
      </c>
      <c r="U32" s="177">
        <v>3845.25</v>
      </c>
      <c r="V32" s="177">
        <v>6266.25</v>
      </c>
      <c r="W32" s="177">
        <v>6026.7</v>
      </c>
      <c r="X32" s="177">
        <v>3813.63</v>
      </c>
      <c r="Y32" s="177">
        <v>4344.5200000000004</v>
      </c>
      <c r="Z32" s="177">
        <v>5290.73</v>
      </c>
      <c r="AA32" s="177">
        <v>6945.58</v>
      </c>
      <c r="AB32" s="177">
        <v>5259.57</v>
      </c>
      <c r="AC32" s="177">
        <v>5206.6099999999997</v>
      </c>
      <c r="AD32" s="177">
        <v>7889.62</v>
      </c>
      <c r="AE32" s="177">
        <f>SUM(AE24:AE31)</f>
        <v>7837.23</v>
      </c>
      <c r="AF32" s="177">
        <f>SUM(AF24:AF31)</f>
        <v>5025.62</v>
      </c>
      <c r="AG32" s="177">
        <f>SUM(AG24:AG31)</f>
        <v>5003.58</v>
      </c>
      <c r="AH32" s="177">
        <f>SUM(AH24:AH31)</f>
        <v>8730.5500000000011</v>
      </c>
      <c r="AI32" s="177">
        <f t="shared" ref="AI32:AX32" si="1">SUM(AI24:AI31)</f>
        <v>8995.2800000000007</v>
      </c>
      <c r="AJ32" s="177">
        <f t="shared" si="1"/>
        <v>5764.6900000000005</v>
      </c>
      <c r="AK32" s="177">
        <f t="shared" si="1"/>
        <v>6794.49</v>
      </c>
      <c r="AL32" s="177">
        <f t="shared" si="1"/>
        <v>8649.08</v>
      </c>
      <c r="AM32" s="177">
        <f t="shared" si="1"/>
        <v>11536.57</v>
      </c>
      <c r="AN32" s="177">
        <f t="shared" si="1"/>
        <v>5788.99</v>
      </c>
      <c r="AO32" s="177">
        <f t="shared" si="1"/>
        <v>6265.2800000000007</v>
      </c>
      <c r="AP32" s="177">
        <f t="shared" si="1"/>
        <v>8529.73</v>
      </c>
      <c r="AQ32" s="177">
        <f t="shared" si="1"/>
        <v>8968.31</v>
      </c>
      <c r="AR32" s="177">
        <f t="shared" si="1"/>
        <v>5401.9000000000005</v>
      </c>
      <c r="AS32" s="177">
        <f t="shared" si="1"/>
        <v>4016.27</v>
      </c>
      <c r="AT32" s="195">
        <f t="shared" si="1"/>
        <v>9143.0700000000015</v>
      </c>
      <c r="AU32" s="195">
        <f t="shared" si="1"/>
        <v>11157.35</v>
      </c>
      <c r="AV32" s="195">
        <f t="shared" si="1"/>
        <v>7377.6500000000005</v>
      </c>
      <c r="AW32" s="195">
        <f t="shared" si="1"/>
        <v>6298.8900000000012</v>
      </c>
      <c r="AX32" s="310">
        <f t="shared" si="1"/>
        <v>10419.949999999999</v>
      </c>
    </row>
    <row r="33" spans="1:50" s="50" customFormat="1" ht="45" customHeight="1" thickTop="1" x14ac:dyDescent="0.25">
      <c r="AV33" s="183"/>
    </row>
    <row r="34" spans="1:50" s="50" customFormat="1" ht="33.75" customHeight="1" x14ac:dyDescent="0.2">
      <c r="A34" s="80" t="s">
        <v>331</v>
      </c>
      <c r="B34" s="60" t="s">
        <v>124</v>
      </c>
      <c r="C34" s="60" t="s">
        <v>125</v>
      </c>
      <c r="D34" s="60" t="s">
        <v>126</v>
      </c>
      <c r="E34" s="60" t="s">
        <v>127</v>
      </c>
      <c r="F34" s="60" t="s">
        <v>128</v>
      </c>
      <c r="G34" s="60" t="s">
        <v>129</v>
      </c>
      <c r="H34" s="60" t="s">
        <v>130</v>
      </c>
      <c r="I34" s="60" t="s">
        <v>131</v>
      </c>
      <c r="J34" s="60" t="s">
        <v>132</v>
      </c>
      <c r="K34" s="60" t="s">
        <v>133</v>
      </c>
      <c r="L34" s="60" t="s">
        <v>134</v>
      </c>
      <c r="M34" s="60" t="s">
        <v>135</v>
      </c>
      <c r="N34" s="60" t="s">
        <v>136</v>
      </c>
      <c r="O34" s="60" t="s">
        <v>137</v>
      </c>
      <c r="P34" s="60" t="s">
        <v>138</v>
      </c>
      <c r="Q34" s="60" t="s">
        <v>139</v>
      </c>
      <c r="R34" s="60" t="s">
        <v>140</v>
      </c>
      <c r="S34" s="60" t="s">
        <v>141</v>
      </c>
      <c r="T34" s="60" t="s">
        <v>142</v>
      </c>
      <c r="U34" s="60" t="s">
        <v>143</v>
      </c>
      <c r="V34" s="60" t="s">
        <v>144</v>
      </c>
      <c r="W34" s="60" t="s">
        <v>145</v>
      </c>
      <c r="X34" s="60" t="s">
        <v>146</v>
      </c>
      <c r="Y34" s="60" t="s">
        <v>147</v>
      </c>
      <c r="Z34" s="60" t="s">
        <v>148</v>
      </c>
      <c r="AA34" s="60" t="s">
        <v>149</v>
      </c>
      <c r="AB34" s="60" t="s">
        <v>150</v>
      </c>
      <c r="AC34" s="60" t="s">
        <v>151</v>
      </c>
      <c r="AD34" s="60" t="s">
        <v>152</v>
      </c>
      <c r="AE34" s="60" t="s">
        <v>153</v>
      </c>
      <c r="AF34" s="60" t="s">
        <v>154</v>
      </c>
      <c r="AG34" s="60" t="s">
        <v>155</v>
      </c>
      <c r="AH34" s="60" t="s">
        <v>156</v>
      </c>
      <c r="AI34" s="60" t="s">
        <v>157</v>
      </c>
      <c r="AJ34" s="60" t="s">
        <v>158</v>
      </c>
      <c r="AK34" s="60" t="s">
        <v>159</v>
      </c>
      <c r="AL34" s="60" t="s">
        <v>160</v>
      </c>
      <c r="AM34" s="60" t="s">
        <v>161</v>
      </c>
      <c r="AN34" s="60" t="s">
        <v>162</v>
      </c>
      <c r="AO34" s="60" t="s">
        <v>163</v>
      </c>
      <c r="AP34" s="60" t="s">
        <v>164</v>
      </c>
      <c r="AQ34" s="60" t="s">
        <v>165</v>
      </c>
      <c r="AR34" s="60" t="s">
        <v>166</v>
      </c>
      <c r="AS34" s="60" t="s">
        <v>260</v>
      </c>
      <c r="AT34" s="60" t="s">
        <v>265</v>
      </c>
      <c r="AU34" s="60" t="s">
        <v>277</v>
      </c>
      <c r="AV34" s="60" t="s">
        <v>282</v>
      </c>
      <c r="AW34" s="60" t="s">
        <v>284</v>
      </c>
      <c r="AX34" s="60" t="s">
        <v>289</v>
      </c>
    </row>
    <row r="35" spans="1:50" s="50" customFormat="1" ht="20.25" customHeight="1" x14ac:dyDescent="0.2">
      <c r="A35" s="50" t="s">
        <v>87</v>
      </c>
      <c r="B35" s="127" t="s">
        <v>222</v>
      </c>
      <c r="C35" s="127" t="s">
        <v>222</v>
      </c>
      <c r="D35" s="91">
        <f t="shared" ref="D35:AX35" si="2">ROUND(100000*D24/(AVERAGE(C8:D8)*24*D41),2)</f>
        <v>27.86</v>
      </c>
      <c r="E35" s="91">
        <f t="shared" si="2"/>
        <v>19.18</v>
      </c>
      <c r="F35" s="91">
        <f t="shared" si="2"/>
        <v>39.14</v>
      </c>
      <c r="G35" s="91">
        <f t="shared" si="2"/>
        <v>35.880000000000003</v>
      </c>
      <c r="H35" s="91">
        <f t="shared" si="2"/>
        <v>18.21</v>
      </c>
      <c r="I35" s="91">
        <f t="shared" si="2"/>
        <v>21.91</v>
      </c>
      <c r="J35" s="91">
        <f t="shared" si="2"/>
        <v>29.26</v>
      </c>
      <c r="K35" s="91">
        <f t="shared" si="2"/>
        <v>29.16</v>
      </c>
      <c r="L35" s="91">
        <f t="shared" si="2"/>
        <v>25.3</v>
      </c>
      <c r="M35" s="91">
        <f t="shared" si="2"/>
        <v>17.91</v>
      </c>
      <c r="N35" s="91">
        <f t="shared" si="2"/>
        <v>39.31</v>
      </c>
      <c r="O35" s="91">
        <f t="shared" si="2"/>
        <v>40.880000000000003</v>
      </c>
      <c r="P35" s="91">
        <f t="shared" si="2"/>
        <v>18.25</v>
      </c>
      <c r="Q35" s="91">
        <f t="shared" si="2"/>
        <v>16.14</v>
      </c>
      <c r="R35" s="91">
        <f t="shared" si="2"/>
        <v>31.18</v>
      </c>
      <c r="S35" s="91">
        <f t="shared" si="2"/>
        <v>39.130000000000003</v>
      </c>
      <c r="T35" s="91">
        <f t="shared" si="2"/>
        <v>24.9</v>
      </c>
      <c r="U35" s="91">
        <f t="shared" si="2"/>
        <v>19.54</v>
      </c>
      <c r="V35" s="91">
        <f t="shared" si="2"/>
        <v>33.31</v>
      </c>
      <c r="W35" s="91">
        <f t="shared" si="2"/>
        <v>28.91</v>
      </c>
      <c r="X35" s="91">
        <f t="shared" si="2"/>
        <v>18.940000000000001</v>
      </c>
      <c r="Y35" s="91">
        <f t="shared" si="2"/>
        <v>20.5</v>
      </c>
      <c r="Z35" s="91">
        <f t="shared" si="2"/>
        <v>26.1</v>
      </c>
      <c r="AA35" s="91">
        <f t="shared" si="2"/>
        <v>31.49</v>
      </c>
      <c r="AB35" s="91">
        <f t="shared" si="2"/>
        <v>23.74</v>
      </c>
      <c r="AC35" s="91">
        <f t="shared" si="2"/>
        <v>20.21</v>
      </c>
      <c r="AD35" s="91">
        <f t="shared" si="2"/>
        <v>32.39</v>
      </c>
      <c r="AE35" s="91">
        <f t="shared" si="2"/>
        <v>33.74</v>
      </c>
      <c r="AF35" s="91">
        <f t="shared" si="2"/>
        <v>19.32</v>
      </c>
      <c r="AG35" s="91">
        <f t="shared" si="2"/>
        <v>19.48</v>
      </c>
      <c r="AH35" s="91">
        <f t="shared" si="2"/>
        <v>34.020000000000003</v>
      </c>
      <c r="AI35" s="91">
        <f t="shared" si="2"/>
        <v>33.75</v>
      </c>
      <c r="AJ35" s="91">
        <f t="shared" si="2"/>
        <v>20.32</v>
      </c>
      <c r="AK35" s="91">
        <f t="shared" si="2"/>
        <v>21.98</v>
      </c>
      <c r="AL35" s="91">
        <f t="shared" si="2"/>
        <v>29.42</v>
      </c>
      <c r="AM35" s="91">
        <f t="shared" si="2"/>
        <v>41.02</v>
      </c>
      <c r="AN35" s="91">
        <f t="shared" si="2"/>
        <v>19.32</v>
      </c>
      <c r="AO35" s="91">
        <f t="shared" si="2"/>
        <v>21.01</v>
      </c>
      <c r="AP35" s="91">
        <f t="shared" si="2"/>
        <v>27</v>
      </c>
      <c r="AQ35" s="91">
        <f t="shared" si="2"/>
        <v>31.83</v>
      </c>
      <c r="AR35" s="91">
        <f t="shared" si="2"/>
        <v>17.29</v>
      </c>
      <c r="AS35" s="91">
        <f t="shared" si="2"/>
        <v>12.3</v>
      </c>
      <c r="AT35" s="91">
        <f t="shared" si="2"/>
        <v>30.91</v>
      </c>
      <c r="AU35" s="91">
        <f t="shared" si="2"/>
        <v>38.54</v>
      </c>
      <c r="AV35" s="91">
        <f t="shared" si="2"/>
        <v>24.14</v>
      </c>
      <c r="AW35" s="91">
        <f t="shared" si="2"/>
        <v>19.3</v>
      </c>
      <c r="AX35" s="91">
        <f t="shared" si="2"/>
        <v>31</v>
      </c>
    </row>
    <row r="36" spans="1:50" s="50" customFormat="1" ht="20.25" customHeight="1" x14ac:dyDescent="0.2">
      <c r="A36" s="50" t="s">
        <v>88</v>
      </c>
      <c r="B36" s="127" t="s">
        <v>222</v>
      </c>
      <c r="C36" s="127" t="s">
        <v>222</v>
      </c>
      <c r="D36" s="91">
        <f>ROUND(IFERROR(100000*D25/(SUM(C9:D10)/2*24*D41),"-"),2)</f>
        <v>34.94</v>
      </c>
      <c r="E36" s="91">
        <f>ROUND(IFERROR(100000*E25/(SUM(D9:E10)/2*24*E41),"-"),2)</f>
        <v>29.16</v>
      </c>
      <c r="F36" s="91">
        <f t="shared" ref="F36:AX36" si="3">ROUND(IFERROR(100000*F25/(SUM(E9:F10)/2*24*F41),"-"),2)</f>
        <v>49.78</v>
      </c>
      <c r="G36" s="91">
        <f t="shared" si="3"/>
        <v>35.18</v>
      </c>
      <c r="H36" s="91">
        <f t="shared" si="3"/>
        <v>26.69</v>
      </c>
      <c r="I36" s="91">
        <f t="shared" si="3"/>
        <v>30.41</v>
      </c>
      <c r="J36" s="91">
        <f t="shared" si="3"/>
        <v>37.08</v>
      </c>
      <c r="K36" s="91">
        <f t="shared" si="3"/>
        <v>38.65</v>
      </c>
      <c r="L36" s="91">
        <f t="shared" si="3"/>
        <v>31.9</v>
      </c>
      <c r="M36" s="91">
        <f t="shared" si="3"/>
        <v>24.1</v>
      </c>
      <c r="N36" s="91">
        <f t="shared" si="3"/>
        <v>46.4</v>
      </c>
      <c r="O36" s="91">
        <f t="shared" si="3"/>
        <v>48.3</v>
      </c>
      <c r="P36" s="91">
        <f t="shared" si="3"/>
        <v>25.52</v>
      </c>
      <c r="Q36" s="91">
        <f t="shared" si="3"/>
        <v>20.64</v>
      </c>
      <c r="R36" s="91">
        <f t="shared" si="3"/>
        <v>38.380000000000003</v>
      </c>
      <c r="S36" s="91">
        <f t="shared" si="3"/>
        <v>36.74</v>
      </c>
      <c r="T36" s="91">
        <f t="shared" si="3"/>
        <v>30.61</v>
      </c>
      <c r="U36" s="91">
        <f t="shared" si="3"/>
        <v>24.44</v>
      </c>
      <c r="V36" s="91">
        <f t="shared" si="3"/>
        <v>38.58</v>
      </c>
      <c r="W36" s="91">
        <f t="shared" si="3"/>
        <v>34.69</v>
      </c>
      <c r="X36" s="91">
        <f t="shared" si="3"/>
        <v>28.47</v>
      </c>
      <c r="Y36" s="91">
        <f t="shared" si="3"/>
        <v>28.75</v>
      </c>
      <c r="Z36" s="91">
        <f t="shared" si="3"/>
        <v>34.5</v>
      </c>
      <c r="AA36" s="91">
        <f t="shared" si="3"/>
        <v>40.86</v>
      </c>
      <c r="AB36" s="91">
        <f t="shared" si="3"/>
        <v>32.68</v>
      </c>
      <c r="AC36" s="91">
        <f t="shared" si="3"/>
        <v>27.31</v>
      </c>
      <c r="AD36" s="91">
        <f t="shared" si="3"/>
        <v>38.72</v>
      </c>
      <c r="AE36" s="91">
        <f t="shared" si="3"/>
        <v>68.8</v>
      </c>
      <c r="AF36" s="91">
        <f t="shared" si="3"/>
        <v>53.19</v>
      </c>
      <c r="AG36" s="91">
        <f t="shared" si="3"/>
        <v>32.36</v>
      </c>
      <c r="AH36" s="91">
        <f t="shared" si="3"/>
        <v>33.630000000000003</v>
      </c>
      <c r="AI36" s="91">
        <f>ROUND(IFERROR(100000*AI25/(SUM(AH9:AI10)/2*24*AI41),"-"),2)</f>
        <v>55.06</v>
      </c>
      <c r="AJ36" s="91">
        <f t="shared" si="3"/>
        <v>38.71</v>
      </c>
      <c r="AK36" s="91">
        <f t="shared" si="3"/>
        <v>35.96</v>
      </c>
      <c r="AL36" s="91">
        <f t="shared" si="3"/>
        <v>49.86</v>
      </c>
      <c r="AM36" s="91">
        <f t="shared" si="3"/>
        <v>60.72</v>
      </c>
      <c r="AN36" s="91">
        <f t="shared" si="3"/>
        <v>32.93</v>
      </c>
      <c r="AO36" s="91">
        <f t="shared" si="3"/>
        <v>33.9</v>
      </c>
      <c r="AP36" s="91">
        <f t="shared" si="3"/>
        <v>49.55</v>
      </c>
      <c r="AQ36" s="91">
        <f t="shared" si="3"/>
        <v>50.55</v>
      </c>
      <c r="AR36" s="91">
        <f t="shared" si="3"/>
        <v>28.21</v>
      </c>
      <c r="AS36" s="91">
        <f t="shared" si="3"/>
        <v>22.73</v>
      </c>
      <c r="AT36" s="91">
        <f t="shared" si="3"/>
        <v>36.049999999999997</v>
      </c>
      <c r="AU36" s="91">
        <f t="shared" si="3"/>
        <v>48.52</v>
      </c>
      <c r="AV36" s="91">
        <f t="shared" si="3"/>
        <v>26.42</v>
      </c>
      <c r="AW36" s="91">
        <f t="shared" si="3"/>
        <v>25.61</v>
      </c>
      <c r="AX36" s="91">
        <f t="shared" si="3"/>
        <v>43.61</v>
      </c>
    </row>
    <row r="37" spans="1:50" s="50" customFormat="1" ht="20.25" customHeight="1" x14ac:dyDescent="0.2">
      <c r="A37" s="100" t="s">
        <v>18</v>
      </c>
      <c r="B37" s="127" t="s">
        <v>222</v>
      </c>
      <c r="C37" s="127" t="s">
        <v>222</v>
      </c>
      <c r="D37" s="91">
        <f>ROUND(100000*D28/(AVERAGE(C13:D14)*2*24*D41),2)</f>
        <v>33.6</v>
      </c>
      <c r="E37" s="91">
        <f t="shared" ref="E37:AX37" si="4">ROUND(100000*E28/(AVERAGE(D13:E14)*2*24*E41),2)</f>
        <v>34.979999999999997</v>
      </c>
      <c r="F37" s="91">
        <f t="shared" si="4"/>
        <v>58.02</v>
      </c>
      <c r="G37" s="91">
        <f t="shared" si="4"/>
        <v>52.55</v>
      </c>
      <c r="H37" s="91">
        <f t="shared" si="4"/>
        <v>21.75</v>
      </c>
      <c r="I37" s="91">
        <f t="shared" si="4"/>
        <v>28.8</v>
      </c>
      <c r="J37" s="91">
        <f t="shared" si="4"/>
        <v>44.98</v>
      </c>
      <c r="K37" s="91">
        <f t="shared" si="4"/>
        <v>35.43</v>
      </c>
      <c r="L37" s="91">
        <f t="shared" si="4"/>
        <v>28.12</v>
      </c>
      <c r="M37" s="91">
        <f t="shared" si="4"/>
        <v>20.78</v>
      </c>
      <c r="N37" s="91">
        <f t="shared" si="4"/>
        <v>48.52</v>
      </c>
      <c r="O37" s="91">
        <f t="shared" si="4"/>
        <v>63.56</v>
      </c>
      <c r="P37" s="91">
        <f t="shared" si="4"/>
        <v>31.69</v>
      </c>
      <c r="Q37" s="91">
        <f t="shared" si="4"/>
        <v>21.96</v>
      </c>
      <c r="R37" s="91">
        <f t="shared" si="4"/>
        <v>48.02</v>
      </c>
      <c r="S37" s="91">
        <f t="shared" si="4"/>
        <v>56.32</v>
      </c>
      <c r="T37" s="91">
        <f t="shared" si="4"/>
        <v>39.99</v>
      </c>
      <c r="U37" s="91">
        <f t="shared" si="4"/>
        <v>28.14</v>
      </c>
      <c r="V37" s="91">
        <f t="shared" si="4"/>
        <v>48</v>
      </c>
      <c r="W37" s="91">
        <f t="shared" si="4"/>
        <v>55.28</v>
      </c>
      <c r="X37" s="91">
        <f t="shared" si="4"/>
        <v>25</v>
      </c>
      <c r="Y37" s="91">
        <f t="shared" si="4"/>
        <v>29.7</v>
      </c>
      <c r="Z37" s="91">
        <f t="shared" si="4"/>
        <v>31.03</v>
      </c>
      <c r="AA37" s="91">
        <f t="shared" si="4"/>
        <v>47.09</v>
      </c>
      <c r="AB37" s="91">
        <f t="shared" si="4"/>
        <v>22.29</v>
      </c>
      <c r="AC37" s="91">
        <f t="shared" si="4"/>
        <v>31.89</v>
      </c>
      <c r="AD37" s="91">
        <f t="shared" si="4"/>
        <v>48.63</v>
      </c>
      <c r="AE37" s="91">
        <f t="shared" si="4"/>
        <v>39.18</v>
      </c>
      <c r="AF37" s="91">
        <f t="shared" si="4"/>
        <v>24.18</v>
      </c>
      <c r="AG37" s="91">
        <f t="shared" si="4"/>
        <v>22.92</v>
      </c>
      <c r="AH37" s="91">
        <f t="shared" si="4"/>
        <v>51.76</v>
      </c>
      <c r="AI37" s="91">
        <f t="shared" si="4"/>
        <v>48.12</v>
      </c>
      <c r="AJ37" s="91">
        <f t="shared" si="4"/>
        <v>20.9</v>
      </c>
      <c r="AK37" s="91">
        <f t="shared" si="4"/>
        <v>35.82</v>
      </c>
      <c r="AL37" s="91">
        <f t="shared" si="4"/>
        <v>44.03</v>
      </c>
      <c r="AM37" s="91">
        <f t="shared" si="4"/>
        <v>62.46</v>
      </c>
      <c r="AN37" s="91">
        <f t="shared" si="4"/>
        <v>26.41</v>
      </c>
      <c r="AO37" s="91">
        <f t="shared" si="4"/>
        <v>29.06</v>
      </c>
      <c r="AP37" s="91">
        <f t="shared" si="4"/>
        <v>54.28</v>
      </c>
      <c r="AQ37" s="91">
        <f t="shared" si="4"/>
        <v>43.82</v>
      </c>
      <c r="AR37" s="91">
        <f t="shared" si="4"/>
        <v>25.22</v>
      </c>
      <c r="AS37" s="91">
        <f t="shared" si="4"/>
        <v>16.010000000000002</v>
      </c>
      <c r="AT37" s="91">
        <f t="shared" si="4"/>
        <v>51.09</v>
      </c>
      <c r="AU37" s="91">
        <f t="shared" si="4"/>
        <v>46.85</v>
      </c>
      <c r="AV37" s="91">
        <f t="shared" si="4"/>
        <v>23.92</v>
      </c>
      <c r="AW37" s="91">
        <f t="shared" si="4"/>
        <v>18.21</v>
      </c>
      <c r="AX37" s="91">
        <f t="shared" si="4"/>
        <v>44.52</v>
      </c>
    </row>
    <row r="38" spans="1:50" s="50" customFormat="1" ht="20.25" customHeight="1" x14ac:dyDescent="0.2">
      <c r="A38" s="100" t="s">
        <v>6</v>
      </c>
      <c r="B38" s="127" t="s">
        <v>222</v>
      </c>
      <c r="C38" s="127" t="s">
        <v>222</v>
      </c>
      <c r="D38" s="91">
        <f>ROUND(100000*D29/(AVERAGE(C15:D15)*24*D41),2)</f>
        <v>52.21</v>
      </c>
      <c r="E38" s="91">
        <f t="shared" ref="E38:AX38" si="5">ROUND(100000*E29/(AVERAGE(D15:E15)*24*E41),2)</f>
        <v>53.78</v>
      </c>
      <c r="F38" s="91">
        <f t="shared" si="5"/>
        <v>55.39</v>
      </c>
      <c r="G38" s="91">
        <f t="shared" si="5"/>
        <v>56.7</v>
      </c>
      <c r="H38" s="91">
        <f t="shared" si="5"/>
        <v>54.04</v>
      </c>
      <c r="I38" s="91">
        <f t="shared" si="5"/>
        <v>54.15</v>
      </c>
      <c r="J38" s="91">
        <f t="shared" si="5"/>
        <v>54.82</v>
      </c>
      <c r="K38" s="91">
        <f t="shared" si="5"/>
        <v>58.01</v>
      </c>
      <c r="L38" s="91">
        <f t="shared" si="5"/>
        <v>55.53</v>
      </c>
      <c r="M38" s="91">
        <f t="shared" si="5"/>
        <v>54.04</v>
      </c>
      <c r="N38" s="91">
        <f t="shared" si="5"/>
        <v>55.7</v>
      </c>
      <c r="O38" s="91">
        <f t="shared" si="5"/>
        <v>54.31</v>
      </c>
      <c r="P38" s="91">
        <f t="shared" si="5"/>
        <v>51.69</v>
      </c>
      <c r="Q38" s="91">
        <f t="shared" si="5"/>
        <v>51.29</v>
      </c>
      <c r="R38" s="91">
        <f t="shared" si="5"/>
        <v>52.2</v>
      </c>
      <c r="S38" s="91">
        <f t="shared" si="5"/>
        <v>50.33</v>
      </c>
      <c r="T38" s="91">
        <f t="shared" si="5"/>
        <v>50.21</v>
      </c>
      <c r="U38" s="91">
        <f t="shared" si="5"/>
        <v>48.72</v>
      </c>
      <c r="V38" s="91">
        <f t="shared" si="5"/>
        <v>48.38</v>
      </c>
      <c r="W38" s="91">
        <f t="shared" si="5"/>
        <v>50.46</v>
      </c>
      <c r="X38" s="91">
        <f t="shared" si="5"/>
        <v>48.17</v>
      </c>
      <c r="Y38" s="91">
        <f t="shared" si="5"/>
        <v>47.33</v>
      </c>
      <c r="Z38" s="91">
        <f t="shared" si="5"/>
        <v>46.98</v>
      </c>
      <c r="AA38" s="91">
        <f t="shared" si="5"/>
        <v>45.08</v>
      </c>
      <c r="AB38" s="91">
        <f t="shared" si="5"/>
        <v>43.85</v>
      </c>
      <c r="AC38" s="91">
        <f t="shared" si="5"/>
        <v>43.31</v>
      </c>
      <c r="AD38" s="91">
        <f t="shared" si="5"/>
        <v>43.3</v>
      </c>
      <c r="AE38" s="91">
        <f t="shared" si="5"/>
        <v>42.38</v>
      </c>
      <c r="AF38" s="91">
        <f t="shared" si="5"/>
        <v>41.66</v>
      </c>
      <c r="AG38" s="91">
        <f t="shared" si="5"/>
        <v>41.07</v>
      </c>
      <c r="AH38" s="91">
        <f t="shared" si="5"/>
        <v>41.25</v>
      </c>
      <c r="AI38" s="91">
        <f t="shared" si="5"/>
        <v>41.94</v>
      </c>
      <c r="AJ38" s="91">
        <f t="shared" si="5"/>
        <v>39.17</v>
      </c>
      <c r="AK38" s="91">
        <f t="shared" si="5"/>
        <v>39.86</v>
      </c>
      <c r="AL38" s="91">
        <f t="shared" si="5"/>
        <v>41.51</v>
      </c>
      <c r="AM38" s="91">
        <f t="shared" si="5"/>
        <v>40.15</v>
      </c>
      <c r="AN38" s="91">
        <f t="shared" si="5"/>
        <v>39.26</v>
      </c>
      <c r="AO38" s="91">
        <f t="shared" si="5"/>
        <v>39.32</v>
      </c>
      <c r="AP38" s="91">
        <f t="shared" si="5"/>
        <v>41.15</v>
      </c>
      <c r="AQ38" s="91">
        <f t="shared" si="5"/>
        <v>39.42</v>
      </c>
      <c r="AR38" s="91">
        <f t="shared" si="5"/>
        <v>36.64</v>
      </c>
      <c r="AS38" s="91">
        <f t="shared" si="5"/>
        <v>36.97</v>
      </c>
      <c r="AT38" s="91">
        <f>ROUND(100000*AT29/(AVERAGE(AS14:AT14)*24*AT41),2)</f>
        <v>3.22</v>
      </c>
      <c r="AU38" s="91">
        <f t="shared" si="5"/>
        <v>35.200000000000003</v>
      </c>
      <c r="AV38" s="91">
        <f t="shared" si="5"/>
        <v>34.6</v>
      </c>
      <c r="AW38" s="91">
        <f t="shared" si="5"/>
        <v>33.21</v>
      </c>
      <c r="AX38" s="91">
        <f t="shared" si="5"/>
        <v>32.729999999999997</v>
      </c>
    </row>
    <row r="39" spans="1:50" s="50" customFormat="1" ht="20.25" customHeight="1" thickBot="1" x14ac:dyDescent="0.25">
      <c r="A39" s="100" t="s">
        <v>7</v>
      </c>
      <c r="B39" s="146" t="s">
        <v>222</v>
      </c>
      <c r="C39" s="146" t="s">
        <v>222</v>
      </c>
      <c r="D39" s="129">
        <f>ROUND(100000*D30/(AVERAGE(C16:D16)*24*D41),2)</f>
        <v>44.38</v>
      </c>
      <c r="E39" s="129">
        <f t="shared" ref="E39:AX39" si="6">ROUND(100000*E30/(AVERAGE(D16:E16)*24*E41),2)</f>
        <v>43.9</v>
      </c>
      <c r="F39" s="129">
        <f t="shared" si="6"/>
        <v>42.46</v>
      </c>
      <c r="G39" s="129">
        <f t="shared" si="6"/>
        <v>44.38</v>
      </c>
      <c r="H39" s="129">
        <f t="shared" si="6"/>
        <v>42.15</v>
      </c>
      <c r="I39" s="129">
        <f t="shared" si="6"/>
        <v>45.67</v>
      </c>
      <c r="J39" s="129">
        <f t="shared" si="6"/>
        <v>46.34</v>
      </c>
      <c r="K39" s="129">
        <f t="shared" si="6"/>
        <v>36.700000000000003</v>
      </c>
      <c r="L39" s="129">
        <f t="shared" si="6"/>
        <v>56.08</v>
      </c>
      <c r="M39" s="129">
        <f t="shared" si="6"/>
        <v>55.08</v>
      </c>
      <c r="N39" s="129">
        <f t="shared" si="6"/>
        <v>49.32</v>
      </c>
      <c r="O39" s="129">
        <f t="shared" si="6"/>
        <v>46.97</v>
      </c>
      <c r="P39" s="129">
        <f t="shared" si="6"/>
        <v>49.53</v>
      </c>
      <c r="Q39" s="129">
        <f t="shared" si="6"/>
        <v>50.25</v>
      </c>
      <c r="R39" s="129">
        <f t="shared" si="6"/>
        <v>37.69</v>
      </c>
      <c r="S39" s="129">
        <f t="shared" si="6"/>
        <v>51.77</v>
      </c>
      <c r="T39" s="129">
        <f t="shared" si="6"/>
        <v>44.05</v>
      </c>
      <c r="U39" s="129">
        <f t="shared" si="6"/>
        <v>38.61</v>
      </c>
      <c r="V39" s="129">
        <f t="shared" si="6"/>
        <v>39.97</v>
      </c>
      <c r="W39" s="129">
        <f t="shared" si="6"/>
        <v>45.53</v>
      </c>
      <c r="X39" s="129">
        <f t="shared" si="6"/>
        <v>52.8</v>
      </c>
      <c r="Y39" s="129">
        <f t="shared" si="6"/>
        <v>48.1</v>
      </c>
      <c r="Z39" s="129">
        <f t="shared" si="6"/>
        <v>55.41</v>
      </c>
      <c r="AA39" s="129">
        <f t="shared" si="6"/>
        <v>59.9</v>
      </c>
      <c r="AB39" s="129">
        <f t="shared" si="6"/>
        <v>54.88</v>
      </c>
      <c r="AC39" s="129">
        <f t="shared" si="6"/>
        <v>58.6</v>
      </c>
      <c r="AD39" s="129">
        <f t="shared" si="6"/>
        <v>53.16</v>
      </c>
      <c r="AE39" s="129">
        <f t="shared" si="6"/>
        <v>57.22</v>
      </c>
      <c r="AF39" s="129">
        <f t="shared" si="6"/>
        <v>61.89</v>
      </c>
      <c r="AG39" s="129">
        <f t="shared" si="6"/>
        <v>51.1</v>
      </c>
      <c r="AH39" s="129">
        <f t="shared" si="6"/>
        <v>50.91</v>
      </c>
      <c r="AI39" s="129">
        <f t="shared" si="6"/>
        <v>46.36</v>
      </c>
      <c r="AJ39" s="129">
        <f t="shared" si="6"/>
        <v>38.97</v>
      </c>
      <c r="AK39" s="129">
        <f t="shared" si="6"/>
        <v>44.67</v>
      </c>
      <c r="AL39" s="129">
        <f t="shared" si="6"/>
        <v>50.35</v>
      </c>
      <c r="AM39" s="129">
        <f t="shared" si="6"/>
        <v>52.48</v>
      </c>
      <c r="AN39" s="129">
        <f t="shared" si="6"/>
        <v>56.27</v>
      </c>
      <c r="AO39" s="129">
        <f t="shared" si="6"/>
        <v>51.66</v>
      </c>
      <c r="AP39" s="129">
        <f t="shared" si="6"/>
        <v>54.04</v>
      </c>
      <c r="AQ39" s="129">
        <f t="shared" si="6"/>
        <v>59.91</v>
      </c>
      <c r="AR39" s="129">
        <f t="shared" si="6"/>
        <v>61.66</v>
      </c>
      <c r="AS39" s="144">
        <f t="shared" si="6"/>
        <v>59.02</v>
      </c>
      <c r="AT39" s="144">
        <f>ROUND(100000*AT30/(AVERAGE(AS15:AT15)*24*AT41),2)</f>
        <v>3.92</v>
      </c>
      <c r="AU39" s="144">
        <f t="shared" si="6"/>
        <v>50.21</v>
      </c>
      <c r="AV39" s="144">
        <f t="shared" si="6"/>
        <v>50.51</v>
      </c>
      <c r="AW39" s="144">
        <f t="shared" si="6"/>
        <v>58.51</v>
      </c>
      <c r="AX39" s="144">
        <f t="shared" si="6"/>
        <v>45.57</v>
      </c>
    </row>
    <row r="40" spans="1:50" s="50" customFormat="1" ht="20.25" customHeight="1" thickTop="1" x14ac:dyDescent="0.2">
      <c r="A40" s="100"/>
    </row>
    <row r="41" spans="1:50" s="50" customFormat="1" ht="20.25" hidden="1" customHeight="1" x14ac:dyDescent="0.2">
      <c r="C41" s="50">
        <v>90</v>
      </c>
      <c r="D41" s="50">
        <v>91</v>
      </c>
      <c r="E41" s="50">
        <v>92</v>
      </c>
      <c r="F41" s="50">
        <v>92</v>
      </c>
      <c r="G41" s="89">
        <v>91</v>
      </c>
      <c r="H41" s="89">
        <v>91</v>
      </c>
      <c r="I41" s="89">
        <v>92</v>
      </c>
      <c r="J41" s="89">
        <v>92</v>
      </c>
      <c r="K41" s="50">
        <v>90</v>
      </c>
      <c r="L41" s="50">
        <v>91</v>
      </c>
      <c r="M41" s="50">
        <v>92</v>
      </c>
      <c r="N41" s="50">
        <v>92</v>
      </c>
      <c r="O41" s="50">
        <v>90</v>
      </c>
      <c r="P41" s="50">
        <v>91</v>
      </c>
      <c r="Q41" s="50">
        <v>92</v>
      </c>
      <c r="R41" s="50">
        <v>92</v>
      </c>
      <c r="S41" s="50">
        <v>90</v>
      </c>
      <c r="T41" s="50">
        <v>91</v>
      </c>
      <c r="U41" s="50">
        <v>92</v>
      </c>
      <c r="V41" s="50">
        <v>92</v>
      </c>
      <c r="W41" s="50">
        <v>91</v>
      </c>
      <c r="X41" s="50">
        <v>91</v>
      </c>
      <c r="Y41" s="50">
        <v>92</v>
      </c>
      <c r="Z41" s="50">
        <v>92</v>
      </c>
      <c r="AA41" s="50">
        <v>90</v>
      </c>
      <c r="AB41" s="50">
        <v>91</v>
      </c>
      <c r="AC41" s="50">
        <v>92</v>
      </c>
      <c r="AD41" s="50">
        <v>92</v>
      </c>
      <c r="AE41" s="50">
        <v>90</v>
      </c>
      <c r="AF41" s="50">
        <v>91</v>
      </c>
      <c r="AG41" s="50">
        <v>92</v>
      </c>
      <c r="AH41" s="50">
        <v>92</v>
      </c>
      <c r="AI41" s="50">
        <v>90</v>
      </c>
      <c r="AJ41" s="50">
        <v>91</v>
      </c>
      <c r="AK41" s="50">
        <v>92</v>
      </c>
      <c r="AL41" s="50">
        <v>92</v>
      </c>
      <c r="AM41" s="50">
        <v>91</v>
      </c>
      <c r="AN41" s="50">
        <v>91</v>
      </c>
      <c r="AO41" s="50">
        <v>92</v>
      </c>
      <c r="AP41" s="50">
        <v>92</v>
      </c>
      <c r="AQ41" s="50">
        <v>90</v>
      </c>
      <c r="AR41" s="50">
        <v>91</v>
      </c>
      <c r="AS41" s="50">
        <v>92</v>
      </c>
      <c r="AT41" s="50">
        <v>92</v>
      </c>
      <c r="AU41" s="50">
        <v>90</v>
      </c>
      <c r="AV41" s="50">
        <v>91</v>
      </c>
      <c r="AW41" s="50">
        <v>92</v>
      </c>
      <c r="AX41" s="50">
        <v>92</v>
      </c>
    </row>
    <row r="42" spans="1:50" s="50" customFormat="1" ht="20.25" customHeight="1" x14ac:dyDescent="0.2">
      <c r="G42" s="89"/>
      <c r="H42" s="89"/>
      <c r="I42" s="89"/>
      <c r="J42" s="89"/>
    </row>
    <row r="43" spans="1:50" s="50" customFormat="1" ht="20.25" customHeight="1" x14ac:dyDescent="0.2">
      <c r="G43" s="89"/>
      <c r="H43" s="89"/>
      <c r="I43" s="89"/>
      <c r="J43" s="89"/>
    </row>
    <row r="44" spans="1:50" s="50" customFormat="1" ht="20.25" customHeight="1" x14ac:dyDescent="0.2">
      <c r="G44" s="89"/>
      <c r="H44" s="89"/>
      <c r="I44" s="89"/>
      <c r="J44" s="89"/>
    </row>
    <row r="45" spans="1:50" s="50" customFormat="1" ht="20.25" customHeight="1" x14ac:dyDescent="0.2">
      <c r="G45" s="89"/>
      <c r="H45" s="89"/>
      <c r="I45" s="89"/>
      <c r="J45" s="89"/>
    </row>
    <row r="46" spans="1:50" s="50" customFormat="1" ht="20.25" customHeight="1" x14ac:dyDescent="0.2">
      <c r="G46" s="89"/>
      <c r="H46" s="89"/>
      <c r="I46" s="89"/>
      <c r="J46" s="89"/>
    </row>
    <row r="47" spans="1:50" s="50" customFormat="1" ht="20.25" customHeight="1" x14ac:dyDescent="0.2">
      <c r="G47" s="89"/>
      <c r="H47" s="89"/>
      <c r="I47" s="89"/>
      <c r="J47" s="89"/>
    </row>
    <row r="48" spans="1:50" s="50" customFormat="1" ht="20.25" customHeight="1" x14ac:dyDescent="0.2"/>
    <row r="49" spans="1:50" s="50" customFormat="1" ht="20.25" customHeight="1" x14ac:dyDescent="0.2">
      <c r="A49" s="145"/>
    </row>
    <row r="50" spans="1:50" s="50" customFormat="1" ht="20.25" customHeight="1" x14ac:dyDescent="0.2">
      <c r="A50" s="145"/>
    </row>
    <row r="51" spans="1:50" s="50" customFormat="1" ht="20.25" customHeight="1" x14ac:dyDescent="0.2"/>
    <row r="52" spans="1:50" s="50" customFormat="1" ht="20.25" customHeight="1" x14ac:dyDescent="0.2"/>
    <row r="53" spans="1:50" s="50" customFormat="1" ht="20.25" customHeight="1" x14ac:dyDescent="0.2"/>
    <row r="54" spans="1:50" ht="15.75" x14ac:dyDescent="0.2">
      <c r="A54" s="72"/>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I1" activePane="topRight" state="frozen"/>
      <selection activeCell="A11" sqref="A11"/>
      <selection pane="topRight"/>
    </sheetView>
  </sheetViews>
  <sheetFormatPr defaultColWidth="9.140625" defaultRowHeight="20.25" customHeight="1" x14ac:dyDescent="0.2"/>
  <cols>
    <col min="1" max="1" width="51.28515625" style="50" customWidth="1"/>
    <col min="2" max="6" width="11" style="50" customWidth="1"/>
    <col min="7" max="7" width="12" style="50" customWidth="1"/>
    <col min="8" max="8" width="11.28515625" style="50" customWidth="1"/>
    <col min="9" max="9" width="12.28515625" style="50" customWidth="1"/>
    <col min="10" max="10" width="12" style="50" customWidth="1"/>
    <col min="11" max="11" width="12.28515625" style="50" customWidth="1"/>
    <col min="12" max="13" width="13.28515625" style="50" customWidth="1"/>
    <col min="14" max="14" width="13.7109375" style="50" customWidth="1"/>
    <col min="15" max="18" width="13" style="50" customWidth="1"/>
    <col min="19" max="19" width="11.7109375" style="50" customWidth="1"/>
    <col min="20" max="16384" width="9.140625" style="50"/>
  </cols>
  <sheetData>
    <row r="1" spans="1:19" s="30" customFormat="1" ht="45" customHeight="1" x14ac:dyDescent="0.2">
      <c r="A1" s="136" t="s">
        <v>239</v>
      </c>
    </row>
    <row r="2" spans="1:19" ht="20.25" customHeight="1" x14ac:dyDescent="0.2">
      <c r="A2" s="50" t="s">
        <v>234</v>
      </c>
    </row>
    <row r="3" spans="1:19" ht="20.25" customHeight="1" x14ac:dyDescent="0.2">
      <c r="A3" s="53" t="s">
        <v>232</v>
      </c>
    </row>
    <row r="4" spans="1:19" ht="20.25" customHeight="1" x14ac:dyDescent="0.2">
      <c r="A4" s="50" t="s">
        <v>245</v>
      </c>
    </row>
    <row r="5" spans="1:19" ht="20.25" customHeight="1" x14ac:dyDescent="0.2">
      <c r="A5" s="50" t="s">
        <v>244</v>
      </c>
    </row>
    <row r="6" spans="1:19" ht="20.25" customHeight="1" x14ac:dyDescent="0.2">
      <c r="A6" s="50" t="s">
        <v>104</v>
      </c>
    </row>
    <row r="7" spans="1:19" ht="30" customHeight="1" x14ac:dyDescent="0.2">
      <c r="A7" s="49" t="s">
        <v>228</v>
      </c>
      <c r="B7" s="150" t="s">
        <v>227</v>
      </c>
      <c r="C7" s="150" t="s">
        <v>111</v>
      </c>
      <c r="D7" s="150" t="s">
        <v>112</v>
      </c>
      <c r="E7" s="150" t="s">
        <v>113</v>
      </c>
      <c r="F7" s="150" t="s">
        <v>114</v>
      </c>
      <c r="G7" s="150" t="s">
        <v>115</v>
      </c>
      <c r="H7" s="150" t="s">
        <v>116</v>
      </c>
      <c r="I7" s="150" t="s">
        <v>117</v>
      </c>
      <c r="J7" s="150" t="s">
        <v>118</v>
      </c>
      <c r="K7" s="150" t="s">
        <v>119</v>
      </c>
      <c r="L7" s="150" t="s">
        <v>120</v>
      </c>
      <c r="M7" s="150" t="s">
        <v>107</v>
      </c>
      <c r="N7" s="150" t="s">
        <v>108</v>
      </c>
      <c r="O7" s="150" t="s">
        <v>262</v>
      </c>
      <c r="P7" s="150" t="s">
        <v>288</v>
      </c>
    </row>
    <row r="8" spans="1:19" ht="20.25" customHeight="1" x14ac:dyDescent="0.2">
      <c r="A8" s="103" t="s">
        <v>22</v>
      </c>
      <c r="B8" s="161">
        <v>375</v>
      </c>
      <c r="C8" s="161">
        <v>533</v>
      </c>
      <c r="D8" s="161">
        <v>538</v>
      </c>
      <c r="E8" s="161">
        <f>SUM('Wales - Qtr'!F8:F9)</f>
        <v>578.9</v>
      </c>
      <c r="F8" s="161">
        <f>SUM('Wales - Qtr'!J8:J9)</f>
        <v>643.81999999999994</v>
      </c>
      <c r="G8" s="161">
        <f>SUM('Wales - Qtr'!N8:N9)</f>
        <v>769.6099999999999</v>
      </c>
      <c r="H8" s="161">
        <f>SUM('Wales - Qtr'!R8:R9)</f>
        <v>1185.78</v>
      </c>
      <c r="I8" s="161">
        <f>SUM('Wales - Qtr'!V8:V9)</f>
        <v>1370.0900000000001</v>
      </c>
      <c r="J8" s="161">
        <f>SUM('Wales - Qtr'!Z8:Z9)</f>
        <v>1555.22</v>
      </c>
      <c r="K8" s="161">
        <f>SUM('Wales - Qtr'!AD8:AD9)</f>
        <v>1743.75</v>
      </c>
      <c r="L8" s="161">
        <f>SUM('Wales - Qtr'!AH8:AH9)</f>
        <v>1858.49</v>
      </c>
      <c r="M8" s="161">
        <f>SUM('Wales - Qtr'!AL8:AL9)</f>
        <v>1998.86</v>
      </c>
      <c r="N8" s="161">
        <f>SUM('Wales - Qtr'!AP8:AP9)</f>
        <v>2002.16</v>
      </c>
      <c r="O8" s="161">
        <f>SUM('Wales - Qtr'!AT8:AT9)</f>
        <v>2009.56</v>
      </c>
      <c r="P8" s="161">
        <f>SUM('Wales - Qtr'!AX8:AX9)</f>
        <v>2020.85</v>
      </c>
    </row>
    <row r="9" spans="1:19" ht="20.25" customHeight="1" x14ac:dyDescent="0.2">
      <c r="A9" s="100" t="s">
        <v>4</v>
      </c>
      <c r="B9" s="161">
        <v>0</v>
      </c>
      <c r="C9" s="161">
        <v>0</v>
      </c>
      <c r="D9" s="161">
        <v>0</v>
      </c>
      <c r="E9" s="161">
        <f>'Wales - Qtr'!F11</f>
        <v>0</v>
      </c>
      <c r="F9" s="161">
        <f>'Wales - Qtr'!J11</f>
        <v>0</v>
      </c>
      <c r="G9" s="161">
        <f>'Wales - Qtr'!N11</f>
        <v>0</v>
      </c>
      <c r="H9" s="161">
        <f>'Wales - Qtr'!R11</f>
        <v>0</v>
      </c>
      <c r="I9" s="161">
        <f>'Wales - Qtr'!V11</f>
        <v>0</v>
      </c>
      <c r="J9" s="161">
        <f>'Wales - Qtr'!Z11</f>
        <v>0.38</v>
      </c>
      <c r="K9" s="161">
        <f>'Wales - Qtr'!AD11</f>
        <v>0.38</v>
      </c>
      <c r="L9" s="161">
        <f>'Wales - Qtr'!AH11</f>
        <v>0.38</v>
      </c>
      <c r="M9" s="161">
        <f>'Wales - Qtr'!AL11</f>
        <v>0.38</v>
      </c>
      <c r="N9" s="161">
        <f>'Wales - Qtr'!AP11</f>
        <v>0.38</v>
      </c>
      <c r="O9" s="161">
        <f>'Wales - Qtr'!AT11</f>
        <v>0.38</v>
      </c>
      <c r="P9" s="161">
        <f>'Wales - Qtr'!AX11</f>
        <v>0.38</v>
      </c>
    </row>
    <row r="10" spans="1:19" ht="20.25" customHeight="1" x14ac:dyDescent="0.2">
      <c r="A10" s="100" t="s">
        <v>53</v>
      </c>
      <c r="B10" s="161">
        <v>0</v>
      </c>
      <c r="C10" s="161">
        <v>0</v>
      </c>
      <c r="D10" s="161">
        <v>3</v>
      </c>
      <c r="E10" s="161">
        <f>'Wales - Qtr'!F12</f>
        <v>62.33</v>
      </c>
      <c r="F10" s="161">
        <f>'Wales - Qtr'!J12</f>
        <v>112.86</v>
      </c>
      <c r="G10" s="161">
        <f>'Wales - Qtr'!N12</f>
        <v>155.01</v>
      </c>
      <c r="H10" s="161">
        <f>'Wales - Qtr'!R12</f>
        <v>382.76</v>
      </c>
      <c r="I10" s="161">
        <f>'Wales - Qtr'!V12</f>
        <v>682.8</v>
      </c>
      <c r="J10" s="161">
        <f>'Wales - Qtr'!Z12</f>
        <v>951.27</v>
      </c>
      <c r="K10" s="161">
        <f>'Wales - Qtr'!AD12</f>
        <v>1044.57</v>
      </c>
      <c r="L10" s="161">
        <f>'Wales - Qtr'!AH12</f>
        <v>1090.71</v>
      </c>
      <c r="M10" s="161">
        <f>'Wales - Qtr'!AL12</f>
        <v>1099.8499999999999</v>
      </c>
      <c r="N10" s="161">
        <f>'Wales - Qtr'!AP12</f>
        <v>1128.2</v>
      </c>
      <c r="O10" s="161">
        <f>'Wales - Qtr'!AT12</f>
        <v>1220.54</v>
      </c>
      <c r="P10" s="161">
        <f>'Wales - Qtr'!AX12</f>
        <v>1251.52</v>
      </c>
    </row>
    <row r="11" spans="1:19" ht="20.25" customHeight="1" x14ac:dyDescent="0.2">
      <c r="A11" s="100" t="s">
        <v>18</v>
      </c>
      <c r="B11" s="161">
        <v>147</v>
      </c>
      <c r="C11" s="161">
        <v>149</v>
      </c>
      <c r="D11" s="161">
        <v>149</v>
      </c>
      <c r="E11" s="161">
        <f>SUM('Wales - Qtr'!F13:F14)</f>
        <v>155.54000000000002</v>
      </c>
      <c r="F11" s="161">
        <f>SUM('Wales - Qtr'!J13:J14)</f>
        <v>156.13</v>
      </c>
      <c r="G11" s="161">
        <f>SUM('Wales - Qtr'!N13:N14)</f>
        <v>158.16</v>
      </c>
      <c r="H11" s="161">
        <f>SUM('Wales - Qtr'!R13:R14)</f>
        <v>159.39000000000001</v>
      </c>
      <c r="I11" s="161">
        <f>SUM('Wales - Qtr'!V13:V14)</f>
        <v>161.06</v>
      </c>
      <c r="J11" s="161">
        <f>SUM('Wales - Qtr'!Z13:Z14)</f>
        <v>161.01</v>
      </c>
      <c r="K11" s="161">
        <f>SUM('Wales - Qtr'!AD13:AD14)</f>
        <v>168.15</v>
      </c>
      <c r="L11" s="161">
        <f>SUM('Wales - Qtr'!AH13:AH14)</f>
        <v>169.53</v>
      </c>
      <c r="M11" s="161">
        <f>SUM('Wales - Qtr'!AL13:AL14)</f>
        <v>169.81</v>
      </c>
      <c r="N11" s="161">
        <f>SUM('Wales - Qtr'!AP13:AP14)</f>
        <v>168.34</v>
      </c>
      <c r="O11" s="161">
        <f>SUM('Wales - Qtr'!AT13:AT14)</f>
        <v>168.34</v>
      </c>
      <c r="P11" s="161">
        <f>SUM('Wales - Qtr'!AX13:AX14)</f>
        <v>168.34</v>
      </c>
    </row>
    <row r="12" spans="1:19" ht="20.25" customHeight="1" x14ac:dyDescent="0.2">
      <c r="A12" s="100" t="s">
        <v>54</v>
      </c>
      <c r="B12" s="161">
        <v>44</v>
      </c>
      <c r="C12" s="161">
        <v>45</v>
      </c>
      <c r="D12" s="161">
        <v>46</v>
      </c>
      <c r="E12" s="161">
        <f>'Wales - Qtr'!F15</f>
        <v>45.17</v>
      </c>
      <c r="F12" s="161">
        <f>'Wales - Qtr'!J15</f>
        <v>45.17</v>
      </c>
      <c r="G12" s="161">
        <f>'Wales - Qtr'!N15</f>
        <v>45.5</v>
      </c>
      <c r="H12" s="161">
        <f>'Wales - Qtr'!R15</f>
        <v>47.24</v>
      </c>
      <c r="I12" s="161">
        <f>'Wales - Qtr'!V15</f>
        <v>47.24</v>
      </c>
      <c r="J12" s="161">
        <f>'Wales - Qtr'!Z15</f>
        <v>47.3</v>
      </c>
      <c r="K12" s="161">
        <f>'Wales - Qtr'!AD15</f>
        <v>46.75</v>
      </c>
      <c r="L12" s="161">
        <f>'Wales - Qtr'!AH15</f>
        <v>46.76</v>
      </c>
      <c r="M12" s="161">
        <f>'Wales - Qtr'!AL15</f>
        <v>46.76</v>
      </c>
      <c r="N12" s="161">
        <f>'Wales - Qtr'!AP15</f>
        <v>46.76</v>
      </c>
      <c r="O12" s="161">
        <f>'Wales - Qtr'!AT15</f>
        <v>46.76</v>
      </c>
      <c r="P12" s="161">
        <f>'Wales - Qtr'!AX15</f>
        <v>46.76</v>
      </c>
    </row>
    <row r="13" spans="1:19" ht="20.25" customHeight="1" x14ac:dyDescent="0.2">
      <c r="A13" s="100" t="s">
        <v>7</v>
      </c>
      <c r="B13" s="161">
        <v>9</v>
      </c>
      <c r="C13" s="161">
        <v>9</v>
      </c>
      <c r="D13" s="161">
        <v>12</v>
      </c>
      <c r="E13" s="161">
        <f>'Wales - Qtr'!F16</f>
        <v>11.91</v>
      </c>
      <c r="F13" s="161">
        <f>'Wales - Qtr'!J16</f>
        <v>13.11</v>
      </c>
      <c r="G13" s="161">
        <f>'Wales - Qtr'!N16</f>
        <v>13.11</v>
      </c>
      <c r="H13" s="161">
        <f>'Wales - Qtr'!R16</f>
        <v>13.11</v>
      </c>
      <c r="I13" s="161">
        <f>'Wales - Qtr'!V16</f>
        <v>13.11</v>
      </c>
      <c r="J13" s="161">
        <f>'Wales - Qtr'!Z16</f>
        <v>12.53</v>
      </c>
      <c r="K13" s="161">
        <f>'Wales - Qtr'!AD16</f>
        <v>12.53</v>
      </c>
      <c r="L13" s="161">
        <f>'Wales - Qtr'!AH16</f>
        <v>12.53</v>
      </c>
      <c r="M13" s="161">
        <f>'Wales - Qtr'!AL16</f>
        <v>12.53</v>
      </c>
      <c r="N13" s="161">
        <f>'Wales - Qtr'!AP16</f>
        <v>12.53</v>
      </c>
      <c r="O13" s="161">
        <f>'Wales - Qtr'!AT16</f>
        <v>12.53</v>
      </c>
      <c r="P13" s="161">
        <f>'Wales - Qtr'!AX16</f>
        <v>12.53</v>
      </c>
    </row>
    <row r="14" spans="1:19" ht="20.25" customHeight="1" x14ac:dyDescent="0.2">
      <c r="A14" s="100" t="s">
        <v>314</v>
      </c>
      <c r="B14" s="161">
        <v>20</v>
      </c>
      <c r="C14" s="161">
        <v>37</v>
      </c>
      <c r="D14" s="161">
        <v>40</v>
      </c>
      <c r="E14" s="161">
        <f>SUM('Wales - Qtr'!F17:F20)</f>
        <v>42.88</v>
      </c>
      <c r="F14" s="161">
        <f>SUM('Wales - Qtr'!J17:J20)</f>
        <v>39.79</v>
      </c>
      <c r="G14" s="161">
        <f>SUM('Wales - Qtr'!N17:N20)</f>
        <v>40.99</v>
      </c>
      <c r="H14" s="161">
        <f>SUM('Wales - Qtr'!R17:R20)</f>
        <v>48.120000000000005</v>
      </c>
      <c r="I14" s="161">
        <f>SUM('Wales - Qtr'!V17:V20)</f>
        <v>86.7</v>
      </c>
      <c r="J14" s="161">
        <f>SUM('Wales - Qtr'!Z17:Z20)</f>
        <v>102.21000000000001</v>
      </c>
      <c r="K14" s="161">
        <f>SUM('Wales - Qtr'!AD17:AD20)</f>
        <v>157.92000000000002</v>
      </c>
      <c r="L14" s="161">
        <f>SUM('Wales - Qtr'!AH17:AH20)</f>
        <v>189.13</v>
      </c>
      <c r="M14" s="161">
        <f>SUM('Wales - Qtr'!AL17:AL20)</f>
        <v>217.91</v>
      </c>
      <c r="N14" s="161">
        <f>SUM('Wales - Qtr'!AP17:AP20)</f>
        <v>236.91</v>
      </c>
      <c r="O14" s="161">
        <f>SUM('Wales - Qtr'!AT17:AT20)</f>
        <v>240.42000000000002</v>
      </c>
      <c r="P14" s="161">
        <f>SUM('Wales - Qtr'!AX17:AX20)</f>
        <v>240.42000000000002</v>
      </c>
    </row>
    <row r="15" spans="1:19" s="95" customFormat="1" ht="20.25" customHeight="1" thickBot="1" x14ac:dyDescent="0.25">
      <c r="A15" s="143" t="s">
        <v>95</v>
      </c>
      <c r="B15" s="195">
        <f t="shared" ref="B15:G15" si="0">SUM(B8:B14)</f>
        <v>595</v>
      </c>
      <c r="C15" s="195">
        <f t="shared" si="0"/>
        <v>773</v>
      </c>
      <c r="D15" s="195">
        <f t="shared" si="0"/>
        <v>788</v>
      </c>
      <c r="E15" s="195">
        <f t="shared" si="0"/>
        <v>896.7299999999999</v>
      </c>
      <c r="F15" s="195">
        <f t="shared" si="0"/>
        <v>1010.8799999999999</v>
      </c>
      <c r="G15" s="195">
        <f t="shared" si="0"/>
        <v>1182.3799999999999</v>
      </c>
      <c r="H15" s="195">
        <f t="shared" ref="H15:M15" si="1">SUM(H8:H14)</f>
        <v>1836.4</v>
      </c>
      <c r="I15" s="195">
        <f t="shared" si="1"/>
        <v>2361</v>
      </c>
      <c r="J15" s="195">
        <f t="shared" si="1"/>
        <v>2829.9200000000005</v>
      </c>
      <c r="K15" s="195">
        <f t="shared" si="1"/>
        <v>3174.05</v>
      </c>
      <c r="L15" s="195">
        <f t="shared" si="1"/>
        <v>3367.5300000000007</v>
      </c>
      <c r="M15" s="195">
        <f t="shared" si="1"/>
        <v>3546.1000000000004</v>
      </c>
      <c r="N15" s="195">
        <f>SUM(N8:N14)</f>
        <v>3595.2800000000007</v>
      </c>
      <c r="O15" s="195">
        <f>SUM(O8:O14)</f>
        <v>3698.5300000000007</v>
      </c>
      <c r="P15" s="195">
        <f>SUM(P8:P14)</f>
        <v>3740.8000000000006</v>
      </c>
    </row>
    <row r="16" spans="1:19" ht="20.25" customHeight="1" thickTop="1" x14ac:dyDescent="0.2">
      <c r="A16" s="104"/>
      <c r="B16" s="172"/>
      <c r="C16" s="178"/>
      <c r="D16" s="172"/>
      <c r="E16" s="161"/>
      <c r="F16" s="161"/>
      <c r="G16" s="161"/>
      <c r="H16" s="161"/>
      <c r="I16" s="161"/>
      <c r="J16" s="161"/>
      <c r="K16" s="161"/>
      <c r="L16" s="161"/>
      <c r="M16" s="161"/>
      <c r="N16" s="161"/>
      <c r="O16" s="161"/>
      <c r="P16" s="51"/>
      <c r="Q16" s="51"/>
      <c r="R16" s="51"/>
      <c r="S16" s="51"/>
    </row>
    <row r="17" spans="1:16" ht="30" customHeight="1" x14ac:dyDescent="0.2">
      <c r="A17" s="80" t="s">
        <v>326</v>
      </c>
      <c r="B17" s="190" t="s">
        <v>227</v>
      </c>
      <c r="C17" s="190" t="s">
        <v>111</v>
      </c>
      <c r="D17" s="190" t="s">
        <v>112</v>
      </c>
      <c r="E17" s="190" t="s">
        <v>113</v>
      </c>
      <c r="F17" s="190" t="s">
        <v>114</v>
      </c>
      <c r="G17" s="190" t="s">
        <v>115</v>
      </c>
      <c r="H17" s="190" t="s">
        <v>116</v>
      </c>
      <c r="I17" s="190" t="s">
        <v>117</v>
      </c>
      <c r="J17" s="190" t="s">
        <v>118</v>
      </c>
      <c r="K17" s="190" t="s">
        <v>119</v>
      </c>
      <c r="L17" s="190" t="s">
        <v>120</v>
      </c>
      <c r="M17" s="190" t="s">
        <v>107</v>
      </c>
      <c r="N17" s="190" t="s">
        <v>108</v>
      </c>
      <c r="O17" s="190" t="s">
        <v>262</v>
      </c>
      <c r="P17" s="190" t="s">
        <v>288</v>
      </c>
    </row>
    <row r="18" spans="1:16" ht="20.25" customHeight="1" x14ac:dyDescent="0.2">
      <c r="A18" s="103" t="s">
        <v>22</v>
      </c>
      <c r="B18" s="161">
        <v>989</v>
      </c>
      <c r="C18" s="161">
        <v>905</v>
      </c>
      <c r="D18" s="161">
        <v>986</v>
      </c>
      <c r="E18" s="161">
        <f>SUM('Wales - Qtr'!C24:F25)</f>
        <v>1458.1</v>
      </c>
      <c r="F18" s="161">
        <f>SUM('Wales - Qtr'!G24:J25)</f>
        <v>1446.5100000000002</v>
      </c>
      <c r="G18" s="161">
        <f>SUM('Wales - Qtr'!K24:N25)</f>
        <v>1668.9999999999995</v>
      </c>
      <c r="H18" s="161">
        <f>SUM('Wales - Qtr'!O24:R25)</f>
        <v>2290.7799999999997</v>
      </c>
      <c r="I18" s="161">
        <f>SUM('Wales - Qtr'!S24:V25)</f>
        <v>3560.7400000000002</v>
      </c>
      <c r="J18" s="161">
        <f>SUM('Wales - Qtr'!W24:Z25)</f>
        <v>3429.58</v>
      </c>
      <c r="K18" s="161">
        <f>SUM('Wales - Qtr'!AA24:AD25)</f>
        <v>4850.71</v>
      </c>
      <c r="L18" s="161">
        <f>SUM('Wales - Qtr'!AE24:AH25)</f>
        <v>4807.0499999999993</v>
      </c>
      <c r="M18" s="161">
        <f>SUM('Wales - Qtr'!AI24:AL25)</f>
        <v>5104.5800000000008</v>
      </c>
      <c r="N18" s="161">
        <f>SUM('Wales - Qtr'!AM24:AP25)</f>
        <v>6000.2300000000005</v>
      </c>
      <c r="O18" s="161">
        <f>SUM('Wales - Qtr'!AQ24:AT25)</f>
        <v>4769.6000000000004</v>
      </c>
      <c r="P18" s="161">
        <f>SUM('Wales - Qtr'!AU24:AX25)</f>
        <v>5219.3200000000006</v>
      </c>
    </row>
    <row r="19" spans="1:16" ht="20.25" customHeight="1" x14ac:dyDescent="0.2">
      <c r="A19" s="100" t="s">
        <v>4</v>
      </c>
      <c r="B19" s="161">
        <v>0</v>
      </c>
      <c r="C19" s="161">
        <v>0</v>
      </c>
      <c r="D19" s="161">
        <v>0</v>
      </c>
      <c r="E19" s="161">
        <f>SUM('Wales - Qtr'!C26:F26)</f>
        <v>0</v>
      </c>
      <c r="F19" s="161">
        <f>SUM('Wales - Qtr'!G26:J26)</f>
        <v>0</v>
      </c>
      <c r="G19" s="161">
        <f>SUM('Wales - Qtr'!K26:N26)</f>
        <v>0</v>
      </c>
      <c r="H19" s="161">
        <f>SUM('Wales - Qtr'!O26:R26)</f>
        <v>0</v>
      </c>
      <c r="I19" s="161">
        <f>SUM('Wales - Qtr'!S26:V26)</f>
        <v>0</v>
      </c>
      <c r="J19" s="161">
        <f>SUM('Wales - Qtr'!W26:Z26)</f>
        <v>0</v>
      </c>
      <c r="K19" s="161">
        <f>SUM('Wales - Qtr'!AA26:AD26)</f>
        <v>0</v>
      </c>
      <c r="L19" s="161">
        <f>SUM('Wales - Qtr'!AE26:AH26)</f>
        <v>0</v>
      </c>
      <c r="M19" s="161">
        <f>SUM('Wales - Qtr'!AI26:AL26)</f>
        <v>0</v>
      </c>
      <c r="N19" s="161">
        <f>SUM('Wales - Qtr'!AM26:AP26)</f>
        <v>0</v>
      </c>
      <c r="O19" s="161">
        <f>SUM('Wales - Qtr'!AQ26:AT26)</f>
        <v>0</v>
      </c>
      <c r="P19" s="161">
        <f>SUM('Wales - Qtr'!AU26:AX26)</f>
        <v>0</v>
      </c>
    </row>
    <row r="20" spans="1:16" ht="20.25" customHeight="1" x14ac:dyDescent="0.2">
      <c r="A20" s="100" t="s">
        <v>53</v>
      </c>
      <c r="B20" s="161">
        <v>0</v>
      </c>
      <c r="C20" s="161">
        <v>0</v>
      </c>
      <c r="D20" s="161">
        <v>1</v>
      </c>
      <c r="E20" s="161">
        <f>SUM('Wales - Qtr'!C27:F27)</f>
        <v>12.14</v>
      </c>
      <c r="F20" s="161">
        <f>SUM('Wales - Qtr'!G27:J27)</f>
        <v>86.92</v>
      </c>
      <c r="G20" s="161">
        <f>SUM('Wales - Qtr'!K27:N27)</f>
        <v>118.69</v>
      </c>
      <c r="H20" s="161">
        <f>SUM('Wales - Qtr'!O27:R27)</f>
        <v>234.91000000000003</v>
      </c>
      <c r="I20" s="161">
        <f>SUM('Wales - Qtr'!S27:V27)</f>
        <v>531.45000000000005</v>
      </c>
      <c r="J20" s="161">
        <f>SUM('Wales - Qtr'!W27:Z27)</f>
        <v>805.74</v>
      </c>
      <c r="K20" s="161">
        <f>SUM('Wales - Qtr'!AA27:AD27)</f>
        <v>914.39</v>
      </c>
      <c r="L20" s="161">
        <f>SUM('Wales - Qtr'!AE27:AH27)</f>
        <v>1038.97</v>
      </c>
      <c r="M20" s="161">
        <f>SUM('Wales - Qtr'!AI27:AL27)</f>
        <v>1017.5799999999999</v>
      </c>
      <c r="N20" s="161">
        <f>SUM('Wales - Qtr'!AM27:AP27)</f>
        <v>1056.82</v>
      </c>
      <c r="O20" s="161">
        <f>SUM('Wales - Qtr'!AQ27:AT27)</f>
        <v>1069.1500000000001</v>
      </c>
      <c r="P20" s="161">
        <f>SUM('Wales - Qtr'!AU27:AX27)</f>
        <v>1174.77</v>
      </c>
    </row>
    <row r="21" spans="1:16" ht="20.25" customHeight="1" x14ac:dyDescent="0.2">
      <c r="A21" s="100" t="s">
        <v>18</v>
      </c>
      <c r="B21" s="161">
        <v>334</v>
      </c>
      <c r="C21" s="161">
        <v>266</v>
      </c>
      <c r="D21" s="161">
        <v>213</v>
      </c>
      <c r="E21" s="161">
        <f>SUM('Wales - Qtr'!C28:F28)</f>
        <v>269.77</v>
      </c>
      <c r="F21" s="161">
        <f>SUM('Wales - Qtr'!G28:J28)</f>
        <v>347.85</v>
      </c>
      <c r="G21" s="161">
        <f>SUM('Wales - Qtr'!K28:N28)</f>
        <v>228.51</v>
      </c>
      <c r="H21" s="161">
        <f>SUM('Wales - Qtr'!O28:R28)</f>
        <v>277.49</v>
      </c>
      <c r="I21" s="161">
        <f>SUM('Wales - Qtr'!S28:V28)</f>
        <v>351.64</v>
      </c>
      <c r="J21" s="161">
        <f>SUM('Wales - Qtr'!W28:Z28)</f>
        <v>338.96</v>
      </c>
      <c r="K21" s="161">
        <f>SUM('Wales - Qtr'!AA28:AD28)</f>
        <v>370.94</v>
      </c>
      <c r="L21" s="161">
        <f>SUM('Wales - Qtr'!AE28:AH28)</f>
        <v>288.90999999999997</v>
      </c>
      <c r="M21" s="161">
        <f>SUM('Wales - Qtr'!AI28:AL28)</f>
        <v>373.35</v>
      </c>
      <c r="N21" s="161">
        <f>SUM('Wales - Qtr'!AM28:AP28)</f>
        <v>397.75</v>
      </c>
      <c r="O21" s="161">
        <f>SUM('Wales - Qtr'!AQ28:AT28)</f>
        <v>359.61</v>
      </c>
      <c r="P21" s="161">
        <f>SUM('Wales - Qtr'!AU28:AX28)</f>
        <v>293.44</v>
      </c>
    </row>
    <row r="22" spans="1:16" ht="20.25" customHeight="1" x14ac:dyDescent="0.2">
      <c r="A22" s="100" t="s">
        <v>54</v>
      </c>
      <c r="B22" s="161">
        <v>221</v>
      </c>
      <c r="C22" s="161">
        <v>234</v>
      </c>
      <c r="D22" s="161">
        <v>223</v>
      </c>
      <c r="E22" s="161">
        <f>SUM('Wales - Qtr'!C29:F29)</f>
        <v>220.01000000000002</v>
      </c>
      <c r="F22" s="161">
        <f>SUM('Wales - Qtr'!G29:J29)</f>
        <v>214.97</v>
      </c>
      <c r="G22" s="161">
        <f>SUM('Wales - Qtr'!K29:N29)</f>
        <v>200.39</v>
      </c>
      <c r="H22" s="161">
        <f>SUM('Wales - Qtr'!O29:R29)</f>
        <v>193.43</v>
      </c>
      <c r="I22" s="161">
        <f>SUM('Wales - Qtr'!S29:V29)</f>
        <v>179.21</v>
      </c>
      <c r="J22" s="161">
        <f>SUM('Wales - Qtr'!W29:Z29)</f>
        <v>155.45999999999998</v>
      </c>
      <c r="K22" s="161">
        <f>SUM('Wales - Qtr'!AA29:AD29)</f>
        <v>141.61000000000001</v>
      </c>
      <c r="L22" s="161">
        <f>SUM('Wales - Qtr'!AE29:AH29)</f>
        <v>126.32</v>
      </c>
      <c r="M22" s="161">
        <f>SUM('Wales - Qtr'!AI29:AL29)</f>
        <v>112.58000000000001</v>
      </c>
      <c r="N22" s="161">
        <f>SUM('Wales - Qtr'!AM29:AP29)</f>
        <v>116.83</v>
      </c>
      <c r="O22" s="161">
        <f>SUM('Wales - Qtr'!AQ29:AT29)</f>
        <v>109.50999999999999</v>
      </c>
      <c r="P22" s="161">
        <f>SUM('Wales - Qtr'!AU29:AX29)</f>
        <v>106.78</v>
      </c>
    </row>
    <row r="23" spans="1:16" ht="20.25" customHeight="1" x14ac:dyDescent="0.2">
      <c r="A23" s="100" t="s">
        <v>7</v>
      </c>
      <c r="B23" s="161">
        <v>5</v>
      </c>
      <c r="C23" s="161">
        <v>7</v>
      </c>
      <c r="D23" s="161">
        <v>13</v>
      </c>
      <c r="E23" s="161">
        <f>SUM('Wales - Qtr'!C30:F30)</f>
        <v>38.08</v>
      </c>
      <c r="F23" s="161">
        <f>SUM('Wales - Qtr'!G30:J30)</f>
        <v>38.28</v>
      </c>
      <c r="G23" s="161">
        <f>SUM('Wales - Qtr'!K30:N30)</f>
        <v>44.99</v>
      </c>
      <c r="H23" s="161">
        <f>SUM('Wales - Qtr'!O30:R30)</f>
        <v>43.960000000000008</v>
      </c>
      <c r="I23" s="161">
        <f>SUM('Wales - Qtr'!S30:V30)</f>
        <v>52.07</v>
      </c>
      <c r="J23" s="161">
        <f>SUM('Wales - Qtr'!W30:Z30)</f>
        <v>45.79</v>
      </c>
      <c r="K23" s="161">
        <f>SUM('Wales - Qtr'!AA30:AD30)</f>
        <v>44.64</v>
      </c>
      <c r="L23" s="161">
        <f>SUM('Wales - Qtr'!AE30:AH30)</f>
        <v>44.17</v>
      </c>
      <c r="M23" s="161">
        <f>SUM('Wales - Qtr'!AI30:AL30)</f>
        <v>48.650000000000006</v>
      </c>
      <c r="N23" s="161">
        <f>SUM('Wales - Qtr'!AM30:AP30)</f>
        <v>47.669999999999995</v>
      </c>
      <c r="O23" s="161">
        <f>SUM('Wales - Qtr'!AQ30:AT30)</f>
        <v>47.230000000000004</v>
      </c>
      <c r="P23" s="161">
        <f>SUM('Wales - Qtr'!AU30:AX30)</f>
        <v>41.17</v>
      </c>
    </row>
    <row r="24" spans="1:16" ht="20.25" customHeight="1" x14ac:dyDescent="0.2">
      <c r="A24" s="100" t="s">
        <v>335</v>
      </c>
      <c r="B24" s="161">
        <v>162</v>
      </c>
      <c r="C24" s="161">
        <v>349</v>
      </c>
      <c r="D24" s="161">
        <v>296</v>
      </c>
      <c r="E24" s="161">
        <f>SUM('Wales - Qtr'!C31:F31)</f>
        <v>371.43</v>
      </c>
      <c r="F24" s="161">
        <f>SUM('Wales - Qtr'!G31:J31)</f>
        <v>355.66</v>
      </c>
      <c r="G24" s="161">
        <f>SUM('Wales - Qtr'!K31:N31)</f>
        <v>377.62</v>
      </c>
      <c r="H24" s="161">
        <f>SUM('Wales - Qtr'!O31:R31)</f>
        <v>339.23</v>
      </c>
      <c r="I24" s="161">
        <f>SUM('Wales - Qtr'!S31:V31)</f>
        <v>523.46</v>
      </c>
      <c r="J24" s="161">
        <f>SUM('Wales - Qtr'!W31:Z31)</f>
        <v>527.57999999999993</v>
      </c>
      <c r="K24" s="161">
        <f>SUM('Wales - Qtr'!AA31:AD31)</f>
        <v>751.79</v>
      </c>
      <c r="L24" s="161">
        <f>SUM('Wales - Qtr'!AE31:AH31)</f>
        <v>967.7299999999999</v>
      </c>
      <c r="M24" s="161">
        <f>SUM('Wales - Qtr'!AI31:AL31)</f>
        <v>972.46</v>
      </c>
      <c r="N24" s="161">
        <f>SUM('Wales - Qtr'!AM31:AP31)</f>
        <v>1233.3799999999999</v>
      </c>
      <c r="O24" s="161">
        <f>SUM('Wales - Qtr'!AQ31:AT31)</f>
        <v>1290.02</v>
      </c>
      <c r="P24" s="161">
        <f>SUM('Wales - Qtr'!AU31:AX31)</f>
        <v>1176.94</v>
      </c>
    </row>
    <row r="25" spans="1:16" s="95" customFormat="1" ht="20.25" customHeight="1" thickBot="1" x14ac:dyDescent="0.25">
      <c r="A25" s="45" t="s">
        <v>95</v>
      </c>
      <c r="B25" s="191">
        <f t="shared" ref="B25:G25" si="2">SUM(B18:B24)</f>
        <v>1711</v>
      </c>
      <c r="C25" s="195">
        <f t="shared" si="2"/>
        <v>1761</v>
      </c>
      <c r="D25" s="195">
        <f t="shared" si="2"/>
        <v>1732</v>
      </c>
      <c r="E25" s="195">
        <f t="shared" si="2"/>
        <v>2369.5299999999997</v>
      </c>
      <c r="F25" s="195">
        <f t="shared" si="2"/>
        <v>2490.19</v>
      </c>
      <c r="G25" s="195">
        <f t="shared" si="2"/>
        <v>2639.1999999999994</v>
      </c>
      <c r="H25" s="195">
        <f t="shared" ref="H25:M25" si="3">SUM(H18:H24)</f>
        <v>3379.7999999999993</v>
      </c>
      <c r="I25" s="195">
        <f t="shared" si="3"/>
        <v>5198.5700000000006</v>
      </c>
      <c r="J25" s="195">
        <f t="shared" si="3"/>
        <v>5303.11</v>
      </c>
      <c r="K25" s="195">
        <f t="shared" si="3"/>
        <v>7074.08</v>
      </c>
      <c r="L25" s="195">
        <f t="shared" si="3"/>
        <v>7273.1499999999987</v>
      </c>
      <c r="M25" s="195">
        <f t="shared" si="3"/>
        <v>7629.2000000000007</v>
      </c>
      <c r="N25" s="195">
        <f>SUM(N18:N24)</f>
        <v>8852.68</v>
      </c>
      <c r="O25" s="195">
        <f>SUM(O18:O24)</f>
        <v>7645.119999999999</v>
      </c>
      <c r="P25" s="195">
        <f>SUM(P18:P24)</f>
        <v>8012.42</v>
      </c>
    </row>
    <row r="26" spans="1:16" ht="20.25" customHeight="1" thickTop="1" x14ac:dyDescent="0.2">
      <c r="H26" s="161"/>
      <c r="I26" s="161"/>
      <c r="J26" s="161"/>
      <c r="K26" s="161"/>
      <c r="L26" s="161"/>
      <c r="M26" s="161"/>
      <c r="N26" s="161"/>
      <c r="O26" s="161"/>
    </row>
    <row r="27" spans="1:16" ht="30" customHeight="1" x14ac:dyDescent="0.2">
      <c r="A27" s="80" t="s">
        <v>332</v>
      </c>
      <c r="B27" s="150" t="s">
        <v>227</v>
      </c>
      <c r="C27" s="150" t="s">
        <v>111</v>
      </c>
      <c r="D27" s="150" t="s">
        <v>112</v>
      </c>
      <c r="E27" s="150" t="s">
        <v>113</v>
      </c>
      <c r="F27" s="150" t="s">
        <v>114</v>
      </c>
      <c r="G27" s="150" t="s">
        <v>115</v>
      </c>
      <c r="H27" s="150" t="s">
        <v>116</v>
      </c>
      <c r="I27" s="150" t="s">
        <v>117</v>
      </c>
      <c r="J27" s="150" t="s">
        <v>118</v>
      </c>
      <c r="K27" s="150" t="s">
        <v>119</v>
      </c>
      <c r="L27" s="150" t="s">
        <v>120</v>
      </c>
      <c r="M27" s="150" t="s">
        <v>107</v>
      </c>
      <c r="N27" s="150" t="s">
        <v>108</v>
      </c>
      <c r="O27" s="150" t="s">
        <v>262</v>
      </c>
      <c r="P27" s="150" t="s">
        <v>288</v>
      </c>
    </row>
    <row r="28" spans="1:16" ht="20.25" customHeight="1" x14ac:dyDescent="0.2">
      <c r="A28" s="100" t="s">
        <v>22</v>
      </c>
      <c r="B28" s="127" t="s">
        <v>222</v>
      </c>
      <c r="C28" s="91">
        <f>ROUND(100000*C18/(AVERAGE(B8:C8)*24*C$33),2)</f>
        <v>22.76</v>
      </c>
      <c r="D28" s="91">
        <f t="shared" ref="D28:J28" si="4">ROUND(100000*D18/(AVERAGE(C8:D8)*24*D$33),2)</f>
        <v>21.02</v>
      </c>
      <c r="E28" s="91">
        <f t="shared" si="4"/>
        <v>29.81</v>
      </c>
      <c r="F28" s="91">
        <f t="shared" si="4"/>
        <v>26.94</v>
      </c>
      <c r="G28" s="91">
        <f t="shared" si="4"/>
        <v>26.96</v>
      </c>
      <c r="H28" s="91">
        <f t="shared" si="4"/>
        <v>26.75</v>
      </c>
      <c r="I28" s="91">
        <f t="shared" si="4"/>
        <v>31.81</v>
      </c>
      <c r="J28" s="91">
        <f t="shared" si="4"/>
        <v>26.69</v>
      </c>
      <c r="K28" s="91">
        <f>ROUND(100000*K18/(AVERAGE(J8:K8)*24*K$33),2)</f>
        <v>33.57</v>
      </c>
      <c r="L28" s="91">
        <f t="shared" ref="L28:O28" si="5">ROUND(100000*L18/(AVERAGE(K8:L8)*24*L$33),2)</f>
        <v>30.47</v>
      </c>
      <c r="M28" s="91">
        <f t="shared" si="5"/>
        <v>30.21</v>
      </c>
      <c r="N28" s="91">
        <f t="shared" si="5"/>
        <v>34.15</v>
      </c>
      <c r="O28" s="91">
        <f t="shared" si="5"/>
        <v>27.14</v>
      </c>
      <c r="P28" s="91">
        <f t="shared" ref="P28" si="6">ROUND(100000*P18/(AVERAGE(O8:P8)*24*P$33),2)</f>
        <v>29.57</v>
      </c>
    </row>
    <row r="29" spans="1:16" ht="20.25" customHeight="1" x14ac:dyDescent="0.2">
      <c r="A29" s="100" t="s">
        <v>18</v>
      </c>
      <c r="B29" s="127" t="s">
        <v>222</v>
      </c>
      <c r="C29" s="91">
        <f>ROUND(100000*C21/(AVERAGE(B11:C11)*24*C$33),2)</f>
        <v>20.52</v>
      </c>
      <c r="D29" s="91">
        <f t="shared" ref="D29:J29" si="7">ROUND(100000*D21/(AVERAGE(C11:D11)*24*D$33),2)</f>
        <v>16.32</v>
      </c>
      <c r="E29" s="91">
        <f t="shared" si="7"/>
        <v>20.22</v>
      </c>
      <c r="F29" s="91">
        <f t="shared" si="7"/>
        <v>25.41</v>
      </c>
      <c r="G29" s="91">
        <f t="shared" si="7"/>
        <v>16.600000000000001</v>
      </c>
      <c r="H29" s="91">
        <f t="shared" si="7"/>
        <v>19.95</v>
      </c>
      <c r="I29" s="91">
        <f t="shared" si="7"/>
        <v>25.05</v>
      </c>
      <c r="J29" s="91">
        <f t="shared" si="7"/>
        <v>23.96</v>
      </c>
      <c r="K29" s="91">
        <f>ROUND(100000*K21/(AVERAGE(J11:K11)*24*K$33),2)</f>
        <v>25.73</v>
      </c>
      <c r="L29" s="91">
        <f t="shared" ref="L29:O29" si="8">ROUND(100000*L21/(AVERAGE(K11:L11)*24*L$33),2)</f>
        <v>19.53</v>
      </c>
      <c r="M29" s="91">
        <f t="shared" si="8"/>
        <v>25.12</v>
      </c>
      <c r="N29" s="91">
        <f t="shared" si="8"/>
        <v>26.78</v>
      </c>
      <c r="O29" s="91">
        <f t="shared" si="8"/>
        <v>24.39</v>
      </c>
      <c r="P29" s="91">
        <f t="shared" ref="P29" si="9">ROUND(100000*P21/(AVERAGE(O11:P11)*24*P$33),2)</f>
        <v>19.899999999999999</v>
      </c>
    </row>
    <row r="30" spans="1:16" ht="20.25" customHeight="1" x14ac:dyDescent="0.2">
      <c r="A30" s="100" t="s">
        <v>6</v>
      </c>
      <c r="B30" s="127" t="s">
        <v>222</v>
      </c>
      <c r="C30" s="91">
        <f>ROUND(100000*C22/(AVERAGE(B12:C12)*24*C$33),2)</f>
        <v>60.03</v>
      </c>
      <c r="D30" s="91">
        <f t="shared" ref="D30:J30" si="10">ROUND(100000*D22/(AVERAGE(C12:D12)*24*D$33),2)</f>
        <v>55.95</v>
      </c>
      <c r="E30" s="91">
        <f t="shared" si="10"/>
        <v>55.1</v>
      </c>
      <c r="F30" s="91">
        <f t="shared" si="10"/>
        <v>54.18</v>
      </c>
      <c r="G30" s="91">
        <f t="shared" si="10"/>
        <v>50.46</v>
      </c>
      <c r="H30" s="91">
        <f t="shared" si="10"/>
        <v>47.62</v>
      </c>
      <c r="I30" s="91">
        <f t="shared" si="10"/>
        <v>43.31</v>
      </c>
      <c r="J30" s="91">
        <f t="shared" si="10"/>
        <v>37.44</v>
      </c>
      <c r="K30" s="91">
        <f>ROUND(100000*K22/(AVERAGE(J12:K12)*24*K$33),2)</f>
        <v>34.380000000000003</v>
      </c>
      <c r="L30" s="91">
        <f t="shared" ref="L30:O30" si="11">ROUND(100000*L22/(AVERAGE(K12:L12)*24*L$33),2)</f>
        <v>30.84</v>
      </c>
      <c r="M30" s="91">
        <f t="shared" si="11"/>
        <v>27.48</v>
      </c>
      <c r="N30" s="91">
        <f t="shared" si="11"/>
        <v>28.44</v>
      </c>
      <c r="O30" s="91">
        <f t="shared" si="11"/>
        <v>26.73</v>
      </c>
      <c r="P30" s="91">
        <f t="shared" ref="P30" si="12">ROUND(100000*P22/(AVERAGE(O12:P12)*24*P$33),2)</f>
        <v>26.07</v>
      </c>
    </row>
    <row r="31" spans="1:16" ht="20.25" customHeight="1" thickBot="1" x14ac:dyDescent="0.25">
      <c r="A31" s="147" t="s">
        <v>7</v>
      </c>
      <c r="B31" s="148" t="s">
        <v>222</v>
      </c>
      <c r="C31" s="144">
        <f>ROUND(100000*C23/(AVERAGE(B13:C13)*24*C$33),2)</f>
        <v>8.8800000000000008</v>
      </c>
      <c r="D31" s="144">
        <f t="shared" ref="D31:J31" si="13">ROUND(100000*D23/(AVERAGE(C13:D13)*24*D$33),2)</f>
        <v>14.13</v>
      </c>
      <c r="E31" s="144">
        <f t="shared" si="13"/>
        <v>36.36</v>
      </c>
      <c r="F31" s="144">
        <f t="shared" si="13"/>
        <v>34.840000000000003</v>
      </c>
      <c r="G31" s="144">
        <f t="shared" si="13"/>
        <v>39.18</v>
      </c>
      <c r="H31" s="144">
        <f t="shared" si="13"/>
        <v>38.28</v>
      </c>
      <c r="I31" s="144">
        <f t="shared" si="13"/>
        <v>45.34</v>
      </c>
      <c r="J31" s="144">
        <f t="shared" si="13"/>
        <v>40.659999999999997</v>
      </c>
      <c r="K31" s="144">
        <f>ROUND(100000*K23/(AVERAGE(J13:K13)*24*K$33),2)</f>
        <v>40.67</v>
      </c>
      <c r="L31" s="144">
        <f t="shared" ref="L31:O31" si="14">ROUND(100000*L23/(AVERAGE(K13:L13)*24*L$33),2)</f>
        <v>40.24</v>
      </c>
      <c r="M31" s="144">
        <f t="shared" si="14"/>
        <v>44.32</v>
      </c>
      <c r="N31" s="144">
        <f t="shared" si="14"/>
        <v>43.31</v>
      </c>
      <c r="O31" s="144">
        <f t="shared" si="14"/>
        <v>43.03</v>
      </c>
      <c r="P31" s="144">
        <f t="shared" ref="P31" si="15">ROUND(100000*P23/(AVERAGE(O13:P13)*24*P$33),2)</f>
        <v>37.51</v>
      </c>
    </row>
    <row r="32" spans="1:16" ht="20.25" customHeight="1" thickTop="1" x14ac:dyDescent="0.2">
      <c r="A32" s="100"/>
    </row>
    <row r="33" spans="1:17" ht="20.25" hidden="1" customHeight="1" x14ac:dyDescent="0.2">
      <c r="C33" s="50">
        <v>365</v>
      </c>
      <c r="D33" s="50">
        <v>365</v>
      </c>
      <c r="E33" s="50">
        <v>365</v>
      </c>
      <c r="F33" s="50">
        <v>366</v>
      </c>
      <c r="G33" s="50">
        <v>365</v>
      </c>
      <c r="H33" s="50">
        <v>365</v>
      </c>
      <c r="I33" s="50">
        <v>365</v>
      </c>
      <c r="J33" s="50">
        <v>366</v>
      </c>
      <c r="K33" s="50">
        <v>365</v>
      </c>
      <c r="L33" s="50">
        <v>365</v>
      </c>
      <c r="M33" s="50">
        <v>365</v>
      </c>
      <c r="N33" s="50">
        <v>366</v>
      </c>
      <c r="O33" s="50">
        <v>365</v>
      </c>
      <c r="P33" s="50">
        <v>365</v>
      </c>
    </row>
    <row r="40" spans="1:17" ht="20.25" customHeight="1" x14ac:dyDescent="0.2">
      <c r="A40" s="145"/>
      <c r="Q40" s="89"/>
    </row>
    <row r="45" spans="1:17" ht="20.25" customHeight="1" x14ac:dyDescent="0.2">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X55"/>
  <sheetViews>
    <sheetView showGridLines="0" zoomScaleNormal="100" workbookViewId="0">
      <pane xSplit="1" topLeftCell="AQ1" activePane="topRight" state="frozen"/>
      <selection activeCell="AT11" sqref="AT11"/>
      <selection pane="topRight"/>
    </sheetView>
  </sheetViews>
  <sheetFormatPr defaultColWidth="9.140625" defaultRowHeight="20.25" customHeight="1" x14ac:dyDescent="0.2"/>
  <cols>
    <col min="1" max="1" width="46.5703125" style="140" customWidth="1"/>
    <col min="2" max="45" width="15.5703125" style="140" customWidth="1"/>
    <col min="46" max="46" width="14.140625" style="140" customWidth="1"/>
    <col min="47" max="47" width="12.28515625" style="140" customWidth="1"/>
    <col min="48" max="48" width="13.7109375" style="140" customWidth="1"/>
    <col min="49" max="49" width="13.140625" style="140" customWidth="1"/>
    <col min="50" max="50" width="13" style="140" customWidth="1"/>
    <col min="51" max="16384" width="9.140625" style="140"/>
  </cols>
  <sheetData>
    <row r="1" spans="1:50" ht="45" customHeight="1" x14ac:dyDescent="0.2">
      <c r="A1" s="136" t="s">
        <v>238</v>
      </c>
      <c r="B1" s="196"/>
      <c r="C1" s="196"/>
      <c r="D1" s="196"/>
      <c r="E1" s="196"/>
    </row>
    <row r="2" spans="1:50" ht="20.25" customHeight="1" x14ac:dyDescent="0.2">
      <c r="A2" s="50" t="s">
        <v>234</v>
      </c>
      <c r="B2" s="196"/>
      <c r="C2" s="196"/>
      <c r="D2" s="196"/>
      <c r="E2" s="196"/>
    </row>
    <row r="3" spans="1:50" ht="20.25" customHeight="1" x14ac:dyDescent="0.2">
      <c r="A3" s="53" t="s">
        <v>232</v>
      </c>
      <c r="B3" s="196"/>
      <c r="C3" s="196"/>
      <c r="D3" s="196"/>
      <c r="E3" s="196"/>
    </row>
    <row r="4" spans="1:50" ht="20.25" customHeight="1" x14ac:dyDescent="0.2">
      <c r="A4" s="50" t="s">
        <v>245</v>
      </c>
      <c r="B4" s="196"/>
      <c r="C4" s="196"/>
      <c r="D4" s="196"/>
      <c r="E4" s="196"/>
    </row>
    <row r="5" spans="1:50" ht="20.25" customHeight="1" x14ac:dyDescent="0.2">
      <c r="A5" s="50" t="s">
        <v>244</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row>
    <row r="6" spans="1:50" ht="20.25" customHeight="1" x14ac:dyDescent="0.2">
      <c r="A6" s="50" t="s">
        <v>104</v>
      </c>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row>
    <row r="7" spans="1:50" ht="45" customHeight="1" x14ac:dyDescent="0.2">
      <c r="A7" s="199" t="s">
        <v>247</v>
      </c>
      <c r="B7" s="60" t="s">
        <v>124</v>
      </c>
      <c r="C7" s="60" t="s">
        <v>125</v>
      </c>
      <c r="D7" s="60" t="s">
        <v>126</v>
      </c>
      <c r="E7" s="60" t="s">
        <v>127</v>
      </c>
      <c r="F7" s="60" t="s">
        <v>128</v>
      </c>
      <c r="G7" s="60" t="s">
        <v>129</v>
      </c>
      <c r="H7" s="60" t="s">
        <v>130</v>
      </c>
      <c r="I7" s="60" t="s">
        <v>131</v>
      </c>
      <c r="J7" s="60" t="s">
        <v>132</v>
      </c>
      <c r="K7" s="60" t="s">
        <v>133</v>
      </c>
      <c r="L7" s="60" t="s">
        <v>134</v>
      </c>
      <c r="M7" s="60" t="s">
        <v>135</v>
      </c>
      <c r="N7" s="60" t="s">
        <v>136</v>
      </c>
      <c r="O7" s="60" t="s">
        <v>137</v>
      </c>
      <c r="P7" s="60" t="s">
        <v>138</v>
      </c>
      <c r="Q7" s="60" t="s">
        <v>139</v>
      </c>
      <c r="R7" s="60" t="s">
        <v>140</v>
      </c>
      <c r="S7" s="60" t="s">
        <v>141</v>
      </c>
      <c r="T7" s="60" t="s">
        <v>142</v>
      </c>
      <c r="U7" s="60" t="s">
        <v>143</v>
      </c>
      <c r="V7" s="60" t="s">
        <v>144</v>
      </c>
      <c r="W7" s="60" t="s">
        <v>145</v>
      </c>
      <c r="X7" s="60" t="s">
        <v>146</v>
      </c>
      <c r="Y7" s="60" t="s">
        <v>147</v>
      </c>
      <c r="Z7" s="60" t="s">
        <v>148</v>
      </c>
      <c r="AA7" s="60" t="s">
        <v>149</v>
      </c>
      <c r="AB7" s="60" t="s">
        <v>150</v>
      </c>
      <c r="AC7" s="60" t="s">
        <v>151</v>
      </c>
      <c r="AD7" s="60" t="s">
        <v>152</v>
      </c>
      <c r="AE7" s="60" t="s">
        <v>153</v>
      </c>
      <c r="AF7" s="60" t="s">
        <v>154</v>
      </c>
      <c r="AG7" s="60" t="s">
        <v>155</v>
      </c>
      <c r="AH7" s="60" t="s">
        <v>156</v>
      </c>
      <c r="AI7" s="60" t="s">
        <v>157</v>
      </c>
      <c r="AJ7" s="60" t="s">
        <v>158</v>
      </c>
      <c r="AK7" s="60" t="s">
        <v>159</v>
      </c>
      <c r="AL7" s="60" t="s">
        <v>160</v>
      </c>
      <c r="AM7" s="60" t="s">
        <v>161</v>
      </c>
      <c r="AN7" s="60" t="s">
        <v>162</v>
      </c>
      <c r="AO7" s="60" t="s">
        <v>163</v>
      </c>
      <c r="AP7" s="60" t="s">
        <v>164</v>
      </c>
      <c r="AQ7" s="60" t="s">
        <v>165</v>
      </c>
      <c r="AR7" s="60" t="s">
        <v>166</v>
      </c>
      <c r="AS7" s="60" t="s">
        <v>260</v>
      </c>
      <c r="AT7" s="60" t="s">
        <v>265</v>
      </c>
      <c r="AU7" s="60" t="s">
        <v>277</v>
      </c>
      <c r="AV7" s="60" t="s">
        <v>281</v>
      </c>
      <c r="AW7" s="60" t="s">
        <v>284</v>
      </c>
      <c r="AX7" s="60" t="s">
        <v>289</v>
      </c>
    </row>
    <row r="8" spans="1:50" ht="20.25" customHeight="1" x14ac:dyDescent="0.2">
      <c r="A8" s="50" t="s">
        <v>87</v>
      </c>
      <c r="B8" s="180">
        <v>387.75</v>
      </c>
      <c r="C8" s="180">
        <v>415.42</v>
      </c>
      <c r="D8" s="180">
        <v>428.36</v>
      </c>
      <c r="E8" s="180">
        <v>428.6</v>
      </c>
      <c r="F8" s="180">
        <v>428.9</v>
      </c>
      <c r="G8" s="180">
        <v>452.12</v>
      </c>
      <c r="H8" s="180">
        <v>452.85</v>
      </c>
      <c r="I8" s="161">
        <v>453.77</v>
      </c>
      <c r="J8" s="161">
        <v>493.82</v>
      </c>
      <c r="K8" s="172">
        <v>545.11</v>
      </c>
      <c r="L8" s="172">
        <v>545.71</v>
      </c>
      <c r="M8" s="172">
        <v>570.89</v>
      </c>
      <c r="N8" s="172">
        <v>576.41</v>
      </c>
      <c r="O8" s="172">
        <v>581.16999999999996</v>
      </c>
      <c r="P8" s="172">
        <v>584.44000000000005</v>
      </c>
      <c r="Q8" s="172">
        <v>597</v>
      </c>
      <c r="R8" s="172">
        <v>607.38</v>
      </c>
      <c r="S8" s="172">
        <v>608.41999999999996</v>
      </c>
      <c r="T8" s="172">
        <v>633.27</v>
      </c>
      <c r="U8" s="172">
        <v>639.52</v>
      </c>
      <c r="V8" s="172">
        <v>644.09</v>
      </c>
      <c r="W8" s="172">
        <v>633.20000000000005</v>
      </c>
      <c r="X8" s="172">
        <v>634.71</v>
      </c>
      <c r="Y8" s="172">
        <v>693.95</v>
      </c>
      <c r="Z8" s="172">
        <v>829.22</v>
      </c>
      <c r="AA8" s="172">
        <v>983.82</v>
      </c>
      <c r="AB8" s="172">
        <v>1017.26</v>
      </c>
      <c r="AC8" s="172">
        <v>1017.58</v>
      </c>
      <c r="AD8" s="172">
        <v>1017.75</v>
      </c>
      <c r="AE8" s="172">
        <v>1093.48</v>
      </c>
      <c r="AF8" s="172">
        <v>1093.48</v>
      </c>
      <c r="AG8" s="172">
        <v>1093.69</v>
      </c>
      <c r="AH8" s="172">
        <v>1132.49</v>
      </c>
      <c r="AI8" s="172">
        <v>1174.8399999999999</v>
      </c>
      <c r="AJ8" s="172">
        <v>1193.8399999999999</v>
      </c>
      <c r="AK8" s="172">
        <v>1240.05</v>
      </c>
      <c r="AL8" s="172">
        <v>1272.8599999999999</v>
      </c>
      <c r="AM8" s="172">
        <v>1271.06</v>
      </c>
      <c r="AN8" s="172">
        <v>1271.06</v>
      </c>
      <c r="AO8" s="172">
        <v>1271.06</v>
      </c>
      <c r="AP8" s="172">
        <v>1278.1600000000001</v>
      </c>
      <c r="AQ8" s="172">
        <v>1285.56</v>
      </c>
      <c r="AR8" s="172">
        <v>1285.56</v>
      </c>
      <c r="AS8" s="172">
        <v>1285.56</v>
      </c>
      <c r="AT8" s="172">
        <v>1285.56</v>
      </c>
      <c r="AU8" s="172">
        <v>1296.8499999999999</v>
      </c>
      <c r="AV8" s="172">
        <v>1296.8499999999999</v>
      </c>
      <c r="AW8" s="172">
        <v>1296.8499999999999</v>
      </c>
      <c r="AX8" s="172">
        <v>1296.8499999999999</v>
      </c>
    </row>
    <row r="9" spans="1:50" ht="20.25" customHeight="1" x14ac:dyDescent="0.2">
      <c r="A9" s="50" t="s">
        <v>344</v>
      </c>
      <c r="B9" s="180">
        <v>150</v>
      </c>
      <c r="C9" s="180">
        <v>150</v>
      </c>
      <c r="D9" s="180">
        <v>150</v>
      </c>
      <c r="E9" s="180">
        <v>150</v>
      </c>
      <c r="F9" s="180">
        <v>150</v>
      </c>
      <c r="G9" s="180">
        <v>150</v>
      </c>
      <c r="H9" s="180">
        <v>150</v>
      </c>
      <c r="I9" s="161">
        <v>150</v>
      </c>
      <c r="J9" s="161">
        <v>150</v>
      </c>
      <c r="K9" s="172">
        <v>150</v>
      </c>
      <c r="L9" s="172">
        <v>150</v>
      </c>
      <c r="M9" s="172">
        <v>153.6</v>
      </c>
      <c r="N9" s="172">
        <v>193.2</v>
      </c>
      <c r="O9" s="172">
        <v>222</v>
      </c>
      <c r="P9" s="172">
        <v>290.39999999999998</v>
      </c>
      <c r="Q9" s="172">
        <v>524.4</v>
      </c>
      <c r="R9" s="172">
        <v>578.4</v>
      </c>
      <c r="S9" s="172">
        <v>693.6</v>
      </c>
      <c r="T9" s="172">
        <v>726</v>
      </c>
      <c r="U9" s="172">
        <v>726</v>
      </c>
      <c r="V9" s="172">
        <v>726</v>
      </c>
      <c r="W9" s="172">
        <v>726</v>
      </c>
      <c r="X9" s="172">
        <v>726</v>
      </c>
      <c r="Y9" s="172">
        <v>726</v>
      </c>
      <c r="Z9" s="172">
        <v>726</v>
      </c>
      <c r="AA9" s="172">
        <v>726</v>
      </c>
      <c r="AB9" s="172">
        <v>726</v>
      </c>
      <c r="AC9" s="172">
        <v>726</v>
      </c>
      <c r="AD9" s="172">
        <v>726</v>
      </c>
      <c r="AE9" s="172">
        <v>726</v>
      </c>
      <c r="AF9" s="172">
        <v>726</v>
      </c>
      <c r="AG9" s="172">
        <v>726</v>
      </c>
      <c r="AH9" s="172">
        <v>726</v>
      </c>
      <c r="AI9" s="172">
        <v>726</v>
      </c>
      <c r="AJ9" s="172">
        <v>726</v>
      </c>
      <c r="AK9" s="172">
        <v>726</v>
      </c>
      <c r="AL9" s="172">
        <v>726</v>
      </c>
      <c r="AM9" s="172">
        <v>724</v>
      </c>
      <c r="AN9" s="172">
        <v>724</v>
      </c>
      <c r="AO9" s="172">
        <v>724</v>
      </c>
      <c r="AP9" s="172">
        <v>724</v>
      </c>
      <c r="AQ9" s="172">
        <v>724</v>
      </c>
      <c r="AR9" s="172">
        <v>724</v>
      </c>
      <c r="AS9" s="172">
        <v>724</v>
      </c>
      <c r="AT9" s="172">
        <v>724</v>
      </c>
      <c r="AU9" s="172">
        <v>724</v>
      </c>
      <c r="AV9" s="172">
        <v>724</v>
      </c>
      <c r="AW9" s="172">
        <v>724</v>
      </c>
      <c r="AX9" s="172">
        <v>724</v>
      </c>
    </row>
    <row r="10" spans="1:50" ht="20.25" customHeight="1" x14ac:dyDescent="0.2">
      <c r="A10" s="50" t="s">
        <v>345</v>
      </c>
      <c r="B10" s="180">
        <v>0</v>
      </c>
      <c r="C10" s="180">
        <v>0</v>
      </c>
      <c r="D10" s="180">
        <v>0</v>
      </c>
      <c r="E10" s="180">
        <v>0</v>
      </c>
      <c r="F10" s="180">
        <v>0</v>
      </c>
      <c r="G10" s="180">
        <v>0</v>
      </c>
      <c r="H10" s="180">
        <v>0</v>
      </c>
      <c r="I10" s="180">
        <v>0</v>
      </c>
      <c r="J10" s="180">
        <v>0</v>
      </c>
      <c r="K10" s="180">
        <v>0</v>
      </c>
      <c r="L10" s="180">
        <v>0</v>
      </c>
      <c r="M10" s="180">
        <v>0</v>
      </c>
      <c r="N10" s="180">
        <v>0</v>
      </c>
      <c r="O10" s="180">
        <v>0</v>
      </c>
      <c r="P10" s="180">
        <v>0</v>
      </c>
      <c r="Q10" s="180">
        <v>0</v>
      </c>
      <c r="R10" s="180">
        <v>0</v>
      </c>
      <c r="S10" s="180">
        <v>0</v>
      </c>
      <c r="T10" s="180">
        <v>0</v>
      </c>
      <c r="U10" s="180">
        <v>0</v>
      </c>
      <c r="V10" s="180">
        <v>0</v>
      </c>
      <c r="W10" s="180">
        <v>0</v>
      </c>
      <c r="X10" s="180">
        <v>0</v>
      </c>
      <c r="Y10" s="180">
        <v>0</v>
      </c>
      <c r="Z10" s="180">
        <v>0</v>
      </c>
      <c r="AA10" s="180">
        <v>0</v>
      </c>
      <c r="AB10" s="180">
        <v>0</v>
      </c>
      <c r="AC10" s="180">
        <v>0</v>
      </c>
      <c r="AD10" s="180">
        <v>0</v>
      </c>
      <c r="AE10" s="180">
        <v>0</v>
      </c>
      <c r="AF10" s="180">
        <v>0</v>
      </c>
      <c r="AG10" s="180">
        <v>0</v>
      </c>
      <c r="AH10" s="180">
        <v>0</v>
      </c>
      <c r="AI10" s="180">
        <v>0</v>
      </c>
      <c r="AJ10" s="180">
        <v>0</v>
      </c>
      <c r="AK10" s="180">
        <v>0</v>
      </c>
      <c r="AL10" s="180">
        <v>0</v>
      </c>
      <c r="AM10" s="180">
        <v>0</v>
      </c>
      <c r="AN10" s="180">
        <v>0</v>
      </c>
      <c r="AO10" s="180">
        <v>0</v>
      </c>
      <c r="AP10" s="180">
        <v>0</v>
      </c>
      <c r="AQ10" s="180">
        <v>0</v>
      </c>
      <c r="AR10" s="180">
        <v>0</v>
      </c>
      <c r="AS10" s="180">
        <v>0</v>
      </c>
      <c r="AT10" s="180">
        <v>0</v>
      </c>
      <c r="AU10" s="180">
        <v>0</v>
      </c>
      <c r="AV10" s="180">
        <v>0</v>
      </c>
      <c r="AW10" s="180">
        <v>0</v>
      </c>
      <c r="AX10" s="180">
        <v>0</v>
      </c>
    </row>
    <row r="11" spans="1:50" ht="20.25" customHeight="1" x14ac:dyDescent="0.2">
      <c r="A11" s="50" t="s">
        <v>4</v>
      </c>
      <c r="B11" s="180">
        <v>0</v>
      </c>
      <c r="C11" s="180">
        <v>0</v>
      </c>
      <c r="D11" s="180">
        <v>0</v>
      </c>
      <c r="E11" s="180">
        <v>0</v>
      </c>
      <c r="F11" s="180">
        <v>0</v>
      </c>
      <c r="G11" s="180">
        <v>0</v>
      </c>
      <c r="H11" s="180">
        <v>0</v>
      </c>
      <c r="I11" s="161">
        <v>0</v>
      </c>
      <c r="J11" s="161">
        <v>0</v>
      </c>
      <c r="K11" s="172">
        <v>0</v>
      </c>
      <c r="L11" s="172">
        <v>0</v>
      </c>
      <c r="M11" s="172">
        <v>0</v>
      </c>
      <c r="N11" s="172">
        <v>0</v>
      </c>
      <c r="O11" s="172">
        <v>0</v>
      </c>
      <c r="P11" s="172">
        <v>0</v>
      </c>
      <c r="Q11" s="172">
        <v>0</v>
      </c>
      <c r="R11" s="172">
        <v>0</v>
      </c>
      <c r="S11" s="172">
        <v>0</v>
      </c>
      <c r="T11" s="172">
        <v>0</v>
      </c>
      <c r="U11" s="172">
        <v>0</v>
      </c>
      <c r="V11" s="172">
        <v>0</v>
      </c>
      <c r="W11" s="172">
        <v>0.38</v>
      </c>
      <c r="X11" s="172">
        <v>0.38</v>
      </c>
      <c r="Y11" s="172">
        <v>0.38</v>
      </c>
      <c r="Z11" s="172">
        <v>0.38</v>
      </c>
      <c r="AA11" s="172">
        <v>0.38</v>
      </c>
      <c r="AB11" s="172">
        <v>0.38</v>
      </c>
      <c r="AC11" s="172">
        <v>0.38</v>
      </c>
      <c r="AD11" s="172">
        <v>0.38</v>
      </c>
      <c r="AE11" s="172">
        <v>0.38</v>
      </c>
      <c r="AF11" s="172">
        <v>0.38</v>
      </c>
      <c r="AG11" s="172">
        <v>0.38</v>
      </c>
      <c r="AH11" s="172">
        <v>0.38</v>
      </c>
      <c r="AI11" s="172">
        <v>0.38</v>
      </c>
      <c r="AJ11" s="172">
        <v>0.38</v>
      </c>
      <c r="AK11" s="172">
        <v>0.38</v>
      </c>
      <c r="AL11" s="172">
        <v>0.38</v>
      </c>
      <c r="AM11" s="172">
        <v>0.38</v>
      </c>
      <c r="AN11" s="172">
        <v>0.38</v>
      </c>
      <c r="AO11" s="172">
        <v>0.38</v>
      </c>
      <c r="AP11" s="172">
        <v>0.38</v>
      </c>
      <c r="AQ11" s="172">
        <v>0.38</v>
      </c>
      <c r="AR11" s="172">
        <v>0.38</v>
      </c>
      <c r="AS11" s="172">
        <v>0.38</v>
      </c>
      <c r="AT11" s="172">
        <v>0.38</v>
      </c>
      <c r="AU11" s="172">
        <v>0.38</v>
      </c>
      <c r="AV11" s="172">
        <v>0.38</v>
      </c>
      <c r="AW11" s="172">
        <v>0.38</v>
      </c>
      <c r="AX11" s="172">
        <v>0.38</v>
      </c>
    </row>
    <row r="12" spans="1:50" ht="20.25" customHeight="1" x14ac:dyDescent="0.2">
      <c r="A12" s="50" t="s">
        <v>5</v>
      </c>
      <c r="B12" s="180">
        <v>3.5</v>
      </c>
      <c r="C12" s="180">
        <v>6.1</v>
      </c>
      <c r="D12" s="180">
        <v>10.48</v>
      </c>
      <c r="E12" s="180">
        <v>27.55</v>
      </c>
      <c r="F12" s="180">
        <v>62.33</v>
      </c>
      <c r="G12" s="180">
        <v>83.49</v>
      </c>
      <c r="H12" s="180">
        <v>89.98</v>
      </c>
      <c r="I12" s="161">
        <v>107.46</v>
      </c>
      <c r="J12" s="161">
        <v>112.86</v>
      </c>
      <c r="K12" s="172">
        <v>132.9</v>
      </c>
      <c r="L12" s="172">
        <v>141.54</v>
      </c>
      <c r="M12" s="172">
        <v>147.77000000000001</v>
      </c>
      <c r="N12" s="172">
        <v>155.01</v>
      </c>
      <c r="O12" s="172">
        <v>350.47</v>
      </c>
      <c r="P12" s="172">
        <v>365.55</v>
      </c>
      <c r="Q12" s="172">
        <v>373.08</v>
      </c>
      <c r="R12" s="172">
        <v>382.76</v>
      </c>
      <c r="S12" s="172">
        <v>562.01</v>
      </c>
      <c r="T12" s="172">
        <v>575.67999999999995</v>
      </c>
      <c r="U12" s="172">
        <v>597</v>
      </c>
      <c r="V12" s="172">
        <v>682.8</v>
      </c>
      <c r="W12" s="172">
        <v>860.45</v>
      </c>
      <c r="X12" s="172">
        <v>897.54</v>
      </c>
      <c r="Y12" s="172">
        <v>908.9</v>
      </c>
      <c r="Z12" s="172">
        <v>951.27</v>
      </c>
      <c r="AA12" s="172">
        <v>955.52</v>
      </c>
      <c r="AB12" s="172">
        <v>1005.38</v>
      </c>
      <c r="AC12" s="172">
        <v>1032.8499999999999</v>
      </c>
      <c r="AD12" s="172">
        <v>1044.57</v>
      </c>
      <c r="AE12" s="172">
        <v>1088.81</v>
      </c>
      <c r="AF12" s="172">
        <v>1089.4100000000001</v>
      </c>
      <c r="AG12" s="172">
        <v>1090.01</v>
      </c>
      <c r="AH12" s="172">
        <v>1090.71</v>
      </c>
      <c r="AI12" s="172">
        <v>1093.44</v>
      </c>
      <c r="AJ12" s="172">
        <v>1095.28</v>
      </c>
      <c r="AK12" s="172">
        <v>1097.44</v>
      </c>
      <c r="AL12" s="172">
        <v>1099.8499999999999</v>
      </c>
      <c r="AM12" s="172">
        <v>1110.0999999999999</v>
      </c>
      <c r="AN12" s="172">
        <v>1120.25</v>
      </c>
      <c r="AO12" s="172">
        <v>1123.3399999999999</v>
      </c>
      <c r="AP12" s="172">
        <v>1128.2</v>
      </c>
      <c r="AQ12" s="172">
        <v>1208.42</v>
      </c>
      <c r="AR12" s="172">
        <v>1212.04</v>
      </c>
      <c r="AS12" s="172">
        <v>1216.07</v>
      </c>
      <c r="AT12" s="172">
        <v>1220.54</v>
      </c>
      <c r="AU12" s="172">
        <v>1223.1300000000001</v>
      </c>
      <c r="AV12" s="172">
        <v>1229.07</v>
      </c>
      <c r="AW12" s="172">
        <v>1237.42</v>
      </c>
      <c r="AX12" s="172">
        <v>1251.52</v>
      </c>
    </row>
    <row r="13" spans="1:50" ht="20.25" customHeight="1" x14ac:dyDescent="0.2">
      <c r="A13" s="50" t="s">
        <v>294</v>
      </c>
      <c r="B13" s="180">
        <v>23.53</v>
      </c>
      <c r="C13" s="180">
        <v>23.53</v>
      </c>
      <c r="D13" s="180">
        <v>23.56</v>
      </c>
      <c r="E13" s="180">
        <v>23.83</v>
      </c>
      <c r="F13" s="180">
        <v>23.86</v>
      </c>
      <c r="G13" s="180">
        <v>23.95</v>
      </c>
      <c r="H13" s="180">
        <v>24.26</v>
      </c>
      <c r="I13" s="161">
        <v>24.29</v>
      </c>
      <c r="J13" s="161">
        <v>24.45</v>
      </c>
      <c r="K13" s="172">
        <v>25.26</v>
      </c>
      <c r="L13" s="172">
        <v>25.89</v>
      </c>
      <c r="M13" s="172">
        <v>25.9</v>
      </c>
      <c r="N13" s="172">
        <v>26.48</v>
      </c>
      <c r="O13" s="172">
        <v>26.78</v>
      </c>
      <c r="P13" s="172">
        <v>26.88</v>
      </c>
      <c r="Q13" s="172">
        <v>26.95</v>
      </c>
      <c r="R13" s="172">
        <v>27.71</v>
      </c>
      <c r="S13" s="172">
        <v>28.5</v>
      </c>
      <c r="T13" s="172">
        <v>28.72</v>
      </c>
      <c r="U13" s="172">
        <v>29.38</v>
      </c>
      <c r="V13" s="172">
        <v>29.38</v>
      </c>
      <c r="W13" s="172">
        <v>29.33</v>
      </c>
      <c r="X13" s="172">
        <v>29.33</v>
      </c>
      <c r="Y13" s="172">
        <v>29.33</v>
      </c>
      <c r="Z13" s="172">
        <v>29.33</v>
      </c>
      <c r="AA13" s="172">
        <v>35.94</v>
      </c>
      <c r="AB13" s="172">
        <v>36.24</v>
      </c>
      <c r="AC13" s="172">
        <v>36.43</v>
      </c>
      <c r="AD13" s="172">
        <v>36.47</v>
      </c>
      <c r="AE13" s="172">
        <v>37.75</v>
      </c>
      <c r="AF13" s="172">
        <v>37.75</v>
      </c>
      <c r="AG13" s="172">
        <v>37.75</v>
      </c>
      <c r="AH13" s="172">
        <v>37.85</v>
      </c>
      <c r="AI13" s="172">
        <v>37.75</v>
      </c>
      <c r="AJ13" s="172">
        <v>37.76</v>
      </c>
      <c r="AK13" s="172">
        <v>38.03</v>
      </c>
      <c r="AL13" s="172">
        <v>38.130000000000003</v>
      </c>
      <c r="AM13" s="172">
        <v>38.31</v>
      </c>
      <c r="AN13" s="172">
        <v>38.32</v>
      </c>
      <c r="AO13" s="172">
        <v>38.450000000000003</v>
      </c>
      <c r="AP13" s="172">
        <v>38.659999999999997</v>
      </c>
      <c r="AQ13" s="172">
        <v>38.659999999999997</v>
      </c>
      <c r="AR13" s="172">
        <v>38.659999999999997</v>
      </c>
      <c r="AS13" s="172">
        <v>38.659999999999997</v>
      </c>
      <c r="AT13" s="172">
        <v>38.659999999999997</v>
      </c>
      <c r="AU13" s="172">
        <v>38.659999999999997</v>
      </c>
      <c r="AV13" s="172">
        <v>38.659999999999997</v>
      </c>
      <c r="AW13" s="172">
        <v>38.659999999999997</v>
      </c>
      <c r="AX13" s="172">
        <v>38.659999999999997</v>
      </c>
    </row>
    <row r="14" spans="1:50" ht="20.25" customHeight="1" x14ac:dyDescent="0.2">
      <c r="A14" s="50" t="s">
        <v>295</v>
      </c>
      <c r="B14" s="180">
        <v>131.68</v>
      </c>
      <c r="C14" s="180">
        <v>131.68</v>
      </c>
      <c r="D14" s="180">
        <v>131.68</v>
      </c>
      <c r="E14" s="180">
        <v>131.68</v>
      </c>
      <c r="F14" s="180">
        <v>131.68</v>
      </c>
      <c r="G14" s="180">
        <v>131.68</v>
      </c>
      <c r="H14" s="180">
        <v>131.68</v>
      </c>
      <c r="I14" s="161">
        <v>131.68</v>
      </c>
      <c r="J14" s="161">
        <v>131.68</v>
      </c>
      <c r="K14" s="172">
        <v>131.68</v>
      </c>
      <c r="L14" s="172">
        <v>131.68</v>
      </c>
      <c r="M14" s="172">
        <v>131.68</v>
      </c>
      <c r="N14" s="172">
        <v>131.68</v>
      </c>
      <c r="O14" s="172">
        <v>131.68</v>
      </c>
      <c r="P14" s="172">
        <v>131.68</v>
      </c>
      <c r="Q14" s="172">
        <v>131.68</v>
      </c>
      <c r="R14" s="172">
        <v>131.68</v>
      </c>
      <c r="S14" s="172">
        <v>131.68</v>
      </c>
      <c r="T14" s="172">
        <v>131.68</v>
      </c>
      <c r="U14" s="172">
        <v>131.68</v>
      </c>
      <c r="V14" s="172">
        <v>131.68</v>
      </c>
      <c r="W14" s="172">
        <v>131.68</v>
      </c>
      <c r="X14" s="172">
        <v>131.68</v>
      </c>
      <c r="Y14" s="172">
        <v>131.68</v>
      </c>
      <c r="Z14" s="172">
        <v>131.68</v>
      </c>
      <c r="AA14" s="172">
        <v>131.68</v>
      </c>
      <c r="AB14" s="172">
        <v>131.68</v>
      </c>
      <c r="AC14" s="172">
        <v>131.68</v>
      </c>
      <c r="AD14" s="172">
        <v>131.68</v>
      </c>
      <c r="AE14" s="172">
        <v>131.68</v>
      </c>
      <c r="AF14" s="172">
        <v>131.68</v>
      </c>
      <c r="AG14" s="172">
        <v>131.68</v>
      </c>
      <c r="AH14" s="172">
        <v>131.68</v>
      </c>
      <c r="AI14" s="172">
        <v>131.68</v>
      </c>
      <c r="AJ14" s="172">
        <v>131.68</v>
      </c>
      <c r="AK14" s="172">
        <v>131.68</v>
      </c>
      <c r="AL14" s="172">
        <v>131.68</v>
      </c>
      <c r="AM14" s="172">
        <v>130.08000000000001</v>
      </c>
      <c r="AN14" s="172">
        <v>130.08000000000001</v>
      </c>
      <c r="AO14" s="172">
        <v>130.08000000000001</v>
      </c>
      <c r="AP14" s="172">
        <v>129.68</v>
      </c>
      <c r="AQ14" s="172">
        <v>129.68</v>
      </c>
      <c r="AR14" s="172">
        <v>129.68</v>
      </c>
      <c r="AS14" s="172">
        <v>129.68</v>
      </c>
      <c r="AT14" s="172">
        <v>129.68</v>
      </c>
      <c r="AU14" s="172">
        <v>129.68</v>
      </c>
      <c r="AV14" s="172">
        <v>129.68</v>
      </c>
      <c r="AW14" s="172">
        <v>129.68</v>
      </c>
      <c r="AX14" s="172">
        <v>129.68</v>
      </c>
    </row>
    <row r="15" spans="1:50" ht="20.25" customHeight="1" x14ac:dyDescent="0.2">
      <c r="A15" s="50" t="s">
        <v>6</v>
      </c>
      <c r="B15" s="180">
        <v>45.84</v>
      </c>
      <c r="C15" s="180">
        <v>45.17</v>
      </c>
      <c r="D15" s="180">
        <v>45.17</v>
      </c>
      <c r="E15" s="180">
        <v>45.17</v>
      </c>
      <c r="F15" s="180">
        <v>45.17</v>
      </c>
      <c r="G15" s="180">
        <v>45.17</v>
      </c>
      <c r="H15" s="180">
        <v>45.17</v>
      </c>
      <c r="I15" s="161">
        <v>45.17</v>
      </c>
      <c r="J15" s="161">
        <v>45.17</v>
      </c>
      <c r="K15" s="172">
        <v>45.5</v>
      </c>
      <c r="L15" s="172">
        <v>45.5</v>
      </c>
      <c r="M15" s="172">
        <v>45.5</v>
      </c>
      <c r="N15" s="172">
        <v>45.5</v>
      </c>
      <c r="O15" s="172">
        <v>47.24</v>
      </c>
      <c r="P15" s="172">
        <v>47.24</v>
      </c>
      <c r="Q15" s="172">
        <v>47.24</v>
      </c>
      <c r="R15" s="172">
        <v>47.24</v>
      </c>
      <c r="S15" s="172">
        <v>47.24</v>
      </c>
      <c r="T15" s="172">
        <v>47.24</v>
      </c>
      <c r="U15" s="172">
        <v>47.24</v>
      </c>
      <c r="V15" s="172">
        <v>47.24</v>
      </c>
      <c r="W15" s="172">
        <v>47.3</v>
      </c>
      <c r="X15" s="172">
        <v>47.3</v>
      </c>
      <c r="Y15" s="172">
        <v>47.3</v>
      </c>
      <c r="Z15" s="172">
        <v>47.3</v>
      </c>
      <c r="AA15" s="172">
        <v>46.75</v>
      </c>
      <c r="AB15" s="172">
        <v>46.75</v>
      </c>
      <c r="AC15" s="172">
        <v>46.75</v>
      </c>
      <c r="AD15" s="172">
        <v>46.75</v>
      </c>
      <c r="AE15" s="172">
        <v>46.76</v>
      </c>
      <c r="AF15" s="172">
        <v>46.76</v>
      </c>
      <c r="AG15" s="172">
        <v>46.76</v>
      </c>
      <c r="AH15" s="172">
        <v>46.76</v>
      </c>
      <c r="AI15" s="172">
        <v>46.76</v>
      </c>
      <c r="AJ15" s="172">
        <v>46.76</v>
      </c>
      <c r="AK15" s="172">
        <v>46.76</v>
      </c>
      <c r="AL15" s="172">
        <v>46.76</v>
      </c>
      <c r="AM15" s="172">
        <v>46.76</v>
      </c>
      <c r="AN15" s="172">
        <v>46.76</v>
      </c>
      <c r="AO15" s="172">
        <v>46.76</v>
      </c>
      <c r="AP15" s="172">
        <v>46.76</v>
      </c>
      <c r="AQ15" s="172">
        <v>46.76</v>
      </c>
      <c r="AR15" s="172">
        <v>46.76</v>
      </c>
      <c r="AS15" s="172">
        <v>46.76</v>
      </c>
      <c r="AT15" s="172">
        <v>46.76</v>
      </c>
      <c r="AU15" s="172">
        <v>46.76</v>
      </c>
      <c r="AV15" s="172">
        <v>46.76</v>
      </c>
      <c r="AW15" s="172">
        <v>46.76</v>
      </c>
      <c r="AX15" s="172">
        <v>46.76</v>
      </c>
    </row>
    <row r="16" spans="1:50" ht="20.25" customHeight="1" x14ac:dyDescent="0.2">
      <c r="A16" s="50" t="s">
        <v>7</v>
      </c>
      <c r="B16" s="180">
        <v>11.91</v>
      </c>
      <c r="C16" s="180">
        <v>11.91</v>
      </c>
      <c r="D16" s="180">
        <v>11.91</v>
      </c>
      <c r="E16" s="180">
        <v>11.91</v>
      </c>
      <c r="F16" s="180">
        <v>11.91</v>
      </c>
      <c r="G16" s="180">
        <v>13.11</v>
      </c>
      <c r="H16" s="180">
        <v>13.11</v>
      </c>
      <c r="I16" s="161">
        <v>13.11</v>
      </c>
      <c r="J16" s="161">
        <v>13.11</v>
      </c>
      <c r="K16" s="172">
        <v>13.11</v>
      </c>
      <c r="L16" s="172">
        <v>13.11</v>
      </c>
      <c r="M16" s="172">
        <v>13.11</v>
      </c>
      <c r="N16" s="172">
        <v>13.11</v>
      </c>
      <c r="O16" s="172">
        <v>13.11</v>
      </c>
      <c r="P16" s="172">
        <v>13.11</v>
      </c>
      <c r="Q16" s="172">
        <v>13.11</v>
      </c>
      <c r="R16" s="172">
        <v>13.11</v>
      </c>
      <c r="S16" s="172">
        <v>13.11</v>
      </c>
      <c r="T16" s="172">
        <v>13.11</v>
      </c>
      <c r="U16" s="172">
        <v>13.11</v>
      </c>
      <c r="V16" s="172">
        <v>13.11</v>
      </c>
      <c r="W16" s="172">
        <v>12.53</v>
      </c>
      <c r="X16" s="172">
        <v>12.53</v>
      </c>
      <c r="Y16" s="172">
        <v>12.53</v>
      </c>
      <c r="Z16" s="172">
        <v>12.53</v>
      </c>
      <c r="AA16" s="172">
        <v>12.53</v>
      </c>
      <c r="AB16" s="172">
        <v>12.53</v>
      </c>
      <c r="AC16" s="172">
        <v>12.53</v>
      </c>
      <c r="AD16" s="172">
        <v>12.53</v>
      </c>
      <c r="AE16" s="172">
        <v>12.53</v>
      </c>
      <c r="AF16" s="172">
        <v>12.53</v>
      </c>
      <c r="AG16" s="172">
        <v>12.53</v>
      </c>
      <c r="AH16" s="172">
        <v>12.53</v>
      </c>
      <c r="AI16" s="172">
        <v>12.53</v>
      </c>
      <c r="AJ16" s="172">
        <v>12.53</v>
      </c>
      <c r="AK16" s="172">
        <v>12.53</v>
      </c>
      <c r="AL16" s="172">
        <v>12.53</v>
      </c>
      <c r="AM16" s="172">
        <v>12.53</v>
      </c>
      <c r="AN16" s="172">
        <v>12.53</v>
      </c>
      <c r="AO16" s="172">
        <v>12.53</v>
      </c>
      <c r="AP16" s="172">
        <v>12.53</v>
      </c>
      <c r="AQ16" s="172">
        <v>12.53</v>
      </c>
      <c r="AR16" s="172">
        <v>12.53</v>
      </c>
      <c r="AS16" s="172">
        <v>12.53</v>
      </c>
      <c r="AT16" s="172">
        <v>12.53</v>
      </c>
      <c r="AU16" s="172">
        <v>12.53</v>
      </c>
      <c r="AV16" s="172">
        <v>12.53</v>
      </c>
      <c r="AW16" s="172">
        <v>12.53</v>
      </c>
      <c r="AX16" s="172">
        <v>12.53</v>
      </c>
    </row>
    <row r="17" spans="1:50" ht="20.25" customHeight="1" x14ac:dyDescent="0.2">
      <c r="A17" s="50" t="s">
        <v>42</v>
      </c>
      <c r="B17" s="180">
        <v>0</v>
      </c>
      <c r="C17" s="180">
        <v>0</v>
      </c>
      <c r="D17" s="180">
        <v>0</v>
      </c>
      <c r="E17" s="180">
        <v>0</v>
      </c>
      <c r="F17" s="180">
        <v>0</v>
      </c>
      <c r="G17" s="180">
        <v>0</v>
      </c>
      <c r="H17" s="180">
        <v>0</v>
      </c>
      <c r="I17" s="161">
        <v>0</v>
      </c>
      <c r="J17" s="161">
        <v>0</v>
      </c>
      <c r="K17" s="172">
        <v>0</v>
      </c>
      <c r="L17" s="172">
        <v>0</v>
      </c>
      <c r="M17" s="172">
        <v>0</v>
      </c>
      <c r="N17" s="172">
        <v>0</v>
      </c>
      <c r="O17" s="172">
        <v>0</v>
      </c>
      <c r="P17" s="172">
        <v>0</v>
      </c>
      <c r="Q17" s="172">
        <v>0</v>
      </c>
      <c r="R17" s="172">
        <v>0</v>
      </c>
      <c r="S17" s="172">
        <v>34.200000000000003</v>
      </c>
      <c r="T17" s="172">
        <v>34.200000000000003</v>
      </c>
      <c r="U17" s="172">
        <v>34.200000000000003</v>
      </c>
      <c r="V17" s="172">
        <v>34.200000000000003</v>
      </c>
      <c r="W17" s="172">
        <v>34.200000000000003</v>
      </c>
      <c r="X17" s="172">
        <v>34.200000000000003</v>
      </c>
      <c r="Y17" s="172">
        <v>34.200000000000003</v>
      </c>
      <c r="Z17" s="172">
        <v>34.200000000000003</v>
      </c>
      <c r="AA17" s="172">
        <v>34.200000000000003</v>
      </c>
      <c r="AB17" s="172">
        <v>34.200000000000003</v>
      </c>
      <c r="AC17" s="172">
        <v>34.200000000000003</v>
      </c>
      <c r="AD17" s="172">
        <v>34.200000000000003</v>
      </c>
      <c r="AE17" s="172">
        <v>34.200000000000003</v>
      </c>
      <c r="AF17" s="172">
        <v>34.200000000000003</v>
      </c>
      <c r="AG17" s="172">
        <v>34.200000000000003</v>
      </c>
      <c r="AH17" s="172">
        <v>34.200000000000003</v>
      </c>
      <c r="AI17" s="172">
        <v>34.200000000000003</v>
      </c>
      <c r="AJ17" s="172">
        <v>34.200000000000003</v>
      </c>
      <c r="AK17" s="172">
        <v>34.200000000000003</v>
      </c>
      <c r="AL17" s="172">
        <v>34.200000000000003</v>
      </c>
      <c r="AM17" s="172">
        <v>53.2</v>
      </c>
      <c r="AN17" s="172">
        <v>53.2</v>
      </c>
      <c r="AO17" s="172">
        <v>53.2</v>
      </c>
      <c r="AP17" s="172">
        <v>53.2</v>
      </c>
      <c r="AQ17" s="172">
        <v>53.2</v>
      </c>
      <c r="AR17" s="172">
        <v>53.2</v>
      </c>
      <c r="AS17" s="172">
        <v>53.2</v>
      </c>
      <c r="AT17" s="172">
        <v>53.2</v>
      </c>
      <c r="AU17" s="172">
        <v>53.2</v>
      </c>
      <c r="AV17" s="172">
        <v>53.2</v>
      </c>
      <c r="AW17" s="172">
        <v>53.2</v>
      </c>
      <c r="AX17" s="172">
        <v>53.2</v>
      </c>
    </row>
    <row r="18" spans="1:50" ht="20.25" customHeight="1" x14ac:dyDescent="0.2">
      <c r="A18" s="50" t="s">
        <v>313</v>
      </c>
      <c r="B18" s="180">
        <v>0</v>
      </c>
      <c r="C18" s="180">
        <v>0</v>
      </c>
      <c r="D18" s="180">
        <v>0</v>
      </c>
      <c r="E18" s="180">
        <v>0</v>
      </c>
      <c r="F18" s="180">
        <v>0</v>
      </c>
      <c r="G18" s="180">
        <v>0</v>
      </c>
      <c r="H18" s="180">
        <v>0</v>
      </c>
      <c r="I18" s="161">
        <v>0</v>
      </c>
      <c r="J18" s="161">
        <v>0</v>
      </c>
      <c r="K18" s="172">
        <v>0</v>
      </c>
      <c r="L18" s="172">
        <v>0</v>
      </c>
      <c r="M18" s="172">
        <v>0</v>
      </c>
      <c r="N18" s="172">
        <v>0</v>
      </c>
      <c r="O18" s="172">
        <v>0</v>
      </c>
      <c r="P18" s="172">
        <v>0</v>
      </c>
      <c r="Q18" s="172">
        <v>0</v>
      </c>
      <c r="R18" s="172">
        <v>0</v>
      </c>
      <c r="S18" s="172">
        <v>0</v>
      </c>
      <c r="T18" s="172">
        <v>0</v>
      </c>
      <c r="U18" s="172">
        <v>0</v>
      </c>
      <c r="V18" s="172">
        <v>0</v>
      </c>
      <c r="W18" s="172">
        <v>0</v>
      </c>
      <c r="X18" s="172">
        <v>0</v>
      </c>
      <c r="Y18" s="172">
        <v>0</v>
      </c>
      <c r="Z18" s="172">
        <v>0</v>
      </c>
      <c r="AA18" s="172">
        <v>0</v>
      </c>
      <c r="AB18" s="172">
        <v>0</v>
      </c>
      <c r="AC18" s="172">
        <v>0</v>
      </c>
      <c r="AD18" s="172">
        <v>0</v>
      </c>
      <c r="AE18" s="172">
        <v>0</v>
      </c>
      <c r="AF18" s="172">
        <v>0</v>
      </c>
      <c r="AG18" s="172">
        <v>0</v>
      </c>
      <c r="AH18" s="172">
        <v>0</v>
      </c>
      <c r="AI18" s="172">
        <v>0</v>
      </c>
      <c r="AJ18" s="172">
        <v>0</v>
      </c>
      <c r="AK18" s="172">
        <v>0</v>
      </c>
      <c r="AL18" s="172">
        <v>0</v>
      </c>
      <c r="AM18" s="172">
        <v>0</v>
      </c>
      <c r="AN18" s="172">
        <v>0</v>
      </c>
      <c r="AO18" s="172">
        <v>0</v>
      </c>
      <c r="AP18" s="172">
        <v>0</v>
      </c>
      <c r="AQ18" s="172">
        <v>0</v>
      </c>
      <c r="AR18" s="172">
        <v>0</v>
      </c>
      <c r="AS18" s="172">
        <v>0</v>
      </c>
      <c r="AT18" s="172">
        <v>0</v>
      </c>
      <c r="AU18" s="172">
        <v>0</v>
      </c>
      <c r="AV18" s="172">
        <v>0</v>
      </c>
      <c r="AW18" s="172">
        <v>0</v>
      </c>
      <c r="AX18" s="172">
        <v>0</v>
      </c>
    </row>
    <row r="19" spans="1:50" ht="20.25" customHeight="1" x14ac:dyDescent="0.2">
      <c r="A19" s="50" t="s">
        <v>301</v>
      </c>
      <c r="B19" s="180">
        <v>0.34</v>
      </c>
      <c r="C19" s="180">
        <v>0.84</v>
      </c>
      <c r="D19" s="180">
        <v>1.2</v>
      </c>
      <c r="E19" s="180">
        <v>1.2</v>
      </c>
      <c r="F19" s="180">
        <v>1.2</v>
      </c>
      <c r="G19" s="180">
        <v>1.2</v>
      </c>
      <c r="H19" s="180">
        <v>1.2</v>
      </c>
      <c r="I19" s="161">
        <v>1.2</v>
      </c>
      <c r="J19" s="161">
        <v>1.29</v>
      </c>
      <c r="K19" s="172">
        <v>1.78</v>
      </c>
      <c r="L19" s="172">
        <v>1.8</v>
      </c>
      <c r="M19" s="172">
        <v>2.31</v>
      </c>
      <c r="N19" s="172">
        <v>2.4900000000000002</v>
      </c>
      <c r="O19" s="172">
        <v>2.48</v>
      </c>
      <c r="P19" s="172">
        <v>3.64</v>
      </c>
      <c r="Q19" s="172">
        <v>3.62</v>
      </c>
      <c r="R19" s="172">
        <v>3.63</v>
      </c>
      <c r="S19" s="172">
        <v>4.08</v>
      </c>
      <c r="T19" s="172">
        <v>5.41</v>
      </c>
      <c r="U19" s="172">
        <v>6.58</v>
      </c>
      <c r="V19" s="172">
        <v>7.01</v>
      </c>
      <c r="W19" s="172">
        <v>7.56</v>
      </c>
      <c r="X19" s="172">
        <v>7.71</v>
      </c>
      <c r="Y19" s="172">
        <v>8.18</v>
      </c>
      <c r="Z19" s="172">
        <v>8.25</v>
      </c>
      <c r="AA19" s="172">
        <v>17.21</v>
      </c>
      <c r="AB19" s="172">
        <v>17.21</v>
      </c>
      <c r="AC19" s="172">
        <v>17.21</v>
      </c>
      <c r="AD19" s="172">
        <v>17.21</v>
      </c>
      <c r="AE19" s="172">
        <v>17.649999999999999</v>
      </c>
      <c r="AF19" s="172">
        <v>17.649999999999999</v>
      </c>
      <c r="AG19" s="172">
        <v>17.649999999999999</v>
      </c>
      <c r="AH19" s="172">
        <v>17.649999999999999</v>
      </c>
      <c r="AI19" s="172">
        <v>17.649999999999999</v>
      </c>
      <c r="AJ19" s="172">
        <v>17.649999999999999</v>
      </c>
      <c r="AK19" s="172">
        <v>17.649999999999999</v>
      </c>
      <c r="AL19" s="172">
        <v>17.649999999999999</v>
      </c>
      <c r="AM19" s="172">
        <v>17.649999999999999</v>
      </c>
      <c r="AN19" s="172">
        <v>17.649999999999999</v>
      </c>
      <c r="AO19" s="172">
        <v>17.649999999999999</v>
      </c>
      <c r="AP19" s="172">
        <v>17.649999999999999</v>
      </c>
      <c r="AQ19" s="172">
        <v>19.66</v>
      </c>
      <c r="AR19" s="172">
        <v>19.66</v>
      </c>
      <c r="AS19" s="172">
        <v>21.16</v>
      </c>
      <c r="AT19" s="172">
        <v>21.16</v>
      </c>
      <c r="AU19" s="172">
        <v>21.16</v>
      </c>
      <c r="AV19" s="172">
        <v>21.16</v>
      </c>
      <c r="AW19" s="172">
        <v>21.16</v>
      </c>
      <c r="AX19" s="172">
        <v>21.16</v>
      </c>
    </row>
    <row r="20" spans="1:50" s="202" customFormat="1" ht="20.25" customHeight="1" x14ac:dyDescent="0.2">
      <c r="A20" s="50" t="s">
        <v>315</v>
      </c>
      <c r="B20" s="180">
        <v>39.54</v>
      </c>
      <c r="C20" s="180">
        <v>41.38</v>
      </c>
      <c r="D20" s="180">
        <v>41.38</v>
      </c>
      <c r="E20" s="180">
        <v>41.38</v>
      </c>
      <c r="F20" s="180">
        <v>41.68</v>
      </c>
      <c r="G20" s="180">
        <v>38.200000000000003</v>
      </c>
      <c r="H20" s="180">
        <v>38.200000000000003</v>
      </c>
      <c r="I20" s="180">
        <v>38.200000000000003</v>
      </c>
      <c r="J20" s="161">
        <v>38.5</v>
      </c>
      <c r="K20" s="172">
        <v>38.5</v>
      </c>
      <c r="L20" s="172">
        <v>38.5</v>
      </c>
      <c r="M20" s="172">
        <v>38.5</v>
      </c>
      <c r="N20" s="172">
        <v>38.5</v>
      </c>
      <c r="O20" s="172">
        <v>38.5</v>
      </c>
      <c r="P20" s="172">
        <v>44.49</v>
      </c>
      <c r="Q20" s="172">
        <v>44.49</v>
      </c>
      <c r="R20" s="172">
        <v>44.49</v>
      </c>
      <c r="S20" s="172">
        <v>45.49</v>
      </c>
      <c r="T20" s="172">
        <v>45.49</v>
      </c>
      <c r="U20" s="172">
        <v>45.49</v>
      </c>
      <c r="V20" s="172">
        <v>45.49</v>
      </c>
      <c r="W20" s="172">
        <v>50.61</v>
      </c>
      <c r="X20" s="172">
        <v>50.71</v>
      </c>
      <c r="Y20" s="172">
        <v>59.76</v>
      </c>
      <c r="Z20" s="172">
        <v>59.76</v>
      </c>
      <c r="AA20" s="172">
        <v>66.510000000000005</v>
      </c>
      <c r="AB20" s="172">
        <v>106.51</v>
      </c>
      <c r="AC20" s="172">
        <v>106.51</v>
      </c>
      <c r="AD20" s="172">
        <v>106.51</v>
      </c>
      <c r="AE20" s="172">
        <v>137.28</v>
      </c>
      <c r="AF20" s="172">
        <v>137.28</v>
      </c>
      <c r="AG20" s="172">
        <v>137.28</v>
      </c>
      <c r="AH20" s="172">
        <v>137.28</v>
      </c>
      <c r="AI20" s="172">
        <v>147.80000000000001</v>
      </c>
      <c r="AJ20" s="172">
        <v>147.80000000000001</v>
      </c>
      <c r="AK20" s="172">
        <v>147.80000000000001</v>
      </c>
      <c r="AL20" s="172">
        <v>166.06</v>
      </c>
      <c r="AM20" s="172">
        <v>166.06</v>
      </c>
      <c r="AN20" s="172">
        <v>166.06</v>
      </c>
      <c r="AO20" s="172">
        <v>166.06</v>
      </c>
      <c r="AP20" s="172">
        <v>166.06</v>
      </c>
      <c r="AQ20" s="172">
        <v>166.06</v>
      </c>
      <c r="AR20" s="172">
        <v>166.06</v>
      </c>
      <c r="AS20" s="172">
        <v>166.06</v>
      </c>
      <c r="AT20" s="172">
        <v>166.06</v>
      </c>
      <c r="AU20" s="172">
        <v>166.06</v>
      </c>
      <c r="AV20" s="172">
        <v>166.06</v>
      </c>
      <c r="AW20" s="172">
        <v>166.06</v>
      </c>
      <c r="AX20" s="172">
        <v>166.06</v>
      </c>
    </row>
    <row r="21" spans="1:50" ht="20.25" customHeight="1" thickBot="1" x14ac:dyDescent="0.25">
      <c r="A21" s="93" t="s">
        <v>95</v>
      </c>
      <c r="B21" s="177">
        <v>794.09</v>
      </c>
      <c r="C21" s="177">
        <v>826.03</v>
      </c>
      <c r="D21" s="177">
        <v>843.75</v>
      </c>
      <c r="E21" s="177">
        <v>861.33</v>
      </c>
      <c r="F21" s="177">
        <v>896.73</v>
      </c>
      <c r="G21" s="177">
        <v>938.93</v>
      </c>
      <c r="H21" s="177">
        <v>946.45</v>
      </c>
      <c r="I21" s="177">
        <v>964.88</v>
      </c>
      <c r="J21" s="177">
        <v>1010.88</v>
      </c>
      <c r="K21" s="177">
        <v>1083.8399999999999</v>
      </c>
      <c r="L21" s="177">
        <v>1093.72</v>
      </c>
      <c r="M21" s="177">
        <v>1129.27</v>
      </c>
      <c r="N21" s="177">
        <v>1182.3900000000001</v>
      </c>
      <c r="O21" s="177">
        <v>1413.44</v>
      </c>
      <c r="P21" s="177">
        <v>1507.43</v>
      </c>
      <c r="Q21" s="177">
        <v>1761.56</v>
      </c>
      <c r="R21" s="177">
        <v>1836.39</v>
      </c>
      <c r="S21" s="177">
        <v>2168.3200000000002</v>
      </c>
      <c r="T21" s="177">
        <v>2240.8000000000002</v>
      </c>
      <c r="U21" s="177">
        <v>2270.1999999999998</v>
      </c>
      <c r="V21" s="177">
        <v>2360.9899999999998</v>
      </c>
      <c r="W21" s="177">
        <v>2533.2399999999998</v>
      </c>
      <c r="X21" s="177">
        <v>2572.09</v>
      </c>
      <c r="Y21" s="177">
        <v>2652.21</v>
      </c>
      <c r="Z21" s="177">
        <v>2829.92</v>
      </c>
      <c r="AA21" s="177">
        <v>3010.53</v>
      </c>
      <c r="AB21" s="177">
        <v>3134.14</v>
      </c>
      <c r="AC21" s="177">
        <v>3162.12</v>
      </c>
      <c r="AD21" s="177">
        <v>3174.05</v>
      </c>
      <c r="AE21" s="177">
        <f t="shared" ref="AE21:AX21" si="0">SUM(AE8:AE20)</f>
        <v>3326.5200000000004</v>
      </c>
      <c r="AF21" s="177">
        <f t="shared" si="0"/>
        <v>3327.1200000000008</v>
      </c>
      <c r="AG21" s="177">
        <f t="shared" si="0"/>
        <v>3327.9300000000003</v>
      </c>
      <c r="AH21" s="177">
        <f t="shared" si="0"/>
        <v>3367.53</v>
      </c>
      <c r="AI21" s="177">
        <f t="shared" si="0"/>
        <v>3423.03</v>
      </c>
      <c r="AJ21" s="177">
        <f t="shared" si="0"/>
        <v>3443.8800000000006</v>
      </c>
      <c r="AK21" s="177">
        <f t="shared" si="0"/>
        <v>3492.5200000000004</v>
      </c>
      <c r="AL21" s="177">
        <f t="shared" si="0"/>
        <v>3546.1000000000004</v>
      </c>
      <c r="AM21" s="177">
        <f t="shared" si="0"/>
        <v>3570.13</v>
      </c>
      <c r="AN21" s="177">
        <f t="shared" si="0"/>
        <v>3580.2900000000004</v>
      </c>
      <c r="AO21" s="177">
        <f t="shared" si="0"/>
        <v>3583.5099999999998</v>
      </c>
      <c r="AP21" s="177">
        <f t="shared" si="0"/>
        <v>3595.28</v>
      </c>
      <c r="AQ21" s="177">
        <f t="shared" si="0"/>
        <v>3684.91</v>
      </c>
      <c r="AR21" s="177">
        <f t="shared" si="0"/>
        <v>3688.5299999999997</v>
      </c>
      <c r="AS21" s="177">
        <f t="shared" si="0"/>
        <v>3694.06</v>
      </c>
      <c r="AT21" s="195">
        <f t="shared" si="0"/>
        <v>3698.5299999999997</v>
      </c>
      <c r="AU21" s="195">
        <f t="shared" si="0"/>
        <v>3712.41</v>
      </c>
      <c r="AV21" s="195">
        <f t="shared" si="0"/>
        <v>3718.35</v>
      </c>
      <c r="AW21" s="195">
        <f t="shared" si="0"/>
        <v>3726.7</v>
      </c>
      <c r="AX21" s="195">
        <f t="shared" si="0"/>
        <v>3740.7999999999997</v>
      </c>
    </row>
    <row r="22" spans="1:50" ht="45" customHeight="1" thickTop="1" x14ac:dyDescent="0.2">
      <c r="A22" s="203"/>
      <c r="B22" s="204"/>
      <c r="C22" s="204"/>
      <c r="D22" s="204"/>
      <c r="E22" s="204"/>
      <c r="F22" s="201"/>
      <c r="G22" s="201"/>
      <c r="H22" s="200"/>
      <c r="I22" s="200"/>
      <c r="J22" s="200"/>
      <c r="K22" s="200"/>
      <c r="L22" s="200"/>
      <c r="M22" s="200"/>
      <c r="N22" s="200"/>
      <c r="O22" s="200"/>
      <c r="P22" s="200"/>
      <c r="Q22" s="200"/>
      <c r="R22" s="205"/>
      <c r="S22" s="200"/>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row>
    <row r="23" spans="1:50" ht="33" customHeight="1" x14ac:dyDescent="0.2">
      <c r="A23" s="206" t="s">
        <v>319</v>
      </c>
      <c r="B23" s="176" t="s">
        <v>124</v>
      </c>
      <c r="C23" s="176" t="s">
        <v>125</v>
      </c>
      <c r="D23" s="176" t="s">
        <v>126</v>
      </c>
      <c r="E23" s="176" t="s">
        <v>127</v>
      </c>
      <c r="F23" s="176" t="s">
        <v>128</v>
      </c>
      <c r="G23" s="176" t="s">
        <v>129</v>
      </c>
      <c r="H23" s="176" t="s">
        <v>130</v>
      </c>
      <c r="I23" s="176" t="s">
        <v>131</v>
      </c>
      <c r="J23" s="176" t="s">
        <v>132</v>
      </c>
      <c r="K23" s="176" t="s">
        <v>133</v>
      </c>
      <c r="L23" s="176" t="s">
        <v>134</v>
      </c>
      <c r="M23" s="176" t="s">
        <v>135</v>
      </c>
      <c r="N23" s="176" t="s">
        <v>136</v>
      </c>
      <c r="O23" s="176" t="s">
        <v>137</v>
      </c>
      <c r="P23" s="176" t="s">
        <v>138</v>
      </c>
      <c r="Q23" s="176" t="s">
        <v>139</v>
      </c>
      <c r="R23" s="176" t="s">
        <v>140</v>
      </c>
      <c r="S23" s="176" t="s">
        <v>141</v>
      </c>
      <c r="T23" s="176" t="s">
        <v>142</v>
      </c>
      <c r="U23" s="176" t="s">
        <v>143</v>
      </c>
      <c r="V23" s="176" t="s">
        <v>144</v>
      </c>
      <c r="W23" s="176" t="s">
        <v>145</v>
      </c>
      <c r="X23" s="176" t="s">
        <v>146</v>
      </c>
      <c r="Y23" s="176" t="s">
        <v>147</v>
      </c>
      <c r="Z23" s="176" t="s">
        <v>148</v>
      </c>
      <c r="AA23" s="176" t="s">
        <v>149</v>
      </c>
      <c r="AB23" s="176" t="s">
        <v>150</v>
      </c>
      <c r="AC23" s="176" t="s">
        <v>151</v>
      </c>
      <c r="AD23" s="176" t="s">
        <v>152</v>
      </c>
      <c r="AE23" s="176" t="s">
        <v>153</v>
      </c>
      <c r="AF23" s="176" t="s">
        <v>154</v>
      </c>
      <c r="AG23" s="176" t="s">
        <v>155</v>
      </c>
      <c r="AH23" s="176" t="s">
        <v>156</v>
      </c>
      <c r="AI23" s="176" t="s">
        <v>157</v>
      </c>
      <c r="AJ23" s="176" t="s">
        <v>158</v>
      </c>
      <c r="AK23" s="176" t="s">
        <v>159</v>
      </c>
      <c r="AL23" s="176" t="s">
        <v>160</v>
      </c>
      <c r="AM23" s="176" t="s">
        <v>161</v>
      </c>
      <c r="AN23" s="176" t="s">
        <v>162</v>
      </c>
      <c r="AO23" s="176" t="s">
        <v>163</v>
      </c>
      <c r="AP23" s="176" t="s">
        <v>164</v>
      </c>
      <c r="AQ23" s="176" t="s">
        <v>165</v>
      </c>
      <c r="AR23" s="176" t="s">
        <v>166</v>
      </c>
      <c r="AS23" s="176" t="s">
        <v>260</v>
      </c>
      <c r="AT23" s="176" t="s">
        <v>265</v>
      </c>
      <c r="AU23" s="176" t="s">
        <v>277</v>
      </c>
      <c r="AV23" s="176" t="s">
        <v>282</v>
      </c>
      <c r="AW23" s="60" t="s">
        <v>284</v>
      </c>
      <c r="AX23" s="60" t="s">
        <v>289</v>
      </c>
    </row>
    <row r="24" spans="1:50" ht="20.25" customHeight="1" x14ac:dyDescent="0.2">
      <c r="A24" s="140" t="s">
        <v>87</v>
      </c>
      <c r="B24" s="192" t="s">
        <v>222</v>
      </c>
      <c r="C24" s="180">
        <v>210.69</v>
      </c>
      <c r="D24" s="180">
        <v>238.21</v>
      </c>
      <c r="E24" s="180">
        <v>177.33</v>
      </c>
      <c r="F24" s="180">
        <v>377.36</v>
      </c>
      <c r="G24" s="172">
        <v>256.29000000000002</v>
      </c>
      <c r="H24" s="172">
        <v>225.53</v>
      </c>
      <c r="I24" s="161">
        <v>198.37</v>
      </c>
      <c r="J24" s="161">
        <v>291.51</v>
      </c>
      <c r="K24" s="172">
        <v>271.29000000000002</v>
      </c>
      <c r="L24" s="172">
        <v>312.27999999999997</v>
      </c>
      <c r="M24" s="172">
        <v>182.64</v>
      </c>
      <c r="N24" s="172">
        <v>421.01</v>
      </c>
      <c r="O24" s="172">
        <v>470.77</v>
      </c>
      <c r="P24" s="172">
        <v>194.08</v>
      </c>
      <c r="Q24" s="172">
        <v>200.06</v>
      </c>
      <c r="R24" s="172">
        <v>460.21</v>
      </c>
      <c r="S24" s="172">
        <v>449.52</v>
      </c>
      <c r="T24" s="172">
        <v>328.15</v>
      </c>
      <c r="U24" s="172">
        <v>278.48</v>
      </c>
      <c r="V24" s="172">
        <v>553.42999999999995</v>
      </c>
      <c r="W24" s="172">
        <v>469.98</v>
      </c>
      <c r="X24" s="172">
        <v>244.8</v>
      </c>
      <c r="Y24" s="172">
        <v>317.26</v>
      </c>
      <c r="Z24" s="172">
        <v>386.03</v>
      </c>
      <c r="AA24" s="172">
        <v>647.11</v>
      </c>
      <c r="AB24" s="172">
        <v>478.61</v>
      </c>
      <c r="AC24" s="172">
        <v>489.87</v>
      </c>
      <c r="AD24" s="172">
        <v>803.79</v>
      </c>
      <c r="AE24" s="172">
        <v>887.03</v>
      </c>
      <c r="AF24" s="172">
        <v>418.33</v>
      </c>
      <c r="AG24" s="172">
        <v>431.63</v>
      </c>
      <c r="AH24" s="172">
        <v>871.7</v>
      </c>
      <c r="AI24" s="172">
        <v>828.09</v>
      </c>
      <c r="AJ24" s="172">
        <v>519.57000000000005</v>
      </c>
      <c r="AK24" s="172">
        <v>646.73</v>
      </c>
      <c r="AL24" s="172">
        <v>887.26</v>
      </c>
      <c r="AM24" s="172">
        <v>1271.0999999999999</v>
      </c>
      <c r="AN24" s="172">
        <v>616.71</v>
      </c>
      <c r="AO24" s="172">
        <v>675.53</v>
      </c>
      <c r="AP24" s="172">
        <v>1044.4000000000001</v>
      </c>
      <c r="AQ24" s="172">
        <v>1053.83</v>
      </c>
      <c r="AR24" s="172">
        <v>478.53</v>
      </c>
      <c r="AS24" s="172">
        <v>413.34</v>
      </c>
      <c r="AT24" s="172">
        <v>963.17</v>
      </c>
      <c r="AU24" s="172">
        <v>1014</v>
      </c>
      <c r="AV24" s="172">
        <v>622.42999999999995</v>
      </c>
      <c r="AW24" s="172">
        <v>427.25</v>
      </c>
      <c r="AX24" s="172">
        <v>1023.4</v>
      </c>
    </row>
    <row r="25" spans="1:50" ht="20.25" customHeight="1" x14ac:dyDescent="0.2">
      <c r="A25" s="140" t="s">
        <v>88</v>
      </c>
      <c r="B25" s="192" t="s">
        <v>222</v>
      </c>
      <c r="C25" s="180">
        <v>98.87</v>
      </c>
      <c r="D25" s="180">
        <v>106.09</v>
      </c>
      <c r="E25" s="180">
        <v>77.42</v>
      </c>
      <c r="F25" s="180">
        <v>172.13</v>
      </c>
      <c r="G25" s="172">
        <v>128.55000000000001</v>
      </c>
      <c r="H25" s="172">
        <v>104.89</v>
      </c>
      <c r="I25" s="161">
        <v>104.72</v>
      </c>
      <c r="J25" s="161">
        <v>136.65</v>
      </c>
      <c r="K25" s="172">
        <v>123.45</v>
      </c>
      <c r="L25" s="172">
        <v>115.6</v>
      </c>
      <c r="M25" s="172">
        <v>81.36</v>
      </c>
      <c r="N25" s="172">
        <v>161.37</v>
      </c>
      <c r="O25" s="172">
        <v>178.45</v>
      </c>
      <c r="P25" s="172">
        <v>107.12</v>
      </c>
      <c r="Q25" s="172">
        <v>196.35</v>
      </c>
      <c r="R25" s="172">
        <v>483.74</v>
      </c>
      <c r="S25" s="172">
        <v>439.23</v>
      </c>
      <c r="T25" s="172">
        <v>426.06</v>
      </c>
      <c r="U25" s="172">
        <v>406.3</v>
      </c>
      <c r="V25" s="172">
        <v>679.57</v>
      </c>
      <c r="W25" s="172">
        <v>623.49</v>
      </c>
      <c r="X25" s="172">
        <v>349.59</v>
      </c>
      <c r="Y25" s="172">
        <v>478.26</v>
      </c>
      <c r="Z25" s="172">
        <v>560.16999999999996</v>
      </c>
      <c r="AA25" s="172">
        <v>684</v>
      </c>
      <c r="AB25" s="172">
        <v>464.52</v>
      </c>
      <c r="AC25" s="172">
        <v>445.74</v>
      </c>
      <c r="AD25" s="172">
        <v>837.07</v>
      </c>
      <c r="AE25" s="172">
        <v>782.28</v>
      </c>
      <c r="AF25" s="172">
        <v>306.98</v>
      </c>
      <c r="AG25" s="172">
        <v>400.59</v>
      </c>
      <c r="AH25" s="172">
        <v>708.51</v>
      </c>
      <c r="AI25" s="172">
        <v>680.82</v>
      </c>
      <c r="AJ25" s="172">
        <v>437.25</v>
      </c>
      <c r="AK25" s="172">
        <v>474.56</v>
      </c>
      <c r="AL25" s="172">
        <v>630.29999999999995</v>
      </c>
      <c r="AM25" s="172">
        <v>848.97</v>
      </c>
      <c r="AN25" s="172">
        <v>407.76</v>
      </c>
      <c r="AO25" s="172">
        <v>461.92</v>
      </c>
      <c r="AP25" s="172">
        <v>673.84</v>
      </c>
      <c r="AQ25" s="172">
        <v>616.55999999999995</v>
      </c>
      <c r="AR25" s="172">
        <v>287.99</v>
      </c>
      <c r="AS25" s="172">
        <v>266.64999999999998</v>
      </c>
      <c r="AT25" s="172">
        <v>689.53</v>
      </c>
      <c r="AU25" s="172">
        <v>694.69</v>
      </c>
      <c r="AV25" s="172">
        <v>417.86</v>
      </c>
      <c r="AW25" s="172">
        <v>339.43</v>
      </c>
      <c r="AX25" s="172">
        <v>680.26</v>
      </c>
    </row>
    <row r="26" spans="1:50" ht="20.25" customHeight="1" x14ac:dyDescent="0.2">
      <c r="A26" s="196" t="s">
        <v>321</v>
      </c>
      <c r="B26" s="180">
        <v>0</v>
      </c>
      <c r="C26" s="180">
        <v>0</v>
      </c>
      <c r="D26" s="180">
        <v>0</v>
      </c>
      <c r="E26" s="180">
        <v>0</v>
      </c>
      <c r="F26" s="180">
        <v>0</v>
      </c>
      <c r="G26" s="172">
        <v>0</v>
      </c>
      <c r="H26" s="172">
        <v>0</v>
      </c>
      <c r="I26" s="161">
        <v>0</v>
      </c>
      <c r="J26" s="161">
        <v>0</v>
      </c>
      <c r="K26" s="172">
        <v>0</v>
      </c>
      <c r="L26" s="172">
        <v>0</v>
      </c>
      <c r="M26" s="172">
        <v>0</v>
      </c>
      <c r="N26" s="172">
        <v>0</v>
      </c>
      <c r="O26" s="172">
        <v>0</v>
      </c>
      <c r="P26" s="172">
        <v>0</v>
      </c>
      <c r="Q26" s="172">
        <v>0</v>
      </c>
      <c r="R26" s="172">
        <v>0</v>
      </c>
      <c r="S26" s="172">
        <v>0</v>
      </c>
      <c r="T26" s="172">
        <v>0</v>
      </c>
      <c r="U26" s="172">
        <v>0</v>
      </c>
      <c r="V26" s="172">
        <v>0</v>
      </c>
      <c r="W26" s="172">
        <v>0</v>
      </c>
      <c r="X26" s="172">
        <v>0</v>
      </c>
      <c r="Y26" s="172">
        <v>0</v>
      </c>
      <c r="Z26" s="172">
        <v>0</v>
      </c>
      <c r="AA26" s="172">
        <v>0</v>
      </c>
      <c r="AB26" s="172">
        <v>0</v>
      </c>
      <c r="AC26" s="172">
        <v>0</v>
      </c>
      <c r="AD26" s="172">
        <v>0</v>
      </c>
      <c r="AE26" s="172">
        <v>0</v>
      </c>
      <c r="AF26" s="172">
        <v>0</v>
      </c>
      <c r="AG26" s="172">
        <v>0</v>
      </c>
      <c r="AH26" s="172">
        <v>0</v>
      </c>
      <c r="AI26" s="172">
        <v>0</v>
      </c>
      <c r="AJ26" s="172">
        <v>0</v>
      </c>
      <c r="AK26" s="172">
        <v>0</v>
      </c>
      <c r="AL26" s="172">
        <v>0</v>
      </c>
      <c r="AM26" s="172">
        <v>0</v>
      </c>
      <c r="AN26" s="172">
        <v>0</v>
      </c>
      <c r="AO26" s="172">
        <v>0</v>
      </c>
      <c r="AP26" s="172">
        <v>0</v>
      </c>
      <c r="AQ26" s="172">
        <v>0</v>
      </c>
      <c r="AR26" s="172">
        <v>0</v>
      </c>
      <c r="AS26" s="172">
        <v>0</v>
      </c>
      <c r="AT26" s="172">
        <v>0</v>
      </c>
      <c r="AU26" s="172">
        <v>0</v>
      </c>
      <c r="AV26" s="172">
        <v>0</v>
      </c>
      <c r="AW26" s="172">
        <v>0</v>
      </c>
      <c r="AX26" s="172">
        <v>0</v>
      </c>
    </row>
    <row r="27" spans="1:50" ht="20.25" customHeight="1" x14ac:dyDescent="0.2">
      <c r="A27" s="196" t="s">
        <v>327</v>
      </c>
      <c r="B27" s="193" t="s">
        <v>222</v>
      </c>
      <c r="C27" s="180">
        <v>0.5</v>
      </c>
      <c r="D27" s="180">
        <v>3.17</v>
      </c>
      <c r="E27" s="180">
        <v>5.54</v>
      </c>
      <c r="F27" s="180">
        <v>2.93</v>
      </c>
      <c r="G27" s="172">
        <v>11.23</v>
      </c>
      <c r="H27" s="172">
        <v>28</v>
      </c>
      <c r="I27" s="161">
        <v>35.81</v>
      </c>
      <c r="J27" s="161">
        <v>11.88</v>
      </c>
      <c r="K27" s="172">
        <v>9.07</v>
      </c>
      <c r="L27" s="172">
        <v>43.01</v>
      </c>
      <c r="M27" s="172">
        <v>49.32</v>
      </c>
      <c r="N27" s="172">
        <v>17.29</v>
      </c>
      <c r="O27" s="172">
        <v>25.03</v>
      </c>
      <c r="P27" s="172">
        <v>78.84</v>
      </c>
      <c r="Q27" s="172">
        <v>95.29</v>
      </c>
      <c r="R27" s="172">
        <v>35.75</v>
      </c>
      <c r="S27" s="172">
        <v>65.569999999999993</v>
      </c>
      <c r="T27" s="172">
        <v>217.45</v>
      </c>
      <c r="U27" s="172">
        <v>192.61</v>
      </c>
      <c r="V27" s="172">
        <v>55.82</v>
      </c>
      <c r="W27" s="172">
        <v>109.99</v>
      </c>
      <c r="X27" s="172">
        <v>309.13</v>
      </c>
      <c r="Y27" s="172">
        <v>283.89</v>
      </c>
      <c r="Z27" s="172">
        <v>102.73</v>
      </c>
      <c r="AA27" s="172">
        <v>122.89</v>
      </c>
      <c r="AB27" s="172">
        <v>360.39</v>
      </c>
      <c r="AC27" s="172">
        <v>319.23</v>
      </c>
      <c r="AD27" s="172">
        <v>111.88</v>
      </c>
      <c r="AE27" s="172">
        <v>158.58000000000001</v>
      </c>
      <c r="AF27" s="172">
        <v>410.36</v>
      </c>
      <c r="AG27" s="172">
        <v>353.77</v>
      </c>
      <c r="AH27" s="172">
        <v>116.26</v>
      </c>
      <c r="AI27" s="172">
        <v>155.74</v>
      </c>
      <c r="AJ27" s="172">
        <v>384.86</v>
      </c>
      <c r="AK27" s="172">
        <v>365.21</v>
      </c>
      <c r="AL27" s="172">
        <v>111.77</v>
      </c>
      <c r="AM27" s="172">
        <v>156.86000000000001</v>
      </c>
      <c r="AN27" s="172">
        <v>446.53</v>
      </c>
      <c r="AO27" s="172">
        <v>342.36</v>
      </c>
      <c r="AP27" s="172">
        <v>111.07</v>
      </c>
      <c r="AQ27" s="172">
        <v>149.02000000000001</v>
      </c>
      <c r="AR27" s="172">
        <v>449.09</v>
      </c>
      <c r="AS27" s="172">
        <v>358.24</v>
      </c>
      <c r="AT27" s="172">
        <v>112.8</v>
      </c>
      <c r="AU27" s="172">
        <v>176.89</v>
      </c>
      <c r="AV27" s="172">
        <v>440.6</v>
      </c>
      <c r="AW27" s="172">
        <v>417.39</v>
      </c>
      <c r="AX27" s="172">
        <v>139.88999999999999</v>
      </c>
    </row>
    <row r="28" spans="1:50" ht="20.25" customHeight="1" x14ac:dyDescent="0.2">
      <c r="A28" s="196" t="s">
        <v>323</v>
      </c>
      <c r="B28" s="193" t="s">
        <v>222</v>
      </c>
      <c r="C28" s="180">
        <v>75.64</v>
      </c>
      <c r="D28" s="180">
        <v>40.19</v>
      </c>
      <c r="E28" s="180">
        <v>67.95</v>
      </c>
      <c r="F28" s="180">
        <v>85.99</v>
      </c>
      <c r="G28" s="172">
        <v>88.7</v>
      </c>
      <c r="H28" s="172">
        <v>65.28</v>
      </c>
      <c r="I28" s="161">
        <v>77.31</v>
      </c>
      <c r="J28" s="161">
        <v>116.56</v>
      </c>
      <c r="K28" s="172">
        <v>74.58</v>
      </c>
      <c r="L28" s="172">
        <v>27.05</v>
      </c>
      <c r="M28" s="172">
        <v>37.69</v>
      </c>
      <c r="N28" s="172">
        <v>89.19</v>
      </c>
      <c r="O28" s="172">
        <v>120.21</v>
      </c>
      <c r="P28" s="172">
        <v>35.520000000000003</v>
      </c>
      <c r="Q28" s="172">
        <v>23.23</v>
      </c>
      <c r="R28" s="172">
        <v>98.53</v>
      </c>
      <c r="S28" s="172">
        <v>105.15</v>
      </c>
      <c r="T28" s="172">
        <v>56.1</v>
      </c>
      <c r="U28" s="172">
        <v>46.02</v>
      </c>
      <c r="V28" s="172">
        <v>144.37</v>
      </c>
      <c r="W28" s="172">
        <v>138.66999999999999</v>
      </c>
      <c r="X28" s="172">
        <v>49.65</v>
      </c>
      <c r="Y28" s="172">
        <v>81.45</v>
      </c>
      <c r="Z28" s="172">
        <v>69.19</v>
      </c>
      <c r="AA28" s="172">
        <v>103.99</v>
      </c>
      <c r="AB28" s="172">
        <v>50.01</v>
      </c>
      <c r="AC28" s="172">
        <v>78.16</v>
      </c>
      <c r="AD28" s="172">
        <v>138.78</v>
      </c>
      <c r="AE28" s="172">
        <v>110</v>
      </c>
      <c r="AF28" s="172">
        <v>47.1</v>
      </c>
      <c r="AG28" s="172">
        <v>29.7</v>
      </c>
      <c r="AH28" s="172">
        <v>102.11</v>
      </c>
      <c r="AI28" s="172">
        <v>119.32</v>
      </c>
      <c r="AJ28" s="172">
        <v>51.9</v>
      </c>
      <c r="AK28" s="172">
        <v>62.7</v>
      </c>
      <c r="AL28" s="172">
        <v>139.43</v>
      </c>
      <c r="AM28" s="172">
        <v>145.31</v>
      </c>
      <c r="AN28" s="172">
        <v>30.19</v>
      </c>
      <c r="AO28" s="172">
        <v>76.03</v>
      </c>
      <c r="AP28" s="172">
        <v>146.22</v>
      </c>
      <c r="AQ28" s="172">
        <v>132.29</v>
      </c>
      <c r="AR28" s="172">
        <v>55.66</v>
      </c>
      <c r="AS28" s="172">
        <v>40.299999999999997</v>
      </c>
      <c r="AT28" s="172">
        <v>131.36000000000001</v>
      </c>
      <c r="AU28" s="172">
        <v>113.25</v>
      </c>
      <c r="AV28" s="172">
        <v>37.36</v>
      </c>
      <c r="AW28" s="172">
        <v>31.23</v>
      </c>
      <c r="AX28" s="172">
        <v>111.6</v>
      </c>
    </row>
    <row r="29" spans="1:50" ht="20.25" customHeight="1" x14ac:dyDescent="0.2">
      <c r="A29" s="196" t="s">
        <v>324</v>
      </c>
      <c r="B29" s="193" t="s">
        <v>222</v>
      </c>
      <c r="C29" s="180">
        <v>55.12</v>
      </c>
      <c r="D29" s="180">
        <v>53.66</v>
      </c>
      <c r="E29" s="180">
        <v>55.02</v>
      </c>
      <c r="F29" s="180">
        <v>56.21</v>
      </c>
      <c r="G29" s="172">
        <v>55.09</v>
      </c>
      <c r="H29" s="172">
        <v>53.71</v>
      </c>
      <c r="I29" s="161">
        <v>52.64</v>
      </c>
      <c r="J29" s="161">
        <v>53.53</v>
      </c>
      <c r="K29" s="172">
        <v>48.96</v>
      </c>
      <c r="L29" s="172">
        <v>49.42</v>
      </c>
      <c r="M29" s="172">
        <v>49.82</v>
      </c>
      <c r="N29" s="172">
        <v>52.19</v>
      </c>
      <c r="O29" s="172">
        <v>48.7</v>
      </c>
      <c r="P29" s="172">
        <v>47.14</v>
      </c>
      <c r="Q29" s="172">
        <v>48.75</v>
      </c>
      <c r="R29" s="172">
        <v>48.84</v>
      </c>
      <c r="S29" s="172">
        <v>46.03</v>
      </c>
      <c r="T29" s="172">
        <v>45</v>
      </c>
      <c r="U29" s="172">
        <v>44.41</v>
      </c>
      <c r="V29" s="172">
        <v>43.77</v>
      </c>
      <c r="W29" s="172">
        <v>41.46</v>
      </c>
      <c r="X29" s="172">
        <v>38.26</v>
      </c>
      <c r="Y29" s="172">
        <v>37.409999999999997</v>
      </c>
      <c r="Z29" s="172">
        <v>38.33</v>
      </c>
      <c r="AA29" s="172">
        <v>35.89</v>
      </c>
      <c r="AB29" s="172">
        <v>34.89</v>
      </c>
      <c r="AC29" s="172">
        <v>34.94</v>
      </c>
      <c r="AD29" s="172">
        <v>35.89</v>
      </c>
      <c r="AE29" s="172">
        <v>32.799999999999997</v>
      </c>
      <c r="AF29" s="172">
        <v>30.79</v>
      </c>
      <c r="AG29" s="172">
        <v>30.87</v>
      </c>
      <c r="AH29" s="172">
        <v>31.86</v>
      </c>
      <c r="AI29" s="172">
        <v>30.12</v>
      </c>
      <c r="AJ29" s="172">
        <v>27.33</v>
      </c>
      <c r="AK29" s="172">
        <v>27.42</v>
      </c>
      <c r="AL29" s="172">
        <v>27.71</v>
      </c>
      <c r="AM29" s="172">
        <v>28.99</v>
      </c>
      <c r="AN29" s="172">
        <v>29.02</v>
      </c>
      <c r="AO29" s="172">
        <v>28.56</v>
      </c>
      <c r="AP29" s="172">
        <v>30.26</v>
      </c>
      <c r="AQ29" s="172">
        <v>26.21</v>
      </c>
      <c r="AR29" s="172">
        <v>27.2</v>
      </c>
      <c r="AS29" s="172">
        <v>27.99</v>
      </c>
      <c r="AT29" s="172">
        <v>28.11</v>
      </c>
      <c r="AU29" s="172">
        <v>26.53</v>
      </c>
      <c r="AV29" s="172">
        <v>25.9</v>
      </c>
      <c r="AW29" s="172">
        <v>25.93</v>
      </c>
      <c r="AX29" s="172">
        <v>28.42</v>
      </c>
    </row>
    <row r="30" spans="1:50" ht="20.25" customHeight="1" x14ac:dyDescent="0.2">
      <c r="A30" s="196" t="s">
        <v>325</v>
      </c>
      <c r="B30" s="193" t="s">
        <v>222</v>
      </c>
      <c r="C30" s="180">
        <v>8.75</v>
      </c>
      <c r="D30" s="180">
        <v>9.9499999999999993</v>
      </c>
      <c r="E30" s="180">
        <v>9.91</v>
      </c>
      <c r="F30" s="180">
        <v>9.4700000000000006</v>
      </c>
      <c r="G30" s="172">
        <v>10.17</v>
      </c>
      <c r="H30" s="172">
        <v>9.17</v>
      </c>
      <c r="I30" s="161">
        <v>9.49</v>
      </c>
      <c r="J30" s="161">
        <v>9.4499999999999993</v>
      </c>
      <c r="K30" s="172">
        <v>10.4</v>
      </c>
      <c r="L30" s="172">
        <v>12.68</v>
      </c>
      <c r="M30" s="172">
        <v>11.45</v>
      </c>
      <c r="N30" s="172">
        <v>10.46</v>
      </c>
      <c r="O30" s="172">
        <v>9.3000000000000007</v>
      </c>
      <c r="P30" s="172">
        <v>12.64</v>
      </c>
      <c r="Q30" s="172">
        <v>11.04</v>
      </c>
      <c r="R30" s="172">
        <v>10.98</v>
      </c>
      <c r="S30" s="172">
        <v>12.42</v>
      </c>
      <c r="T30" s="172">
        <v>14.31</v>
      </c>
      <c r="U30" s="172">
        <v>13.1</v>
      </c>
      <c r="V30" s="172">
        <v>12.24</v>
      </c>
      <c r="W30" s="172">
        <v>10.39</v>
      </c>
      <c r="X30" s="172">
        <v>13.05</v>
      </c>
      <c r="Y30" s="172">
        <v>12.03</v>
      </c>
      <c r="Z30" s="172">
        <v>10.32</v>
      </c>
      <c r="AA30" s="172">
        <v>10.1</v>
      </c>
      <c r="AB30" s="172">
        <v>11.72</v>
      </c>
      <c r="AC30" s="172">
        <v>11.33</v>
      </c>
      <c r="AD30" s="172">
        <v>11.49</v>
      </c>
      <c r="AE30" s="172">
        <v>10.210000000000001</v>
      </c>
      <c r="AF30" s="172">
        <v>12.78</v>
      </c>
      <c r="AG30" s="172">
        <v>10.91</v>
      </c>
      <c r="AH30" s="172">
        <v>10.27</v>
      </c>
      <c r="AI30" s="172">
        <v>13.37</v>
      </c>
      <c r="AJ30" s="172">
        <v>12.9</v>
      </c>
      <c r="AK30" s="172">
        <v>11.47</v>
      </c>
      <c r="AL30" s="172">
        <v>10.91</v>
      </c>
      <c r="AM30" s="172">
        <v>12.34</v>
      </c>
      <c r="AN30" s="172">
        <v>13.68</v>
      </c>
      <c r="AO30" s="172">
        <v>12.03</v>
      </c>
      <c r="AP30" s="172">
        <v>9.6199999999999992</v>
      </c>
      <c r="AQ30" s="172">
        <v>10.37</v>
      </c>
      <c r="AR30" s="172">
        <v>14.08</v>
      </c>
      <c r="AS30" s="172">
        <v>10.62</v>
      </c>
      <c r="AT30" s="172">
        <v>12.16</v>
      </c>
      <c r="AU30" s="172">
        <v>11.73</v>
      </c>
      <c r="AV30" s="172">
        <v>10.82</v>
      </c>
      <c r="AW30" s="172">
        <v>8.6</v>
      </c>
      <c r="AX30" s="172">
        <v>10.02</v>
      </c>
    </row>
    <row r="31" spans="1:50" s="202" customFormat="1" ht="20.25" customHeight="1" x14ac:dyDescent="0.2">
      <c r="A31" s="196" t="s">
        <v>339</v>
      </c>
      <c r="B31" s="193" t="s">
        <v>222</v>
      </c>
      <c r="C31" s="180">
        <v>106.62</v>
      </c>
      <c r="D31" s="180">
        <v>75.63</v>
      </c>
      <c r="E31" s="180">
        <v>91.98</v>
      </c>
      <c r="F31" s="180">
        <v>97.2</v>
      </c>
      <c r="G31" s="172">
        <v>104.37</v>
      </c>
      <c r="H31" s="172">
        <v>76.25</v>
      </c>
      <c r="I31" s="161">
        <v>85.09</v>
      </c>
      <c r="J31" s="161">
        <v>89.95</v>
      </c>
      <c r="K31" s="172">
        <v>88.26</v>
      </c>
      <c r="L31" s="172">
        <v>88.81</v>
      </c>
      <c r="M31" s="172">
        <v>92.73</v>
      </c>
      <c r="N31" s="172">
        <v>107.82</v>
      </c>
      <c r="O31" s="172">
        <v>88.53</v>
      </c>
      <c r="P31" s="172">
        <v>95.71</v>
      </c>
      <c r="Q31" s="172">
        <v>69.7</v>
      </c>
      <c r="R31" s="172">
        <v>85.29</v>
      </c>
      <c r="S31" s="172">
        <v>128.97</v>
      </c>
      <c r="T31" s="172">
        <v>124.29</v>
      </c>
      <c r="U31" s="172">
        <v>137.9</v>
      </c>
      <c r="V31" s="172">
        <v>132.30000000000001</v>
      </c>
      <c r="W31" s="172">
        <v>138.77000000000001</v>
      </c>
      <c r="X31" s="172">
        <v>122.05</v>
      </c>
      <c r="Y31" s="172">
        <v>110.87</v>
      </c>
      <c r="Z31" s="172">
        <v>155.88999999999999</v>
      </c>
      <c r="AA31" s="172">
        <v>206.96</v>
      </c>
      <c r="AB31" s="172">
        <v>178.45</v>
      </c>
      <c r="AC31" s="172">
        <v>185.32</v>
      </c>
      <c r="AD31" s="172">
        <v>181.06</v>
      </c>
      <c r="AE31" s="172">
        <v>270.62</v>
      </c>
      <c r="AF31" s="172">
        <v>232.53</v>
      </c>
      <c r="AG31" s="172">
        <v>217.45</v>
      </c>
      <c r="AH31" s="172">
        <v>247.13</v>
      </c>
      <c r="AI31" s="172">
        <v>221.08</v>
      </c>
      <c r="AJ31" s="172">
        <v>229.72</v>
      </c>
      <c r="AK31" s="172">
        <v>257.3</v>
      </c>
      <c r="AL31" s="172">
        <v>264.36</v>
      </c>
      <c r="AM31" s="172">
        <v>302.83999999999997</v>
      </c>
      <c r="AN31" s="172">
        <v>275.32</v>
      </c>
      <c r="AO31" s="172">
        <v>316.93</v>
      </c>
      <c r="AP31" s="172">
        <v>338.29</v>
      </c>
      <c r="AQ31" s="267">
        <v>316.06</v>
      </c>
      <c r="AR31" s="267">
        <v>332.28</v>
      </c>
      <c r="AS31" s="172">
        <v>308.77999999999997</v>
      </c>
      <c r="AT31" s="172">
        <v>332.9</v>
      </c>
      <c r="AU31" s="172">
        <v>347.77</v>
      </c>
      <c r="AV31" s="172">
        <v>284.45</v>
      </c>
      <c r="AW31" s="172">
        <v>284.83999999999997</v>
      </c>
      <c r="AX31" s="172">
        <v>259.88</v>
      </c>
    </row>
    <row r="32" spans="1:50" ht="20.25" customHeight="1" thickBot="1" x14ac:dyDescent="0.25">
      <c r="A32" s="207" t="s">
        <v>95</v>
      </c>
      <c r="B32" s="194" t="s">
        <v>222</v>
      </c>
      <c r="C32" s="177">
        <v>556.20000000000005</v>
      </c>
      <c r="D32" s="177">
        <v>526.88</v>
      </c>
      <c r="E32" s="177">
        <v>485.14</v>
      </c>
      <c r="F32" s="177">
        <v>801.3</v>
      </c>
      <c r="G32" s="177">
        <v>654.41</v>
      </c>
      <c r="H32" s="177">
        <v>562.83000000000004</v>
      </c>
      <c r="I32" s="177">
        <v>563.45000000000005</v>
      </c>
      <c r="J32" s="177">
        <v>709.53</v>
      </c>
      <c r="K32" s="177">
        <v>626.01</v>
      </c>
      <c r="L32" s="177">
        <v>648.85</v>
      </c>
      <c r="M32" s="177">
        <v>505.01</v>
      </c>
      <c r="N32" s="177">
        <v>859.33</v>
      </c>
      <c r="O32" s="177">
        <v>940.99</v>
      </c>
      <c r="P32" s="177">
        <v>571.04999999999995</v>
      </c>
      <c r="Q32" s="177">
        <v>644.41999999999996</v>
      </c>
      <c r="R32" s="177">
        <v>1223.3499999999999</v>
      </c>
      <c r="S32" s="177">
        <v>1246.9000000000001</v>
      </c>
      <c r="T32" s="177">
        <v>1211.3599999999999</v>
      </c>
      <c r="U32" s="177">
        <v>1118.81</v>
      </c>
      <c r="V32" s="177">
        <v>1621.5</v>
      </c>
      <c r="W32" s="177">
        <v>1532.76</v>
      </c>
      <c r="X32" s="177">
        <v>1126.52</v>
      </c>
      <c r="Y32" s="177">
        <v>1321.17</v>
      </c>
      <c r="Z32" s="177">
        <v>1322.64</v>
      </c>
      <c r="AA32" s="177">
        <v>1810.93</v>
      </c>
      <c r="AB32" s="177">
        <v>1578.6</v>
      </c>
      <c r="AC32" s="177">
        <v>1564.6</v>
      </c>
      <c r="AD32" s="177">
        <v>2119.96</v>
      </c>
      <c r="AE32" s="177">
        <f>SUM(AE24:AE31)</f>
        <v>2251.52</v>
      </c>
      <c r="AF32" s="177">
        <f>SUM(AF24:AF31)</f>
        <v>1458.87</v>
      </c>
      <c r="AG32" s="177">
        <f>SUM(AG24:AG31)</f>
        <v>1474.92</v>
      </c>
      <c r="AH32" s="177">
        <f>SUM(AH24:AH31)</f>
        <v>2087.8399999999997</v>
      </c>
      <c r="AI32" s="177">
        <f t="shared" ref="AI32:AQ32" si="1">SUM(AI24:AI31)</f>
        <v>2048.54</v>
      </c>
      <c r="AJ32" s="177">
        <f t="shared" si="1"/>
        <v>1663.5300000000002</v>
      </c>
      <c r="AK32" s="177">
        <f t="shared" si="1"/>
        <v>1845.39</v>
      </c>
      <c r="AL32" s="177">
        <f t="shared" si="1"/>
        <v>2071.7400000000002</v>
      </c>
      <c r="AM32" s="177">
        <f t="shared" si="1"/>
        <v>2766.41</v>
      </c>
      <c r="AN32" s="177">
        <f t="shared" si="1"/>
        <v>1819.21</v>
      </c>
      <c r="AO32" s="177">
        <f t="shared" si="1"/>
        <v>1913.36</v>
      </c>
      <c r="AP32" s="177">
        <f t="shared" si="1"/>
        <v>2353.7000000000003</v>
      </c>
      <c r="AQ32" s="177">
        <f t="shared" si="1"/>
        <v>2304.3399999999997</v>
      </c>
      <c r="AR32" s="177">
        <f t="shared" ref="AR32:AX32" si="2">SUM(AR24:AR31)</f>
        <v>1644.83</v>
      </c>
      <c r="AS32" s="177">
        <f t="shared" si="2"/>
        <v>1425.9199999999998</v>
      </c>
      <c r="AT32" s="195">
        <f t="shared" si="2"/>
        <v>2270.0299999999997</v>
      </c>
      <c r="AU32" s="195">
        <f t="shared" si="2"/>
        <v>2384.8599999999997</v>
      </c>
      <c r="AV32" s="195">
        <f t="shared" si="2"/>
        <v>1839.4199999999998</v>
      </c>
      <c r="AW32" s="195">
        <f t="shared" si="2"/>
        <v>1534.67</v>
      </c>
      <c r="AX32" s="195">
        <f t="shared" si="2"/>
        <v>2253.4699999999998</v>
      </c>
    </row>
    <row r="33" spans="1:50" ht="45" customHeight="1" thickTop="1" x14ac:dyDescent="0.2">
      <c r="W33" s="208"/>
      <c r="X33" s="208"/>
      <c r="Y33" s="208"/>
      <c r="Z33" s="208"/>
      <c r="AA33" s="208"/>
      <c r="AB33" s="208"/>
      <c r="AC33" s="208"/>
      <c r="AD33" s="208"/>
      <c r="AE33" s="208"/>
      <c r="AF33" s="208"/>
      <c r="AG33" s="208"/>
      <c r="AH33" s="208"/>
      <c r="AI33" s="208"/>
      <c r="AJ33" s="208"/>
      <c r="AK33" s="208"/>
      <c r="AL33" s="208"/>
      <c r="AM33" s="208"/>
      <c r="AN33" s="208"/>
    </row>
    <row r="34" spans="1:50" ht="34.5" customHeight="1" x14ac:dyDescent="0.2">
      <c r="A34" s="206" t="s">
        <v>331</v>
      </c>
      <c r="B34" s="60" t="s">
        <v>124</v>
      </c>
      <c r="C34" s="60" t="s">
        <v>125</v>
      </c>
      <c r="D34" s="60" t="s">
        <v>126</v>
      </c>
      <c r="E34" s="60" t="s">
        <v>127</v>
      </c>
      <c r="F34" s="60" t="s">
        <v>128</v>
      </c>
      <c r="G34" s="60" t="s">
        <v>129</v>
      </c>
      <c r="H34" s="60" t="s">
        <v>130</v>
      </c>
      <c r="I34" s="60" t="s">
        <v>131</v>
      </c>
      <c r="J34" s="60" t="s">
        <v>132</v>
      </c>
      <c r="K34" s="60" t="s">
        <v>133</v>
      </c>
      <c r="L34" s="60" t="s">
        <v>134</v>
      </c>
      <c r="M34" s="60" t="s">
        <v>135</v>
      </c>
      <c r="N34" s="60" t="s">
        <v>136</v>
      </c>
      <c r="O34" s="60" t="s">
        <v>137</v>
      </c>
      <c r="P34" s="60" t="s">
        <v>138</v>
      </c>
      <c r="Q34" s="60" t="s">
        <v>139</v>
      </c>
      <c r="R34" s="60" t="s">
        <v>140</v>
      </c>
      <c r="S34" s="60" t="s">
        <v>141</v>
      </c>
      <c r="T34" s="60" t="s">
        <v>142</v>
      </c>
      <c r="U34" s="60" t="s">
        <v>143</v>
      </c>
      <c r="V34" s="60" t="s">
        <v>144</v>
      </c>
      <c r="W34" s="60" t="s">
        <v>145</v>
      </c>
      <c r="X34" s="60" t="s">
        <v>146</v>
      </c>
      <c r="Y34" s="60" t="s">
        <v>147</v>
      </c>
      <c r="Z34" s="60" t="s">
        <v>148</v>
      </c>
      <c r="AA34" s="60" t="s">
        <v>149</v>
      </c>
      <c r="AB34" s="60" t="s">
        <v>150</v>
      </c>
      <c r="AC34" s="60" t="s">
        <v>151</v>
      </c>
      <c r="AD34" s="60" t="s">
        <v>152</v>
      </c>
      <c r="AE34" s="60" t="s">
        <v>153</v>
      </c>
      <c r="AF34" s="60" t="s">
        <v>154</v>
      </c>
      <c r="AG34" s="60" t="s">
        <v>155</v>
      </c>
      <c r="AH34" s="60" t="s">
        <v>156</v>
      </c>
      <c r="AI34" s="60" t="s">
        <v>157</v>
      </c>
      <c r="AJ34" s="60" t="s">
        <v>158</v>
      </c>
      <c r="AK34" s="60" t="s">
        <v>159</v>
      </c>
      <c r="AL34" s="60" t="s">
        <v>160</v>
      </c>
      <c r="AM34" s="60" t="s">
        <v>161</v>
      </c>
      <c r="AN34" s="60" t="s">
        <v>162</v>
      </c>
      <c r="AO34" s="60" t="s">
        <v>163</v>
      </c>
      <c r="AP34" s="60" t="s">
        <v>164</v>
      </c>
      <c r="AQ34" s="60" t="s">
        <v>165</v>
      </c>
      <c r="AR34" s="60" t="s">
        <v>166</v>
      </c>
      <c r="AS34" s="60" t="s">
        <v>260</v>
      </c>
      <c r="AT34" s="60" t="s">
        <v>265</v>
      </c>
      <c r="AU34" s="60" t="s">
        <v>277</v>
      </c>
      <c r="AV34" s="60" t="s">
        <v>282</v>
      </c>
      <c r="AW34" s="60" t="s">
        <v>284</v>
      </c>
      <c r="AX34" s="60" t="s">
        <v>289</v>
      </c>
    </row>
    <row r="35" spans="1:50" ht="20.25" customHeight="1" x14ac:dyDescent="0.2">
      <c r="A35" s="140" t="s">
        <v>87</v>
      </c>
      <c r="B35" s="127" t="s">
        <v>222</v>
      </c>
      <c r="C35" s="91">
        <f t="shared" ref="C35:AX35" si="3">ROUND(100000*C24/(AVERAGE(B8:C8)*24*C41),2)</f>
        <v>24.29</v>
      </c>
      <c r="D35" s="91">
        <f t="shared" si="3"/>
        <v>25.85</v>
      </c>
      <c r="E35" s="91">
        <f t="shared" si="3"/>
        <v>18.739999999999998</v>
      </c>
      <c r="F35" s="91">
        <f t="shared" si="3"/>
        <v>39.86</v>
      </c>
      <c r="G35" s="91">
        <f t="shared" si="3"/>
        <v>26.64</v>
      </c>
      <c r="H35" s="91">
        <f t="shared" si="3"/>
        <v>22.82</v>
      </c>
      <c r="I35" s="91">
        <f t="shared" si="3"/>
        <v>19.82</v>
      </c>
      <c r="J35" s="91">
        <f t="shared" si="3"/>
        <v>27.87</v>
      </c>
      <c r="K35" s="91">
        <f t="shared" si="3"/>
        <v>24.18</v>
      </c>
      <c r="L35" s="91">
        <f t="shared" si="3"/>
        <v>26.22</v>
      </c>
      <c r="M35" s="91">
        <f t="shared" si="3"/>
        <v>14.82</v>
      </c>
      <c r="N35" s="91">
        <f t="shared" si="3"/>
        <v>33.24</v>
      </c>
      <c r="O35" s="91">
        <f t="shared" si="3"/>
        <v>37.659999999999997</v>
      </c>
      <c r="P35" s="91">
        <f t="shared" si="3"/>
        <v>15.25</v>
      </c>
      <c r="Q35" s="91">
        <f t="shared" si="3"/>
        <v>15.34</v>
      </c>
      <c r="R35" s="91">
        <f t="shared" si="3"/>
        <v>34.61</v>
      </c>
      <c r="S35" s="91">
        <f t="shared" si="3"/>
        <v>34.229999999999997</v>
      </c>
      <c r="T35" s="91">
        <f t="shared" si="3"/>
        <v>24.2</v>
      </c>
      <c r="U35" s="91">
        <f t="shared" si="3"/>
        <v>19.82</v>
      </c>
      <c r="V35" s="91">
        <f t="shared" si="3"/>
        <v>39.049999999999997</v>
      </c>
      <c r="W35" s="91">
        <f t="shared" si="3"/>
        <v>33.700000000000003</v>
      </c>
      <c r="X35" s="91">
        <f t="shared" si="3"/>
        <v>17.68</v>
      </c>
      <c r="Y35" s="91">
        <f t="shared" si="3"/>
        <v>21.63</v>
      </c>
      <c r="Z35" s="91">
        <f t="shared" si="3"/>
        <v>22.96</v>
      </c>
      <c r="AA35" s="91">
        <f t="shared" si="3"/>
        <v>33.049999999999997</v>
      </c>
      <c r="AB35" s="91">
        <f t="shared" si="3"/>
        <v>21.9</v>
      </c>
      <c r="AC35" s="91">
        <f t="shared" si="3"/>
        <v>21.81</v>
      </c>
      <c r="AD35" s="91">
        <f t="shared" si="3"/>
        <v>35.770000000000003</v>
      </c>
      <c r="AE35" s="91">
        <f t="shared" si="3"/>
        <v>38.9</v>
      </c>
      <c r="AF35" s="91">
        <f t="shared" si="3"/>
        <v>17.52</v>
      </c>
      <c r="AG35" s="91">
        <f t="shared" si="3"/>
        <v>17.88</v>
      </c>
      <c r="AH35" s="91">
        <f t="shared" si="3"/>
        <v>35.47</v>
      </c>
      <c r="AI35" s="91">
        <f t="shared" si="3"/>
        <v>33.229999999999997</v>
      </c>
      <c r="AJ35" s="91">
        <f t="shared" si="3"/>
        <v>20.09</v>
      </c>
      <c r="AK35" s="91">
        <f t="shared" si="3"/>
        <v>24.07</v>
      </c>
      <c r="AL35" s="91">
        <f t="shared" si="3"/>
        <v>31.98</v>
      </c>
      <c r="AM35" s="91">
        <f t="shared" si="3"/>
        <v>45.76</v>
      </c>
      <c r="AN35" s="91">
        <f t="shared" si="3"/>
        <v>22.22</v>
      </c>
      <c r="AO35" s="91">
        <f t="shared" si="3"/>
        <v>24.07</v>
      </c>
      <c r="AP35" s="91">
        <f t="shared" si="3"/>
        <v>37.11</v>
      </c>
      <c r="AQ35" s="91">
        <f t="shared" si="3"/>
        <v>38.06</v>
      </c>
      <c r="AR35" s="91">
        <f t="shared" si="3"/>
        <v>17.04</v>
      </c>
      <c r="AS35" s="91">
        <f t="shared" si="3"/>
        <v>14.56</v>
      </c>
      <c r="AT35" s="91">
        <f t="shared" si="3"/>
        <v>33.93</v>
      </c>
      <c r="AU35" s="91">
        <f t="shared" si="3"/>
        <v>36.36</v>
      </c>
      <c r="AV35" s="91">
        <f t="shared" si="3"/>
        <v>21.98</v>
      </c>
      <c r="AW35" s="91">
        <f t="shared" si="3"/>
        <v>14.92</v>
      </c>
      <c r="AX35" s="91">
        <f t="shared" si="3"/>
        <v>35.74</v>
      </c>
    </row>
    <row r="36" spans="1:50" ht="20.25" customHeight="1" x14ac:dyDescent="0.2">
      <c r="A36" s="140" t="s">
        <v>88</v>
      </c>
      <c r="B36" s="127" t="s">
        <v>222</v>
      </c>
      <c r="C36" s="91">
        <f t="shared" ref="C36:AX36" si="4">ROUND(IFERROR(100000*C25/(AVERAGE(B9:C9)*24*C41),"-"),2)</f>
        <v>30.52</v>
      </c>
      <c r="D36" s="91">
        <f t="shared" si="4"/>
        <v>32.380000000000003</v>
      </c>
      <c r="E36" s="91">
        <f t="shared" si="4"/>
        <v>23.38</v>
      </c>
      <c r="F36" s="91">
        <f t="shared" si="4"/>
        <v>51.97</v>
      </c>
      <c r="G36" s="91">
        <f t="shared" si="4"/>
        <v>39.24</v>
      </c>
      <c r="H36" s="91">
        <f t="shared" si="4"/>
        <v>32.020000000000003</v>
      </c>
      <c r="I36" s="91">
        <f t="shared" si="4"/>
        <v>31.62</v>
      </c>
      <c r="J36" s="91">
        <f t="shared" si="4"/>
        <v>41.26</v>
      </c>
      <c r="K36" s="91">
        <f t="shared" si="4"/>
        <v>38.1</v>
      </c>
      <c r="L36" s="91">
        <f t="shared" si="4"/>
        <v>35.29</v>
      </c>
      <c r="M36" s="91">
        <f t="shared" si="4"/>
        <v>24.27</v>
      </c>
      <c r="N36" s="91">
        <f t="shared" si="4"/>
        <v>42.15</v>
      </c>
      <c r="O36" s="91">
        <f t="shared" si="4"/>
        <v>39.799999999999997</v>
      </c>
      <c r="P36" s="91">
        <f t="shared" si="4"/>
        <v>19.14</v>
      </c>
      <c r="Q36" s="91">
        <f t="shared" si="4"/>
        <v>21.83</v>
      </c>
      <c r="R36" s="91">
        <f t="shared" si="4"/>
        <v>39.729999999999997</v>
      </c>
      <c r="S36" s="91">
        <f t="shared" si="4"/>
        <v>31.97</v>
      </c>
      <c r="T36" s="91">
        <f t="shared" si="4"/>
        <v>27.48</v>
      </c>
      <c r="U36" s="91">
        <f t="shared" si="4"/>
        <v>25.35</v>
      </c>
      <c r="V36" s="91">
        <f t="shared" si="4"/>
        <v>42.39</v>
      </c>
      <c r="W36" s="91">
        <f t="shared" si="4"/>
        <v>39.32</v>
      </c>
      <c r="X36" s="91">
        <f t="shared" si="4"/>
        <v>22.05</v>
      </c>
      <c r="Y36" s="91">
        <f t="shared" si="4"/>
        <v>29.84</v>
      </c>
      <c r="Z36" s="91">
        <f t="shared" si="4"/>
        <v>34.94</v>
      </c>
      <c r="AA36" s="91">
        <f t="shared" si="4"/>
        <v>43.62</v>
      </c>
      <c r="AB36" s="91">
        <f t="shared" si="4"/>
        <v>29.3</v>
      </c>
      <c r="AC36" s="91">
        <f t="shared" si="4"/>
        <v>27.81</v>
      </c>
      <c r="AD36" s="91">
        <f t="shared" si="4"/>
        <v>52.22</v>
      </c>
      <c r="AE36" s="91">
        <f t="shared" si="4"/>
        <v>49.89</v>
      </c>
      <c r="AF36" s="91">
        <f t="shared" si="4"/>
        <v>19.36</v>
      </c>
      <c r="AG36" s="91">
        <f t="shared" si="4"/>
        <v>24.99</v>
      </c>
      <c r="AH36" s="91">
        <f t="shared" si="4"/>
        <v>44.2</v>
      </c>
      <c r="AI36" s="91">
        <f t="shared" si="4"/>
        <v>43.42</v>
      </c>
      <c r="AJ36" s="91">
        <f t="shared" si="4"/>
        <v>27.58</v>
      </c>
      <c r="AK36" s="91">
        <f t="shared" si="4"/>
        <v>29.6</v>
      </c>
      <c r="AL36" s="91">
        <f t="shared" si="4"/>
        <v>39.32</v>
      </c>
      <c r="AM36" s="91">
        <f t="shared" si="4"/>
        <v>53.62</v>
      </c>
      <c r="AN36" s="91">
        <f t="shared" si="4"/>
        <v>25.79</v>
      </c>
      <c r="AO36" s="91">
        <f t="shared" si="4"/>
        <v>28.9</v>
      </c>
      <c r="AP36" s="91">
        <f t="shared" si="4"/>
        <v>42.15</v>
      </c>
      <c r="AQ36" s="91">
        <f t="shared" si="4"/>
        <v>39.43</v>
      </c>
      <c r="AR36" s="91">
        <f t="shared" si="4"/>
        <v>18.21</v>
      </c>
      <c r="AS36" s="91">
        <f t="shared" si="4"/>
        <v>16.68</v>
      </c>
      <c r="AT36" s="91">
        <f t="shared" si="4"/>
        <v>43.13</v>
      </c>
      <c r="AU36" s="91">
        <f t="shared" si="4"/>
        <v>44.42</v>
      </c>
      <c r="AV36" s="91">
        <f t="shared" si="4"/>
        <v>26.43</v>
      </c>
      <c r="AW36" s="91">
        <f t="shared" si="4"/>
        <v>21.23</v>
      </c>
      <c r="AX36" s="91">
        <f t="shared" si="4"/>
        <v>42.55</v>
      </c>
    </row>
    <row r="37" spans="1:50" ht="20.25" customHeight="1" x14ac:dyDescent="0.2">
      <c r="A37" s="196" t="s">
        <v>18</v>
      </c>
      <c r="B37" s="127" t="s">
        <v>222</v>
      </c>
      <c r="C37" s="91">
        <f>ROUND(100000*C28/(AVERAGE(B13:C14)*2*24*C41),2)</f>
        <v>22.56</v>
      </c>
      <c r="D37" s="91">
        <f t="shared" ref="D37:AU37" si="5">ROUND(100000*D28/(AVERAGE(C13:D14)*2*24*D41),2)</f>
        <v>11.86</v>
      </c>
      <c r="E37" s="91">
        <f t="shared" si="5"/>
        <v>19.809999999999999</v>
      </c>
      <c r="F37" s="91">
        <f t="shared" si="5"/>
        <v>25.04</v>
      </c>
      <c r="G37" s="91">
        <f t="shared" si="5"/>
        <v>26.1</v>
      </c>
      <c r="H37" s="91">
        <f t="shared" si="5"/>
        <v>19.190000000000001</v>
      </c>
      <c r="I37" s="91">
        <f t="shared" si="5"/>
        <v>22.45</v>
      </c>
      <c r="J37" s="91">
        <f t="shared" si="5"/>
        <v>33.83</v>
      </c>
      <c r="K37" s="91">
        <f t="shared" si="5"/>
        <v>22.06</v>
      </c>
      <c r="L37" s="91">
        <f t="shared" si="5"/>
        <v>7.88</v>
      </c>
      <c r="M37" s="91">
        <f t="shared" si="5"/>
        <v>10.83</v>
      </c>
      <c r="N37" s="91">
        <f t="shared" si="5"/>
        <v>25.59</v>
      </c>
      <c r="O37" s="91">
        <f t="shared" si="5"/>
        <v>35.15</v>
      </c>
      <c r="P37" s="91">
        <f t="shared" si="5"/>
        <v>10.26</v>
      </c>
      <c r="Q37" s="91">
        <f t="shared" si="5"/>
        <v>6.63</v>
      </c>
      <c r="R37" s="91">
        <f t="shared" si="5"/>
        <v>28.06</v>
      </c>
      <c r="S37" s="91">
        <f t="shared" si="5"/>
        <v>30.47</v>
      </c>
      <c r="T37" s="91">
        <f t="shared" si="5"/>
        <v>16.03</v>
      </c>
      <c r="U37" s="91">
        <f t="shared" si="5"/>
        <v>12.97</v>
      </c>
      <c r="V37" s="91">
        <f t="shared" si="5"/>
        <v>40.6</v>
      </c>
      <c r="W37" s="91">
        <f t="shared" si="5"/>
        <v>39.43</v>
      </c>
      <c r="X37" s="91">
        <f t="shared" si="5"/>
        <v>14.12</v>
      </c>
      <c r="Y37" s="91">
        <f t="shared" si="5"/>
        <v>22.91</v>
      </c>
      <c r="Z37" s="91">
        <f t="shared" si="5"/>
        <v>19.46</v>
      </c>
      <c r="AA37" s="91">
        <f t="shared" si="5"/>
        <v>29.3</v>
      </c>
      <c r="AB37" s="91">
        <f t="shared" si="5"/>
        <v>13.65</v>
      </c>
      <c r="AC37" s="91">
        <f t="shared" si="5"/>
        <v>21.07</v>
      </c>
      <c r="AD37" s="91">
        <f t="shared" si="5"/>
        <v>37.380000000000003</v>
      </c>
      <c r="AE37" s="91">
        <f t="shared" si="5"/>
        <v>30.17</v>
      </c>
      <c r="AF37" s="91">
        <f t="shared" si="5"/>
        <v>12.73</v>
      </c>
      <c r="AG37" s="91">
        <f t="shared" si="5"/>
        <v>7.94</v>
      </c>
      <c r="AH37" s="91">
        <f t="shared" si="5"/>
        <v>27.29</v>
      </c>
      <c r="AI37" s="91">
        <f t="shared" si="5"/>
        <v>32.590000000000003</v>
      </c>
      <c r="AJ37" s="91">
        <f t="shared" si="5"/>
        <v>14.03</v>
      </c>
      <c r="AK37" s="91">
        <f t="shared" si="5"/>
        <v>16.75</v>
      </c>
      <c r="AL37" s="91">
        <f t="shared" si="5"/>
        <v>37.200000000000003</v>
      </c>
      <c r="AM37" s="91">
        <f t="shared" si="5"/>
        <v>39.35</v>
      </c>
      <c r="AN37" s="91">
        <f t="shared" si="5"/>
        <v>8.2100000000000009</v>
      </c>
      <c r="AO37" s="91">
        <f t="shared" si="5"/>
        <v>20.440000000000001</v>
      </c>
      <c r="AP37" s="91">
        <f t="shared" si="5"/>
        <v>39.32</v>
      </c>
      <c r="AQ37" s="91">
        <f t="shared" si="5"/>
        <v>36.380000000000003</v>
      </c>
      <c r="AR37" s="91">
        <f t="shared" si="5"/>
        <v>15.14</v>
      </c>
      <c r="AS37" s="91">
        <f t="shared" si="5"/>
        <v>10.84</v>
      </c>
      <c r="AT37" s="91">
        <f>ROUND(100000*AT28/(AVERAGE(AS12:AT13)*2*24*AT41),2)</f>
        <v>4.7300000000000004</v>
      </c>
      <c r="AU37" s="91">
        <f t="shared" si="5"/>
        <v>31.15</v>
      </c>
      <c r="AV37" s="91">
        <f t="shared" ref="AV37:AX37" si="6">ROUND(100000*AV28/(AVERAGE(AU13:AV14)*2*24*AV41),2)</f>
        <v>10.16</v>
      </c>
      <c r="AW37" s="91">
        <f t="shared" si="6"/>
        <v>8.4</v>
      </c>
      <c r="AX37" s="91">
        <f t="shared" si="6"/>
        <v>30.02</v>
      </c>
    </row>
    <row r="38" spans="1:50" ht="20.25" customHeight="1" x14ac:dyDescent="0.2">
      <c r="A38" s="196" t="s">
        <v>6</v>
      </c>
      <c r="B38" s="127" t="s">
        <v>222</v>
      </c>
      <c r="C38" s="91">
        <f>ROUND(100000*C29/(AVERAGE(B15:C15)*24*C41),2)</f>
        <v>56.08</v>
      </c>
      <c r="D38" s="91">
        <f t="shared" ref="D38:AU38" si="7">ROUND(100000*D29/(AVERAGE(C15:D15)*24*D41),2)</f>
        <v>54.39</v>
      </c>
      <c r="E38" s="91">
        <f t="shared" si="7"/>
        <v>55.17</v>
      </c>
      <c r="F38" s="91">
        <f t="shared" si="7"/>
        <v>56.36</v>
      </c>
      <c r="G38" s="91">
        <f t="shared" si="7"/>
        <v>55.84</v>
      </c>
      <c r="H38" s="91">
        <f t="shared" si="7"/>
        <v>54.44</v>
      </c>
      <c r="I38" s="91">
        <f t="shared" si="7"/>
        <v>52.78</v>
      </c>
      <c r="J38" s="91">
        <f t="shared" si="7"/>
        <v>53.67</v>
      </c>
      <c r="K38" s="91">
        <f t="shared" si="7"/>
        <v>50</v>
      </c>
      <c r="L38" s="91">
        <f t="shared" si="7"/>
        <v>49.73</v>
      </c>
      <c r="M38" s="91">
        <f t="shared" si="7"/>
        <v>49.59</v>
      </c>
      <c r="N38" s="91">
        <f t="shared" si="7"/>
        <v>51.95</v>
      </c>
      <c r="O38" s="91">
        <f t="shared" si="7"/>
        <v>48.62</v>
      </c>
      <c r="P38" s="91">
        <f t="shared" si="7"/>
        <v>45.69</v>
      </c>
      <c r="Q38" s="91">
        <f t="shared" si="7"/>
        <v>46.74</v>
      </c>
      <c r="R38" s="91">
        <f t="shared" si="7"/>
        <v>46.82</v>
      </c>
      <c r="S38" s="91">
        <f t="shared" si="7"/>
        <v>45.11</v>
      </c>
      <c r="T38" s="91">
        <f t="shared" si="7"/>
        <v>43.62</v>
      </c>
      <c r="U38" s="91">
        <f t="shared" si="7"/>
        <v>42.58</v>
      </c>
      <c r="V38" s="91">
        <f t="shared" si="7"/>
        <v>41.96</v>
      </c>
      <c r="W38" s="91">
        <f t="shared" si="7"/>
        <v>40.159999999999997</v>
      </c>
      <c r="X38" s="91">
        <f t="shared" si="7"/>
        <v>37.04</v>
      </c>
      <c r="Y38" s="91">
        <f t="shared" si="7"/>
        <v>35.82</v>
      </c>
      <c r="Z38" s="91">
        <f t="shared" si="7"/>
        <v>36.700000000000003</v>
      </c>
      <c r="AA38" s="91">
        <f t="shared" si="7"/>
        <v>35.33</v>
      </c>
      <c r="AB38" s="91">
        <f t="shared" si="7"/>
        <v>34.17</v>
      </c>
      <c r="AC38" s="91">
        <f t="shared" si="7"/>
        <v>33.85</v>
      </c>
      <c r="AD38" s="91">
        <f t="shared" si="7"/>
        <v>34.770000000000003</v>
      </c>
      <c r="AE38" s="91">
        <f t="shared" si="7"/>
        <v>32.479999999999997</v>
      </c>
      <c r="AF38" s="91">
        <f t="shared" si="7"/>
        <v>30.15</v>
      </c>
      <c r="AG38" s="91">
        <f t="shared" si="7"/>
        <v>29.9</v>
      </c>
      <c r="AH38" s="91">
        <f t="shared" si="7"/>
        <v>30.86</v>
      </c>
      <c r="AI38" s="91">
        <f t="shared" si="7"/>
        <v>29.82</v>
      </c>
      <c r="AJ38" s="91">
        <f t="shared" si="7"/>
        <v>26.76</v>
      </c>
      <c r="AK38" s="91">
        <f t="shared" si="7"/>
        <v>26.56</v>
      </c>
      <c r="AL38" s="91">
        <f t="shared" si="7"/>
        <v>26.84</v>
      </c>
      <c r="AM38" s="91">
        <f t="shared" si="7"/>
        <v>28.39</v>
      </c>
      <c r="AN38" s="91">
        <f t="shared" si="7"/>
        <v>28.42</v>
      </c>
      <c r="AO38" s="91">
        <f t="shared" si="7"/>
        <v>27.66</v>
      </c>
      <c r="AP38" s="91">
        <f t="shared" si="7"/>
        <v>29.31</v>
      </c>
      <c r="AQ38" s="91">
        <f t="shared" si="7"/>
        <v>25.95</v>
      </c>
      <c r="AR38" s="91">
        <f t="shared" si="7"/>
        <v>26.63</v>
      </c>
      <c r="AS38" s="91">
        <f t="shared" si="7"/>
        <v>27.11</v>
      </c>
      <c r="AT38" s="91">
        <f>ROUND(100000*AT29/(AVERAGE(AS14:AT14)*24*AT41),2)</f>
        <v>9.82</v>
      </c>
      <c r="AU38" s="91">
        <f t="shared" si="7"/>
        <v>26.27</v>
      </c>
      <c r="AV38" s="91">
        <f t="shared" ref="AV38:AX38" si="8">ROUND(100000*AV29/(AVERAGE(AU15:AV15)*24*AV41),2)</f>
        <v>25.36</v>
      </c>
      <c r="AW38" s="91">
        <f t="shared" si="8"/>
        <v>25.11</v>
      </c>
      <c r="AX38" s="91">
        <f t="shared" si="8"/>
        <v>27.53</v>
      </c>
    </row>
    <row r="39" spans="1:50" ht="20.25" customHeight="1" thickBot="1" x14ac:dyDescent="0.25">
      <c r="A39" s="196" t="s">
        <v>7</v>
      </c>
      <c r="B39" s="146" t="s">
        <v>222</v>
      </c>
      <c r="C39" s="129">
        <f>ROUND(100000*C30/(AVERAGE(B16:C16)*24*C41),2)</f>
        <v>34.01</v>
      </c>
      <c r="D39" s="129">
        <f t="shared" ref="D39:AU39" si="9">ROUND(100000*D30/(AVERAGE(C16:D16)*24*D41),2)</f>
        <v>38.25</v>
      </c>
      <c r="E39" s="129">
        <f t="shared" si="9"/>
        <v>37.68</v>
      </c>
      <c r="F39" s="129">
        <f t="shared" si="9"/>
        <v>36.01</v>
      </c>
      <c r="G39" s="129">
        <f t="shared" si="9"/>
        <v>37.22</v>
      </c>
      <c r="H39" s="129">
        <f t="shared" si="9"/>
        <v>32.03</v>
      </c>
      <c r="I39" s="129">
        <f t="shared" si="9"/>
        <v>32.78</v>
      </c>
      <c r="J39" s="129">
        <f t="shared" si="9"/>
        <v>32.65</v>
      </c>
      <c r="K39" s="129">
        <f t="shared" si="9"/>
        <v>36.729999999999997</v>
      </c>
      <c r="L39" s="129">
        <f t="shared" si="9"/>
        <v>44.29</v>
      </c>
      <c r="M39" s="129">
        <f t="shared" si="9"/>
        <v>39.56</v>
      </c>
      <c r="N39" s="129">
        <f t="shared" si="9"/>
        <v>36.14</v>
      </c>
      <c r="O39" s="129">
        <f t="shared" si="9"/>
        <v>32.840000000000003</v>
      </c>
      <c r="P39" s="129">
        <f t="shared" si="9"/>
        <v>44.15</v>
      </c>
      <c r="Q39" s="129">
        <f t="shared" si="9"/>
        <v>38.14</v>
      </c>
      <c r="R39" s="129">
        <f t="shared" si="9"/>
        <v>37.93</v>
      </c>
      <c r="S39" s="129">
        <f t="shared" si="9"/>
        <v>43.86</v>
      </c>
      <c r="T39" s="129">
        <f t="shared" si="9"/>
        <v>49.98</v>
      </c>
      <c r="U39" s="129">
        <f t="shared" si="9"/>
        <v>45.26</v>
      </c>
      <c r="V39" s="129">
        <f t="shared" si="9"/>
        <v>42.28</v>
      </c>
      <c r="W39" s="129">
        <f t="shared" si="9"/>
        <v>37.11</v>
      </c>
      <c r="X39" s="129">
        <f t="shared" si="9"/>
        <v>47.69</v>
      </c>
      <c r="Y39" s="129">
        <f t="shared" si="9"/>
        <v>43.48</v>
      </c>
      <c r="Z39" s="129">
        <f t="shared" si="9"/>
        <v>37.299999999999997</v>
      </c>
      <c r="AA39" s="129">
        <f t="shared" si="9"/>
        <v>37.32</v>
      </c>
      <c r="AB39" s="129">
        <f t="shared" si="9"/>
        <v>42.83</v>
      </c>
      <c r="AC39" s="129">
        <f t="shared" si="9"/>
        <v>40.950000000000003</v>
      </c>
      <c r="AD39" s="129">
        <f t="shared" si="9"/>
        <v>41.53</v>
      </c>
      <c r="AE39" s="129">
        <f t="shared" si="9"/>
        <v>37.72</v>
      </c>
      <c r="AF39" s="129">
        <f t="shared" si="9"/>
        <v>46.7</v>
      </c>
      <c r="AG39" s="129">
        <f t="shared" si="9"/>
        <v>39.43</v>
      </c>
      <c r="AH39" s="129">
        <f t="shared" si="9"/>
        <v>37.119999999999997</v>
      </c>
      <c r="AI39" s="129">
        <f t="shared" si="9"/>
        <v>49.4</v>
      </c>
      <c r="AJ39" s="129">
        <f t="shared" si="9"/>
        <v>47.14</v>
      </c>
      <c r="AK39" s="129">
        <f t="shared" si="9"/>
        <v>41.46</v>
      </c>
      <c r="AL39" s="129">
        <f t="shared" si="9"/>
        <v>39.43</v>
      </c>
      <c r="AM39" s="129">
        <f t="shared" si="9"/>
        <v>45.09</v>
      </c>
      <c r="AN39" s="129">
        <f t="shared" si="9"/>
        <v>49.99</v>
      </c>
      <c r="AO39" s="129">
        <f t="shared" si="9"/>
        <v>43.48</v>
      </c>
      <c r="AP39" s="129">
        <f t="shared" si="9"/>
        <v>34.770000000000003</v>
      </c>
      <c r="AQ39" s="129">
        <f t="shared" si="9"/>
        <v>38.32</v>
      </c>
      <c r="AR39" s="129">
        <f t="shared" si="9"/>
        <v>51.45</v>
      </c>
      <c r="AS39" s="129">
        <f t="shared" si="9"/>
        <v>38.39</v>
      </c>
      <c r="AT39" s="144">
        <f>ROUND(100000*AT30/(AVERAGE(AS15:AT15)*24*AT41),2)</f>
        <v>11.78</v>
      </c>
      <c r="AU39" s="144">
        <f t="shared" si="9"/>
        <v>43.34</v>
      </c>
      <c r="AV39" s="144">
        <f t="shared" ref="AV39:AX39" si="10">ROUND(100000*AV30/(AVERAGE(AU16:AV16)*24*AV41),2)</f>
        <v>39.54</v>
      </c>
      <c r="AW39" s="144">
        <f t="shared" si="10"/>
        <v>31.08</v>
      </c>
      <c r="AX39" s="144">
        <f t="shared" si="10"/>
        <v>36.22</v>
      </c>
    </row>
    <row r="40" spans="1:50" ht="20.25" hidden="1" customHeight="1" x14ac:dyDescent="0.2">
      <c r="A40" s="196"/>
    </row>
    <row r="41" spans="1:50" ht="20.25" hidden="1" customHeight="1" thickTop="1" x14ac:dyDescent="0.25">
      <c r="C41" s="38">
        <v>90</v>
      </c>
      <c r="D41" s="38">
        <v>91</v>
      </c>
      <c r="E41" s="38">
        <v>92</v>
      </c>
      <c r="F41" s="38">
        <v>92</v>
      </c>
      <c r="G41" s="38">
        <v>91</v>
      </c>
      <c r="H41" s="38">
        <v>91</v>
      </c>
      <c r="I41" s="38">
        <v>92</v>
      </c>
      <c r="J41" s="38">
        <v>92</v>
      </c>
      <c r="K41" s="38">
        <v>90</v>
      </c>
      <c r="L41" s="38">
        <v>91</v>
      </c>
      <c r="M41" s="38">
        <v>92</v>
      </c>
      <c r="N41" s="38">
        <v>92</v>
      </c>
      <c r="O41" s="38">
        <v>90</v>
      </c>
      <c r="P41" s="38">
        <v>91</v>
      </c>
      <c r="Q41" s="38">
        <v>92</v>
      </c>
      <c r="R41" s="38">
        <v>92</v>
      </c>
      <c r="S41" s="38">
        <v>90</v>
      </c>
      <c r="T41" s="38">
        <v>91</v>
      </c>
      <c r="U41" s="38">
        <v>92</v>
      </c>
      <c r="V41" s="38">
        <v>92</v>
      </c>
      <c r="W41" s="38">
        <v>91</v>
      </c>
      <c r="X41" s="38">
        <v>91</v>
      </c>
      <c r="Y41" s="38">
        <v>92</v>
      </c>
      <c r="Z41" s="38">
        <v>92</v>
      </c>
      <c r="AA41" s="38">
        <v>90</v>
      </c>
      <c r="AB41" s="38">
        <v>91</v>
      </c>
      <c r="AC41" s="38">
        <v>92</v>
      </c>
      <c r="AD41" s="38">
        <v>92</v>
      </c>
      <c r="AE41" s="38">
        <v>90</v>
      </c>
      <c r="AF41" s="38">
        <v>91</v>
      </c>
      <c r="AG41" s="38">
        <v>92</v>
      </c>
      <c r="AH41" s="38">
        <v>92</v>
      </c>
      <c r="AI41" s="38">
        <v>90</v>
      </c>
      <c r="AJ41" s="38">
        <v>91</v>
      </c>
      <c r="AK41" s="38">
        <v>92</v>
      </c>
      <c r="AL41" s="38">
        <v>92</v>
      </c>
      <c r="AM41" s="38">
        <v>91</v>
      </c>
      <c r="AN41" s="38">
        <v>91</v>
      </c>
      <c r="AO41" s="38">
        <v>92</v>
      </c>
      <c r="AP41" s="38">
        <v>92</v>
      </c>
      <c r="AQ41" s="38">
        <v>90</v>
      </c>
      <c r="AR41" s="38">
        <v>91</v>
      </c>
      <c r="AS41" s="38">
        <v>92</v>
      </c>
      <c r="AT41" s="38">
        <v>92</v>
      </c>
      <c r="AU41" s="38">
        <v>90</v>
      </c>
      <c r="AV41" s="140">
        <v>91</v>
      </c>
      <c r="AW41" s="140">
        <v>92</v>
      </c>
      <c r="AX41" s="140">
        <v>92</v>
      </c>
    </row>
    <row r="42" spans="1:50" ht="20.25" customHeight="1" thickTop="1" x14ac:dyDescent="0.2">
      <c r="A42" s="209"/>
    </row>
    <row r="43" spans="1:50" ht="20.25" customHeight="1" x14ac:dyDescent="0.2">
      <c r="A43" s="209"/>
    </row>
    <row r="44" spans="1:50" ht="20.25" customHeight="1" x14ac:dyDescent="0.2">
      <c r="A44" s="209"/>
    </row>
    <row r="45" spans="1:50" ht="20.25" customHeight="1" x14ac:dyDescent="0.2">
      <c r="A45" s="209"/>
    </row>
    <row r="46" spans="1:50" ht="20.25" customHeight="1" x14ac:dyDescent="0.2">
      <c r="A46" s="209"/>
    </row>
    <row r="47" spans="1:50" ht="20.25" customHeight="1" x14ac:dyDescent="0.2">
      <c r="A47" s="209"/>
    </row>
    <row r="48" spans="1:50" ht="20.25" customHeight="1" x14ac:dyDescent="0.2">
      <c r="A48" s="209"/>
    </row>
    <row r="50" spans="1:1" ht="20.25" customHeight="1" x14ac:dyDescent="0.2">
      <c r="A50" s="210"/>
    </row>
    <row r="52" spans="1:1" ht="20.25" customHeight="1" x14ac:dyDescent="0.2">
      <c r="A52" s="209"/>
    </row>
    <row r="53" spans="1:1" ht="20.25" customHeight="1" x14ac:dyDescent="0.2">
      <c r="A53" s="209"/>
    </row>
    <row r="55" spans="1:1" ht="20.25" customHeight="1" x14ac:dyDescent="0.2">
      <c r="A55" s="211"/>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R72"/>
  <sheetViews>
    <sheetView topLeftCell="A21" workbookViewId="0">
      <selection activeCell="M43" sqref="M43"/>
    </sheetView>
  </sheetViews>
  <sheetFormatPr defaultColWidth="9" defaultRowHeight="12.75" x14ac:dyDescent="0.2"/>
  <cols>
    <col min="1" max="1" width="9" style="7"/>
    <col min="2" max="2" width="26" style="7" customWidth="1"/>
    <col min="3" max="3" width="12.28515625" style="7" customWidth="1"/>
    <col min="4" max="4" width="9" style="7"/>
    <col min="5" max="12" width="11.28515625" style="7" customWidth="1"/>
    <col min="13" max="13" width="12" style="7" customWidth="1"/>
    <col min="14" max="18" width="11.28515625" style="7" customWidth="1"/>
    <col min="19" max="19" width="12.140625" style="7" bestFit="1" customWidth="1"/>
    <col min="20" max="20" width="13.28515625" style="7" customWidth="1"/>
    <col min="21" max="21" width="12" style="7" customWidth="1"/>
    <col min="22" max="22" width="14" style="7" customWidth="1"/>
    <col min="23" max="23" width="12" style="7" customWidth="1"/>
    <col min="24" max="28" width="13" style="7" customWidth="1"/>
    <col min="29" max="29" width="14.28515625" style="7" customWidth="1"/>
    <col min="30" max="31" width="15.28515625" style="7" customWidth="1"/>
    <col min="32" max="32" width="16" style="7" customWidth="1"/>
    <col min="33" max="33" width="18.7109375" style="7" customWidth="1"/>
    <col min="34" max="34" width="14.28515625" style="7" customWidth="1"/>
    <col min="35" max="35" width="12.28515625" style="7" customWidth="1"/>
    <col min="36" max="36" width="17.7109375" style="7" customWidth="1"/>
    <col min="37" max="37" width="15.28515625" style="7" customWidth="1"/>
    <col min="38" max="39" width="14.140625" style="7" customWidth="1"/>
    <col min="40" max="40" width="18.140625" style="7" customWidth="1"/>
    <col min="41" max="43" width="9" style="7"/>
    <col min="44" max="44" width="15.28515625" style="7" customWidth="1"/>
    <col min="45" max="45" width="19" style="7" customWidth="1"/>
    <col min="46" max="51" width="9" style="7"/>
    <col min="52" max="52" width="17.140625" style="7" customWidth="1"/>
    <col min="53" max="53" width="17.7109375" style="7" customWidth="1"/>
    <col min="54" max="54" width="9" style="7"/>
    <col min="55" max="55" width="13.7109375" style="7" customWidth="1"/>
    <col min="56" max="63" width="9" style="7"/>
    <col min="64" max="64" width="13.140625" style="7" bestFit="1" customWidth="1"/>
    <col min="65" max="16384" width="9" style="7"/>
  </cols>
  <sheetData>
    <row r="1" spans="2:70" ht="13.5" thickBot="1" x14ac:dyDescent="0.25"/>
    <row r="2" spans="2:70" x14ac:dyDescent="0.2">
      <c r="B2" s="8" t="s">
        <v>12</v>
      </c>
      <c r="C2" s="9" t="s">
        <v>13</v>
      </c>
    </row>
    <row r="3" spans="2:70" ht="13.5" thickBot="1" x14ac:dyDescent="0.25">
      <c r="B3" s="10">
        <v>2010</v>
      </c>
      <c r="C3" s="11">
        <v>1</v>
      </c>
      <c r="E3" s="7" t="s">
        <v>14</v>
      </c>
      <c r="T3" s="7" t="s">
        <v>15</v>
      </c>
    </row>
    <row r="4" spans="2:70" x14ac:dyDescent="0.2">
      <c r="D4" s="7">
        <v>2</v>
      </c>
      <c r="E4" s="7">
        <f>$D$4+1</f>
        <v>3</v>
      </c>
      <c r="F4" s="7">
        <v>4</v>
      </c>
      <c r="G4" s="7">
        <v>5</v>
      </c>
      <c r="H4" s="7">
        <v>6</v>
      </c>
      <c r="I4" s="7">
        <v>7</v>
      </c>
      <c r="J4" s="7">
        <v>8</v>
      </c>
      <c r="K4" s="7">
        <v>9</v>
      </c>
      <c r="L4" s="7">
        <v>10</v>
      </c>
      <c r="M4" s="7">
        <v>11</v>
      </c>
      <c r="N4" s="7">
        <v>12</v>
      </c>
      <c r="O4" s="7">
        <v>13</v>
      </c>
      <c r="P4" s="7">
        <v>14</v>
      </c>
      <c r="Q4" s="7">
        <v>15</v>
      </c>
      <c r="S4" s="7">
        <v>2</v>
      </c>
      <c r="T4" s="7">
        <f>S4+1</f>
        <v>3</v>
      </c>
      <c r="U4" s="7">
        <f t="shared" ref="U4:AB4" si="0">T4+1</f>
        <v>4</v>
      </c>
      <c r="V4" s="7">
        <f t="shared" si="0"/>
        <v>5</v>
      </c>
      <c r="W4" s="7">
        <f t="shared" si="0"/>
        <v>6</v>
      </c>
      <c r="X4" s="7">
        <f>W4+1</f>
        <v>7</v>
      </c>
      <c r="Y4" s="7">
        <f t="shared" si="0"/>
        <v>8</v>
      </c>
      <c r="Z4" s="7">
        <f t="shared" si="0"/>
        <v>9</v>
      </c>
      <c r="AA4" s="7">
        <f t="shared" si="0"/>
        <v>10</v>
      </c>
      <c r="AB4" s="7">
        <f t="shared" si="0"/>
        <v>11</v>
      </c>
      <c r="AC4" s="7">
        <f t="shared" ref="AC4:AN4" si="1">AB4+1</f>
        <v>12</v>
      </c>
      <c r="AD4" s="7">
        <f t="shared" si="1"/>
        <v>13</v>
      </c>
      <c r="AE4" s="7">
        <f t="shared" si="1"/>
        <v>14</v>
      </c>
      <c r="AF4" s="7">
        <f t="shared" si="1"/>
        <v>15</v>
      </c>
      <c r="AG4" s="7">
        <f t="shared" si="1"/>
        <v>16</v>
      </c>
      <c r="AH4" s="7">
        <f t="shared" si="1"/>
        <v>17</v>
      </c>
      <c r="AI4" s="7">
        <f t="shared" si="1"/>
        <v>18</v>
      </c>
      <c r="AJ4" s="7">
        <f t="shared" si="1"/>
        <v>19</v>
      </c>
      <c r="AK4" s="7">
        <f t="shared" si="1"/>
        <v>20</v>
      </c>
      <c r="AL4" s="7">
        <f t="shared" si="1"/>
        <v>21</v>
      </c>
      <c r="AM4" s="7">
        <f t="shared" si="1"/>
        <v>22</v>
      </c>
      <c r="AN4" s="7">
        <f t="shared" si="1"/>
        <v>23</v>
      </c>
      <c r="AO4" s="7">
        <f t="shared" ref="AO4:BD4" si="2">AN4+1</f>
        <v>24</v>
      </c>
      <c r="AP4" s="7">
        <f t="shared" si="2"/>
        <v>25</v>
      </c>
      <c r="AQ4" s="7">
        <f t="shared" si="2"/>
        <v>26</v>
      </c>
      <c r="AR4" s="7">
        <f t="shared" si="2"/>
        <v>27</v>
      </c>
      <c r="AS4" s="7">
        <f t="shared" si="2"/>
        <v>28</v>
      </c>
      <c r="AT4" s="7">
        <f t="shared" si="2"/>
        <v>29</v>
      </c>
      <c r="AU4" s="7">
        <f t="shared" si="2"/>
        <v>30</v>
      </c>
      <c r="AV4" s="7">
        <f t="shared" si="2"/>
        <v>31</v>
      </c>
      <c r="AW4" s="7">
        <f t="shared" si="2"/>
        <v>32</v>
      </c>
      <c r="AX4" s="7">
        <f t="shared" si="2"/>
        <v>33</v>
      </c>
      <c r="AY4" s="7">
        <f t="shared" si="2"/>
        <v>34</v>
      </c>
      <c r="AZ4" s="7">
        <f t="shared" si="2"/>
        <v>35</v>
      </c>
      <c r="BA4" s="7">
        <f t="shared" si="2"/>
        <v>36</v>
      </c>
      <c r="BB4" s="7">
        <v>37</v>
      </c>
      <c r="BC4" s="7">
        <f t="shared" si="2"/>
        <v>38</v>
      </c>
      <c r="BD4" s="7">
        <f t="shared" si="2"/>
        <v>39</v>
      </c>
      <c r="BE4" s="7">
        <v>40</v>
      </c>
      <c r="BF4" s="7">
        <v>41</v>
      </c>
      <c r="BG4" s="7">
        <v>42</v>
      </c>
      <c r="BH4" s="7">
        <v>43</v>
      </c>
      <c r="BI4" s="7">
        <v>44</v>
      </c>
      <c r="BJ4" s="7">
        <v>45</v>
      </c>
      <c r="BK4" s="7">
        <v>46</v>
      </c>
      <c r="BL4" s="7">
        <v>47</v>
      </c>
      <c r="BM4" s="7">
        <v>48</v>
      </c>
      <c r="BN4" s="7">
        <v>49</v>
      </c>
      <c r="BO4" s="7">
        <v>50</v>
      </c>
      <c r="BP4" s="7">
        <v>51</v>
      </c>
      <c r="BQ4" s="7">
        <v>52</v>
      </c>
      <c r="BR4" s="7">
        <v>53</v>
      </c>
    </row>
    <row r="5" spans="2:70" x14ac:dyDescent="0.2">
      <c r="R5" s="7">
        <v>6</v>
      </c>
      <c r="S5" s="7" t="str">
        <f t="shared" ref="S5:BR5" si="3">$T$3&amp;"r"&amp;$R5&amp;"c"&amp;S$4</f>
        <v>Quarter!r6c2</v>
      </c>
      <c r="T5" s="7" t="str">
        <f t="shared" si="3"/>
        <v>Quarter!r6c3</v>
      </c>
      <c r="U5" s="7" t="str">
        <f t="shared" si="3"/>
        <v>Quarter!r6c4</v>
      </c>
      <c r="V5" s="7" t="str">
        <f t="shared" si="3"/>
        <v>Quarter!r6c5</v>
      </c>
      <c r="W5" s="7" t="str">
        <f t="shared" si="3"/>
        <v>Quarter!r6c6</v>
      </c>
      <c r="X5" s="7" t="str">
        <f t="shared" si="3"/>
        <v>Quarter!r6c7</v>
      </c>
      <c r="Y5" s="7" t="str">
        <f t="shared" si="3"/>
        <v>Quarter!r6c8</v>
      </c>
      <c r="Z5" s="7" t="str">
        <f t="shared" si="3"/>
        <v>Quarter!r6c9</v>
      </c>
      <c r="AA5" s="7" t="str">
        <f t="shared" si="3"/>
        <v>Quarter!r6c10</v>
      </c>
      <c r="AB5" s="7" t="str">
        <f t="shared" si="3"/>
        <v>Quarter!r6c11</v>
      </c>
      <c r="AC5" s="7" t="str">
        <f t="shared" si="3"/>
        <v>Quarter!r6c12</v>
      </c>
      <c r="AD5" s="7" t="str">
        <f t="shared" si="3"/>
        <v>Quarter!r6c13</v>
      </c>
      <c r="AE5" s="7" t="str">
        <f t="shared" si="3"/>
        <v>Quarter!r6c14</v>
      </c>
      <c r="AF5" s="7" t="str">
        <f t="shared" si="3"/>
        <v>Quarter!r6c15</v>
      </c>
      <c r="AG5" s="7" t="str">
        <f t="shared" si="3"/>
        <v>Quarter!r6c16</v>
      </c>
      <c r="AH5" s="7" t="str">
        <f t="shared" si="3"/>
        <v>Quarter!r6c17</v>
      </c>
      <c r="AI5" s="7" t="str">
        <f t="shared" si="3"/>
        <v>Quarter!r6c18</v>
      </c>
      <c r="AJ5" s="7" t="str">
        <f t="shared" si="3"/>
        <v>Quarter!r6c19</v>
      </c>
      <c r="AK5" s="7" t="str">
        <f t="shared" si="3"/>
        <v>Quarter!r6c20</v>
      </c>
      <c r="AL5" s="7" t="str">
        <f t="shared" si="3"/>
        <v>Quarter!r6c21</v>
      </c>
      <c r="AM5" s="7" t="str">
        <f t="shared" si="3"/>
        <v>Quarter!r6c22</v>
      </c>
      <c r="AN5" s="7" t="str">
        <f t="shared" si="3"/>
        <v>Quarter!r6c23</v>
      </c>
      <c r="AO5" s="7" t="str">
        <f t="shared" si="3"/>
        <v>Quarter!r6c24</v>
      </c>
      <c r="AP5" s="7" t="str">
        <f t="shared" si="3"/>
        <v>Quarter!r6c25</v>
      </c>
      <c r="AQ5" s="7" t="str">
        <f t="shared" si="3"/>
        <v>Quarter!r6c26</v>
      </c>
      <c r="AR5" s="7" t="str">
        <f t="shared" si="3"/>
        <v>Quarter!r6c27</v>
      </c>
      <c r="AS5" s="7" t="str">
        <f t="shared" si="3"/>
        <v>Quarter!r6c28</v>
      </c>
      <c r="AT5" s="7" t="str">
        <f>$T$3&amp;"r"&amp;$R5&amp;"c"&amp;AT$4</f>
        <v>Quarter!r6c29</v>
      </c>
      <c r="AU5" s="7" t="str">
        <f t="shared" si="3"/>
        <v>Quarter!r6c30</v>
      </c>
      <c r="AV5" s="7" t="str">
        <f t="shared" si="3"/>
        <v>Quarter!r6c31</v>
      </c>
      <c r="AW5" s="7" t="str">
        <f t="shared" si="3"/>
        <v>Quarter!r6c32</v>
      </c>
      <c r="AX5" s="7" t="str">
        <f t="shared" si="3"/>
        <v>Quarter!r6c33</v>
      </c>
      <c r="AY5" s="7" t="str">
        <f t="shared" si="3"/>
        <v>Quarter!r6c34</v>
      </c>
      <c r="AZ5" s="7" t="str">
        <f t="shared" si="3"/>
        <v>Quarter!r6c35</v>
      </c>
      <c r="BA5" s="7" t="str">
        <f t="shared" si="3"/>
        <v>Quarter!r6c36</v>
      </c>
      <c r="BB5" s="7" t="str">
        <f t="shared" si="3"/>
        <v>Quarter!r6c37</v>
      </c>
      <c r="BC5" s="7" t="str">
        <f t="shared" si="3"/>
        <v>Quarter!r6c38</v>
      </c>
      <c r="BD5" s="7" t="str">
        <f t="shared" si="3"/>
        <v>Quarter!r6c39</v>
      </c>
      <c r="BE5" s="7" t="str">
        <f t="shared" si="3"/>
        <v>Quarter!r6c40</v>
      </c>
      <c r="BF5" s="7" t="str">
        <f t="shared" si="3"/>
        <v>Quarter!r6c41</v>
      </c>
      <c r="BG5" s="7" t="str">
        <f t="shared" si="3"/>
        <v>Quarter!r6c42</v>
      </c>
      <c r="BH5" s="7" t="str">
        <f t="shared" si="3"/>
        <v>Quarter!r6c43</v>
      </c>
      <c r="BI5" s="7" t="str">
        <f t="shared" si="3"/>
        <v>Quarter!r6c44</v>
      </c>
      <c r="BJ5" s="7" t="str">
        <f t="shared" si="3"/>
        <v>Quarter!r6c45</v>
      </c>
      <c r="BK5" s="7" t="str">
        <f t="shared" si="3"/>
        <v>Quarter!r6c46</v>
      </c>
      <c r="BL5" s="7" t="str">
        <f t="shared" si="3"/>
        <v>Quarter!r6c47</v>
      </c>
      <c r="BM5" s="7" t="str">
        <f t="shared" si="3"/>
        <v>Quarter!r6c48</v>
      </c>
      <c r="BN5" s="7" t="str">
        <f t="shared" si="3"/>
        <v>Quarter!r6c49</v>
      </c>
      <c r="BO5" s="7" t="str">
        <f t="shared" si="3"/>
        <v>Quarter!r6c50</v>
      </c>
      <c r="BP5" s="7" t="str">
        <f t="shared" si="3"/>
        <v>Quarter!r6c51</v>
      </c>
      <c r="BQ5" s="7" t="str">
        <f t="shared" si="3"/>
        <v>Quarter!r6c52</v>
      </c>
      <c r="BR5" s="7" t="str">
        <f t="shared" si="3"/>
        <v>Quarter!r6c53</v>
      </c>
    </row>
    <row r="6" spans="2:70" x14ac:dyDescent="0.2">
      <c r="B6" s="12" t="s">
        <v>16</v>
      </c>
    </row>
    <row r="7" spans="2:70" x14ac:dyDescent="0.2">
      <c r="B7" s="1" t="s">
        <v>2</v>
      </c>
    </row>
    <row r="8" spans="2:70" x14ac:dyDescent="0.2">
      <c r="B8" s="4" t="s">
        <v>87</v>
      </c>
      <c r="C8" s="7">
        <v>8</v>
      </c>
      <c r="D8" s="7" t="str">
        <f t="shared" ref="D8:Q22"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t="str">
        <f t="shared" si="4"/>
        <v>Annual!r8c15</v>
      </c>
      <c r="R8" s="7">
        <v>8</v>
      </c>
      <c r="S8" s="7" t="str">
        <f t="shared" ref="S8:AK22" si="5">$T$3&amp;"r"&amp;$R8&amp;"c"&amp;S$4</f>
        <v>Quarter!r8c2</v>
      </c>
      <c r="T8" s="7" t="str">
        <f t="shared" si="5"/>
        <v>Quarter!r8c3</v>
      </c>
      <c r="U8" s="7" t="str">
        <f t="shared" si="5"/>
        <v>Quarter!r8c4</v>
      </c>
      <c r="V8" s="7" t="str">
        <f t="shared" si="5"/>
        <v>Quarter!r8c5</v>
      </c>
      <c r="W8" s="7" t="str">
        <f t="shared" si="5"/>
        <v>Quarter!r8c6</v>
      </c>
      <c r="X8" s="7" t="str">
        <f t="shared" si="5"/>
        <v>Quarter!r8c7</v>
      </c>
      <c r="Y8" s="7" t="str">
        <f t="shared" si="5"/>
        <v>Quarter!r8c8</v>
      </c>
      <c r="Z8" s="7" t="str">
        <f t="shared" si="5"/>
        <v>Quarter!r8c9</v>
      </c>
      <c r="AA8" s="7" t="str">
        <f t="shared" si="5"/>
        <v>Quarter!r8c10</v>
      </c>
      <c r="AB8" s="7" t="str">
        <f t="shared" si="5"/>
        <v>Quarter!r8c11</v>
      </c>
      <c r="AC8" s="7" t="str">
        <f t="shared" si="5"/>
        <v>Quarter!r8c12</v>
      </c>
      <c r="AD8" s="7" t="str">
        <f t="shared" si="5"/>
        <v>Quarter!r8c13</v>
      </c>
      <c r="AE8" s="7" t="str">
        <f t="shared" si="5"/>
        <v>Quarter!r8c14</v>
      </c>
      <c r="AF8" s="7" t="str">
        <f t="shared" si="5"/>
        <v>Quarter!r8c15</v>
      </c>
      <c r="AG8" s="7" t="str">
        <f t="shared" si="5"/>
        <v>Quarter!r8c16</v>
      </c>
      <c r="AH8" s="7" t="str">
        <f t="shared" si="5"/>
        <v>Quarter!r8c17</v>
      </c>
      <c r="AI8" s="7" t="str">
        <f t="shared" si="5"/>
        <v>Quarter!r8c18</v>
      </c>
      <c r="AJ8" s="7" t="str">
        <f t="shared" si="5"/>
        <v>Quarter!r8c19</v>
      </c>
      <c r="AK8" s="7" t="str">
        <f t="shared" si="5"/>
        <v>Quarter!r8c20</v>
      </c>
      <c r="AL8" s="7" t="str">
        <f t="shared" ref="AL8:BR13" si="6">$T$3&amp;"r"&amp;$R8&amp;"c"&amp;AL$4</f>
        <v>Quarter!r8c21</v>
      </c>
      <c r="AM8" s="7" t="str">
        <f t="shared" si="6"/>
        <v>Quarter!r8c22</v>
      </c>
      <c r="AN8" s="7" t="str">
        <f t="shared" si="6"/>
        <v>Quarter!r8c23</v>
      </c>
      <c r="AO8" s="7" t="str">
        <f t="shared" si="6"/>
        <v>Quarter!r8c24</v>
      </c>
      <c r="AP8" s="7" t="str">
        <f t="shared" si="6"/>
        <v>Quarter!r8c25</v>
      </c>
      <c r="AQ8" s="7" t="str">
        <f t="shared" si="6"/>
        <v>Quarter!r8c26</v>
      </c>
      <c r="AR8" s="7" t="str">
        <f t="shared" si="6"/>
        <v>Quarter!r8c27</v>
      </c>
      <c r="AS8" s="7" t="str">
        <f t="shared" si="6"/>
        <v>Quarter!r8c28</v>
      </c>
      <c r="AT8" s="7" t="str">
        <f t="shared" si="6"/>
        <v>Quarter!r8c29</v>
      </c>
      <c r="AU8" s="7" t="str">
        <f t="shared" si="6"/>
        <v>Quarter!r8c30</v>
      </c>
      <c r="AV8" s="7" t="str">
        <f t="shared" si="6"/>
        <v>Quarter!r8c31</v>
      </c>
      <c r="AW8" s="7" t="str">
        <f t="shared" si="6"/>
        <v>Quarter!r8c32</v>
      </c>
      <c r="AX8" s="7" t="str">
        <f t="shared" si="6"/>
        <v>Quarter!r8c33</v>
      </c>
      <c r="AY8" s="7" t="str">
        <f t="shared" si="6"/>
        <v>Quarter!r8c34</v>
      </c>
      <c r="AZ8" s="7" t="str">
        <f t="shared" si="6"/>
        <v>Quarter!r8c35</v>
      </c>
      <c r="BA8" s="7" t="str">
        <f t="shared" si="6"/>
        <v>Quarter!r8c36</v>
      </c>
      <c r="BB8" s="7" t="str">
        <f t="shared" si="6"/>
        <v>Quarter!r8c37</v>
      </c>
      <c r="BC8" s="7" t="str">
        <f t="shared" si="6"/>
        <v>Quarter!r8c38</v>
      </c>
      <c r="BD8" s="7" t="str">
        <f t="shared" si="6"/>
        <v>Quarter!r8c39</v>
      </c>
      <c r="BE8" s="7" t="str">
        <f t="shared" si="6"/>
        <v>Quarter!r8c40</v>
      </c>
      <c r="BF8" s="7" t="str">
        <f t="shared" si="6"/>
        <v>Quarter!r8c41</v>
      </c>
      <c r="BG8" s="7" t="str">
        <f t="shared" si="6"/>
        <v>Quarter!r8c42</v>
      </c>
      <c r="BH8" s="7" t="str">
        <f t="shared" si="6"/>
        <v>Quarter!r8c43</v>
      </c>
      <c r="BI8" s="7" t="str">
        <f t="shared" si="6"/>
        <v>Quarter!r8c44</v>
      </c>
      <c r="BJ8" s="7" t="str">
        <f t="shared" si="6"/>
        <v>Quarter!r8c45</v>
      </c>
      <c r="BK8" s="7" t="str">
        <f t="shared" si="6"/>
        <v>Quarter!r8c46</v>
      </c>
      <c r="BL8" s="7" t="str">
        <f t="shared" si="6"/>
        <v>Quarter!r8c47</v>
      </c>
      <c r="BM8" s="7" t="str">
        <f t="shared" si="6"/>
        <v>Quarter!r8c48</v>
      </c>
      <c r="BN8" s="7" t="str">
        <f t="shared" si="6"/>
        <v>Quarter!r8c49</v>
      </c>
      <c r="BO8" s="7" t="str">
        <f t="shared" si="6"/>
        <v>Quarter!r8c50</v>
      </c>
      <c r="BP8" s="7" t="str">
        <f t="shared" si="6"/>
        <v>Quarter!r8c51</v>
      </c>
      <c r="BQ8" s="7" t="str">
        <f t="shared" si="6"/>
        <v>Quarter!r8c52</v>
      </c>
      <c r="BR8" s="7" t="str">
        <f t="shared" si="6"/>
        <v>Quarter!r8c53</v>
      </c>
    </row>
    <row r="9" spans="2:70" x14ac:dyDescent="0.2">
      <c r="B9" s="4" t="s">
        <v>308</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t="str">
        <f t="shared" si="4"/>
        <v>Annual!r9c15</v>
      </c>
      <c r="R9" s="7">
        <v>9</v>
      </c>
      <c r="S9" s="7" t="str">
        <f t="shared" si="5"/>
        <v>Quarter!r9c2</v>
      </c>
      <c r="T9" s="7" t="str">
        <f t="shared" si="5"/>
        <v>Quarter!r9c3</v>
      </c>
      <c r="U9" s="7" t="str">
        <f t="shared" si="5"/>
        <v>Quarter!r9c4</v>
      </c>
      <c r="V9" s="7" t="str">
        <f t="shared" si="5"/>
        <v>Quarter!r9c5</v>
      </c>
      <c r="W9" s="7" t="str">
        <f t="shared" si="5"/>
        <v>Quarter!r9c6</v>
      </c>
      <c r="X9" s="7" t="str">
        <f t="shared" si="5"/>
        <v>Quarter!r9c7</v>
      </c>
      <c r="Y9" s="7" t="str">
        <f t="shared" si="5"/>
        <v>Quarter!r9c8</v>
      </c>
      <c r="Z9" s="7" t="str">
        <f t="shared" si="5"/>
        <v>Quarter!r9c9</v>
      </c>
      <c r="AA9" s="7" t="str">
        <f t="shared" si="5"/>
        <v>Quarter!r9c10</v>
      </c>
      <c r="AB9" s="7" t="str">
        <f t="shared" si="5"/>
        <v>Quarter!r9c11</v>
      </c>
      <c r="AC9" s="7" t="str">
        <f t="shared" si="5"/>
        <v>Quarter!r9c12</v>
      </c>
      <c r="AD9" s="7" t="str">
        <f t="shared" si="5"/>
        <v>Quarter!r9c13</v>
      </c>
      <c r="AE9" s="7" t="str">
        <f t="shared" si="5"/>
        <v>Quarter!r9c14</v>
      </c>
      <c r="AF9" s="7" t="str">
        <f t="shared" si="5"/>
        <v>Quarter!r9c15</v>
      </c>
      <c r="AG9" s="7" t="str">
        <f t="shared" si="5"/>
        <v>Quarter!r9c16</v>
      </c>
      <c r="AH9" s="7" t="str">
        <f t="shared" si="5"/>
        <v>Quarter!r9c17</v>
      </c>
      <c r="AI9" s="7" t="str">
        <f t="shared" si="5"/>
        <v>Quarter!r9c18</v>
      </c>
      <c r="AJ9" s="7" t="str">
        <f t="shared" si="5"/>
        <v>Quarter!r9c19</v>
      </c>
      <c r="AK9" s="7" t="str">
        <f t="shared" si="5"/>
        <v>Quarter!r9c20</v>
      </c>
      <c r="AL9" s="7" t="str">
        <f t="shared" si="6"/>
        <v>Quarter!r9c21</v>
      </c>
      <c r="AM9" s="7" t="str">
        <f t="shared" si="6"/>
        <v>Quarter!r9c22</v>
      </c>
      <c r="AN9" s="7" t="str">
        <f t="shared" si="6"/>
        <v>Quarter!r9c23</v>
      </c>
      <c r="AO9" s="7" t="str">
        <f t="shared" si="6"/>
        <v>Quarter!r9c24</v>
      </c>
      <c r="AP9" s="7" t="str">
        <f t="shared" si="6"/>
        <v>Quarter!r9c25</v>
      </c>
      <c r="AQ9" s="7" t="str">
        <f t="shared" si="6"/>
        <v>Quarter!r9c26</v>
      </c>
      <c r="AR9" s="7" t="str">
        <f t="shared" si="6"/>
        <v>Quarter!r9c27</v>
      </c>
      <c r="AS9" s="7" t="str">
        <f t="shared" si="6"/>
        <v>Quarter!r9c28</v>
      </c>
      <c r="AT9" s="7" t="str">
        <f t="shared" si="6"/>
        <v>Quarter!r9c29</v>
      </c>
      <c r="AU9" s="7" t="str">
        <f t="shared" si="6"/>
        <v>Quarter!r9c30</v>
      </c>
      <c r="AV9" s="7" t="str">
        <f t="shared" si="6"/>
        <v>Quarter!r9c31</v>
      </c>
      <c r="AW9" s="7" t="str">
        <f t="shared" si="6"/>
        <v>Quarter!r9c32</v>
      </c>
      <c r="AX9" s="7" t="str">
        <f t="shared" si="6"/>
        <v>Quarter!r9c33</v>
      </c>
      <c r="AY9" s="7" t="str">
        <f t="shared" si="6"/>
        <v>Quarter!r9c34</v>
      </c>
      <c r="AZ9" s="7" t="str">
        <f t="shared" si="6"/>
        <v>Quarter!r9c35</v>
      </c>
      <c r="BA9" s="7" t="str">
        <f t="shared" si="6"/>
        <v>Quarter!r9c36</v>
      </c>
      <c r="BB9" s="7" t="str">
        <f t="shared" si="6"/>
        <v>Quarter!r9c37</v>
      </c>
      <c r="BC9" s="7" t="str">
        <f t="shared" si="6"/>
        <v>Quarter!r9c38</v>
      </c>
      <c r="BD9" s="7" t="str">
        <f t="shared" si="6"/>
        <v>Quarter!r9c39</v>
      </c>
      <c r="BE9" s="7" t="str">
        <f t="shared" si="6"/>
        <v>Quarter!r9c40</v>
      </c>
      <c r="BF9" s="7" t="str">
        <f t="shared" si="6"/>
        <v>Quarter!r9c41</v>
      </c>
      <c r="BG9" s="7" t="str">
        <f t="shared" si="6"/>
        <v>Quarter!r9c42</v>
      </c>
      <c r="BH9" s="7" t="str">
        <f t="shared" si="6"/>
        <v>Quarter!r9c43</v>
      </c>
      <c r="BI9" s="7" t="str">
        <f t="shared" si="6"/>
        <v>Quarter!r9c44</v>
      </c>
      <c r="BJ9" s="7" t="str">
        <f t="shared" si="6"/>
        <v>Quarter!r9c45</v>
      </c>
      <c r="BK9" s="7" t="str">
        <f t="shared" si="6"/>
        <v>Quarter!r9c46</v>
      </c>
      <c r="BL9" s="7" t="str">
        <f t="shared" si="6"/>
        <v>Quarter!r9c47</v>
      </c>
      <c r="BM9" s="7" t="str">
        <f t="shared" si="6"/>
        <v>Quarter!r9c48</v>
      </c>
      <c r="BN9" s="7" t="str">
        <f t="shared" si="6"/>
        <v>Quarter!r9c49</v>
      </c>
      <c r="BO9" s="7" t="str">
        <f t="shared" si="6"/>
        <v>Quarter!r9c50</v>
      </c>
      <c r="BP9" s="7" t="str">
        <f t="shared" si="6"/>
        <v>Quarter!r9c51</v>
      </c>
      <c r="BQ9" s="7" t="str">
        <f t="shared" si="6"/>
        <v>Quarter!r9c52</v>
      </c>
      <c r="BR9" s="7" t="str">
        <f t="shared" si="6"/>
        <v>Quarter!r9c53</v>
      </c>
    </row>
    <row r="10" spans="2:70" x14ac:dyDescent="0.2">
      <c r="B10" s="4" t="s">
        <v>307</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t="str">
        <f t="shared" si="4"/>
        <v>Annual!r10c15</v>
      </c>
      <c r="R10" s="7">
        <v>10</v>
      </c>
      <c r="S10" s="7" t="str">
        <f t="shared" ref="S10:AK10" si="7">$T$3&amp;"r"&amp;$R10&amp;"c"&amp;S$4</f>
        <v>Quarter!r10c2</v>
      </c>
      <c r="T10" s="7" t="str">
        <f t="shared" si="7"/>
        <v>Quarter!r10c3</v>
      </c>
      <c r="U10" s="7" t="str">
        <f t="shared" si="7"/>
        <v>Quarter!r10c4</v>
      </c>
      <c r="V10" s="7" t="str">
        <f t="shared" si="7"/>
        <v>Quarter!r10c5</v>
      </c>
      <c r="W10" s="7" t="str">
        <f t="shared" si="7"/>
        <v>Quarter!r10c6</v>
      </c>
      <c r="X10" s="7" t="str">
        <f t="shared" si="7"/>
        <v>Quarter!r10c7</v>
      </c>
      <c r="Y10" s="7" t="str">
        <f t="shared" si="7"/>
        <v>Quarter!r10c8</v>
      </c>
      <c r="Z10" s="7" t="str">
        <f t="shared" si="7"/>
        <v>Quarter!r10c9</v>
      </c>
      <c r="AA10" s="7" t="str">
        <f t="shared" si="7"/>
        <v>Quarter!r10c10</v>
      </c>
      <c r="AB10" s="7" t="str">
        <f t="shared" si="7"/>
        <v>Quarter!r10c11</v>
      </c>
      <c r="AC10" s="7" t="str">
        <f t="shared" si="7"/>
        <v>Quarter!r10c12</v>
      </c>
      <c r="AD10" s="7" t="str">
        <f t="shared" si="7"/>
        <v>Quarter!r10c13</v>
      </c>
      <c r="AE10" s="7" t="str">
        <f t="shared" si="7"/>
        <v>Quarter!r10c14</v>
      </c>
      <c r="AF10" s="7" t="str">
        <f t="shared" si="7"/>
        <v>Quarter!r10c15</v>
      </c>
      <c r="AG10" s="7" t="str">
        <f t="shared" si="7"/>
        <v>Quarter!r10c16</v>
      </c>
      <c r="AH10" s="7" t="str">
        <f t="shared" si="7"/>
        <v>Quarter!r10c17</v>
      </c>
      <c r="AI10" s="7" t="str">
        <f t="shared" si="7"/>
        <v>Quarter!r10c18</v>
      </c>
      <c r="AJ10" s="7" t="str">
        <f t="shared" si="7"/>
        <v>Quarter!r10c19</v>
      </c>
      <c r="AK10" s="7" t="str">
        <f t="shared" si="7"/>
        <v>Quarter!r10c20</v>
      </c>
      <c r="AL10" s="7" t="str">
        <f t="shared" si="6"/>
        <v>Quarter!r10c21</v>
      </c>
      <c r="AM10" s="7" t="str">
        <f t="shared" si="6"/>
        <v>Quarter!r10c22</v>
      </c>
      <c r="AN10" s="7" t="str">
        <f t="shared" si="6"/>
        <v>Quarter!r10c23</v>
      </c>
      <c r="AO10" s="7" t="str">
        <f t="shared" si="6"/>
        <v>Quarter!r10c24</v>
      </c>
      <c r="AP10" s="7" t="str">
        <f t="shared" si="6"/>
        <v>Quarter!r10c25</v>
      </c>
      <c r="AQ10" s="7" t="str">
        <f t="shared" si="6"/>
        <v>Quarter!r10c26</v>
      </c>
      <c r="AR10" s="7" t="str">
        <f t="shared" si="6"/>
        <v>Quarter!r10c27</v>
      </c>
      <c r="AS10" s="7" t="str">
        <f t="shared" si="6"/>
        <v>Quarter!r10c28</v>
      </c>
      <c r="AT10" s="7" t="str">
        <f t="shared" si="6"/>
        <v>Quarter!r10c29</v>
      </c>
      <c r="AU10" s="7" t="str">
        <f t="shared" si="6"/>
        <v>Quarter!r10c30</v>
      </c>
      <c r="AV10" s="7" t="str">
        <f t="shared" si="6"/>
        <v>Quarter!r10c31</v>
      </c>
      <c r="AW10" s="7" t="str">
        <f t="shared" si="6"/>
        <v>Quarter!r10c32</v>
      </c>
      <c r="AX10" s="7" t="str">
        <f t="shared" si="6"/>
        <v>Quarter!r10c33</v>
      </c>
      <c r="AY10" s="7" t="str">
        <f t="shared" si="6"/>
        <v>Quarter!r10c34</v>
      </c>
      <c r="AZ10" s="7" t="str">
        <f t="shared" si="6"/>
        <v>Quarter!r10c35</v>
      </c>
      <c r="BA10" s="7" t="str">
        <f t="shared" si="6"/>
        <v>Quarter!r10c36</v>
      </c>
      <c r="BB10" s="7" t="str">
        <f t="shared" si="6"/>
        <v>Quarter!r10c37</v>
      </c>
      <c r="BC10" s="7" t="str">
        <f t="shared" si="6"/>
        <v>Quarter!r10c38</v>
      </c>
      <c r="BD10" s="7" t="str">
        <f t="shared" si="6"/>
        <v>Quarter!r10c39</v>
      </c>
      <c r="BE10" s="7" t="str">
        <f t="shared" si="6"/>
        <v>Quarter!r10c40</v>
      </c>
      <c r="BF10" s="7" t="str">
        <f t="shared" si="6"/>
        <v>Quarter!r10c41</v>
      </c>
      <c r="BG10" s="7" t="str">
        <f t="shared" si="6"/>
        <v>Quarter!r10c42</v>
      </c>
      <c r="BH10" s="7" t="str">
        <f t="shared" si="6"/>
        <v>Quarter!r10c43</v>
      </c>
      <c r="BI10" s="7" t="str">
        <f t="shared" si="6"/>
        <v>Quarter!r10c44</v>
      </c>
      <c r="BJ10" s="7" t="str">
        <f t="shared" si="6"/>
        <v>Quarter!r10c45</v>
      </c>
      <c r="BK10" s="7" t="str">
        <f t="shared" si="6"/>
        <v>Quarter!r10c46</v>
      </c>
      <c r="BL10" s="7" t="str">
        <f t="shared" si="6"/>
        <v>Quarter!r10c47</v>
      </c>
      <c r="BM10" s="7" t="str">
        <f t="shared" si="6"/>
        <v>Quarter!r10c48</v>
      </c>
      <c r="BN10" s="7" t="str">
        <f t="shared" si="6"/>
        <v>Quarter!r10c49</v>
      </c>
      <c r="BO10" s="7" t="str">
        <f t="shared" si="6"/>
        <v>Quarter!r10c50</v>
      </c>
      <c r="BP10" s="7" t="str">
        <f t="shared" si="6"/>
        <v>Quarter!r10c51</v>
      </c>
      <c r="BQ10" s="7" t="str">
        <f t="shared" si="6"/>
        <v>Quarter!r10c52</v>
      </c>
      <c r="BR10" s="7" t="str">
        <f t="shared" si="6"/>
        <v>Quarter!r10c53</v>
      </c>
    </row>
    <row r="11" spans="2:70" x14ac:dyDescent="0.2">
      <c r="B11" s="4" t="s">
        <v>4</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t="str">
        <f t="shared" si="4"/>
        <v>Annual!r11c15</v>
      </c>
      <c r="R11" s="7">
        <v>11</v>
      </c>
      <c r="S11" s="7" t="str">
        <f t="shared" si="5"/>
        <v>Quarter!r11c2</v>
      </c>
      <c r="T11" s="7" t="str">
        <f t="shared" si="5"/>
        <v>Quarter!r11c3</v>
      </c>
      <c r="U11" s="7" t="str">
        <f t="shared" si="5"/>
        <v>Quarter!r11c4</v>
      </c>
      <c r="V11" s="7" t="str">
        <f t="shared" si="5"/>
        <v>Quarter!r11c5</v>
      </c>
      <c r="W11" s="7" t="str">
        <f t="shared" si="5"/>
        <v>Quarter!r11c6</v>
      </c>
      <c r="X11" s="7" t="str">
        <f t="shared" si="5"/>
        <v>Quarter!r11c7</v>
      </c>
      <c r="Y11" s="7" t="str">
        <f t="shared" si="5"/>
        <v>Quarter!r11c8</v>
      </c>
      <c r="Z11" s="7" t="str">
        <f t="shared" si="5"/>
        <v>Quarter!r11c9</v>
      </c>
      <c r="AA11" s="7" t="str">
        <f t="shared" si="5"/>
        <v>Quarter!r11c10</v>
      </c>
      <c r="AB11" s="7" t="str">
        <f t="shared" si="5"/>
        <v>Quarter!r11c11</v>
      </c>
      <c r="AC11" s="7" t="str">
        <f t="shared" si="5"/>
        <v>Quarter!r11c12</v>
      </c>
      <c r="AD11" s="7" t="str">
        <f t="shared" si="5"/>
        <v>Quarter!r11c13</v>
      </c>
      <c r="AE11" s="7" t="str">
        <f t="shared" si="5"/>
        <v>Quarter!r11c14</v>
      </c>
      <c r="AF11" s="7" t="str">
        <f t="shared" si="5"/>
        <v>Quarter!r11c15</v>
      </c>
      <c r="AG11" s="7" t="str">
        <f t="shared" si="5"/>
        <v>Quarter!r11c16</v>
      </c>
      <c r="AH11" s="7" t="str">
        <f t="shared" si="5"/>
        <v>Quarter!r11c17</v>
      </c>
      <c r="AI11" s="7" t="str">
        <f t="shared" si="5"/>
        <v>Quarter!r11c18</v>
      </c>
      <c r="AJ11" s="7" t="str">
        <f t="shared" si="5"/>
        <v>Quarter!r11c19</v>
      </c>
      <c r="AK11" s="7" t="str">
        <f t="shared" si="5"/>
        <v>Quarter!r11c20</v>
      </c>
      <c r="AL11" s="7" t="str">
        <f t="shared" si="6"/>
        <v>Quarter!r11c21</v>
      </c>
      <c r="AM11" s="7" t="str">
        <f t="shared" si="6"/>
        <v>Quarter!r11c22</v>
      </c>
      <c r="AN11" s="7" t="str">
        <f t="shared" si="6"/>
        <v>Quarter!r11c23</v>
      </c>
      <c r="AO11" s="7" t="str">
        <f t="shared" si="6"/>
        <v>Quarter!r11c24</v>
      </c>
      <c r="AP11" s="7" t="str">
        <f t="shared" si="6"/>
        <v>Quarter!r11c25</v>
      </c>
      <c r="AQ11" s="7" t="str">
        <f t="shared" si="6"/>
        <v>Quarter!r11c26</v>
      </c>
      <c r="AR11" s="7" t="str">
        <f t="shared" si="6"/>
        <v>Quarter!r11c27</v>
      </c>
      <c r="AS11" s="7" t="str">
        <f t="shared" si="6"/>
        <v>Quarter!r11c28</v>
      </c>
      <c r="AT11" s="7" t="str">
        <f t="shared" si="6"/>
        <v>Quarter!r11c29</v>
      </c>
      <c r="AU11" s="7" t="str">
        <f t="shared" si="6"/>
        <v>Quarter!r11c30</v>
      </c>
      <c r="AV11" s="7" t="str">
        <f t="shared" si="6"/>
        <v>Quarter!r11c31</v>
      </c>
      <c r="AW11" s="7" t="str">
        <f t="shared" si="6"/>
        <v>Quarter!r11c32</v>
      </c>
      <c r="AX11" s="7" t="str">
        <f t="shared" si="6"/>
        <v>Quarter!r11c33</v>
      </c>
      <c r="AY11" s="7" t="str">
        <f t="shared" si="6"/>
        <v>Quarter!r11c34</v>
      </c>
      <c r="AZ11" s="7" t="str">
        <f t="shared" si="6"/>
        <v>Quarter!r11c35</v>
      </c>
      <c r="BA11" s="7" t="str">
        <f t="shared" si="6"/>
        <v>Quarter!r11c36</v>
      </c>
      <c r="BB11" s="7" t="str">
        <f t="shared" si="6"/>
        <v>Quarter!r11c37</v>
      </c>
      <c r="BC11" s="7" t="str">
        <f t="shared" si="6"/>
        <v>Quarter!r11c38</v>
      </c>
      <c r="BD11" s="7" t="str">
        <f t="shared" si="6"/>
        <v>Quarter!r11c39</v>
      </c>
      <c r="BE11" s="7" t="str">
        <f t="shared" si="6"/>
        <v>Quarter!r11c40</v>
      </c>
      <c r="BF11" s="7" t="str">
        <f t="shared" si="6"/>
        <v>Quarter!r11c41</v>
      </c>
      <c r="BG11" s="7" t="str">
        <f t="shared" si="6"/>
        <v>Quarter!r11c42</v>
      </c>
      <c r="BH11" s="7" t="str">
        <f t="shared" si="6"/>
        <v>Quarter!r11c43</v>
      </c>
      <c r="BI11" s="7" t="str">
        <f t="shared" si="6"/>
        <v>Quarter!r11c44</v>
      </c>
      <c r="BJ11" s="7" t="str">
        <f t="shared" si="6"/>
        <v>Quarter!r11c45</v>
      </c>
      <c r="BK11" s="7" t="str">
        <f t="shared" si="6"/>
        <v>Quarter!r11c46</v>
      </c>
      <c r="BL11" s="7" t="str">
        <f t="shared" si="6"/>
        <v>Quarter!r11c47</v>
      </c>
      <c r="BM11" s="7" t="str">
        <f t="shared" si="6"/>
        <v>Quarter!r11c48</v>
      </c>
      <c r="BN11" s="7" t="str">
        <f t="shared" si="6"/>
        <v>Quarter!r11c49</v>
      </c>
      <c r="BO11" s="7" t="str">
        <f t="shared" si="6"/>
        <v>Quarter!r11c50</v>
      </c>
      <c r="BP11" s="7" t="str">
        <f t="shared" si="6"/>
        <v>Quarter!r11c51</v>
      </c>
      <c r="BQ11" s="7" t="str">
        <f t="shared" si="6"/>
        <v>Quarter!r11c52</v>
      </c>
      <c r="BR11" s="7" t="str">
        <f t="shared" si="6"/>
        <v>Quarter!r11c53</v>
      </c>
    </row>
    <row r="12" spans="2:70" x14ac:dyDescent="0.2">
      <c r="B12" s="4" t="s">
        <v>5</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t="str">
        <f t="shared" si="4"/>
        <v>Annual!r12c15</v>
      </c>
      <c r="R12" s="7">
        <v>12</v>
      </c>
      <c r="S12" s="7" t="str">
        <f t="shared" si="5"/>
        <v>Quarter!r12c2</v>
      </c>
      <c r="T12" s="7" t="str">
        <f t="shared" si="5"/>
        <v>Quarter!r12c3</v>
      </c>
      <c r="U12" s="7" t="str">
        <f t="shared" si="5"/>
        <v>Quarter!r12c4</v>
      </c>
      <c r="V12" s="7" t="str">
        <f t="shared" si="5"/>
        <v>Quarter!r12c5</v>
      </c>
      <c r="W12" s="7" t="str">
        <f t="shared" si="5"/>
        <v>Quarter!r12c6</v>
      </c>
      <c r="X12" s="7" t="str">
        <f t="shared" si="5"/>
        <v>Quarter!r12c7</v>
      </c>
      <c r="Y12" s="7" t="str">
        <f t="shared" si="5"/>
        <v>Quarter!r12c8</v>
      </c>
      <c r="Z12" s="7" t="str">
        <f t="shared" si="5"/>
        <v>Quarter!r12c9</v>
      </c>
      <c r="AA12" s="7" t="str">
        <f t="shared" si="5"/>
        <v>Quarter!r12c10</v>
      </c>
      <c r="AB12" s="7" t="str">
        <f t="shared" si="5"/>
        <v>Quarter!r12c11</v>
      </c>
      <c r="AC12" s="7" t="str">
        <f t="shared" si="5"/>
        <v>Quarter!r12c12</v>
      </c>
      <c r="AD12" s="7" t="str">
        <f t="shared" si="5"/>
        <v>Quarter!r12c13</v>
      </c>
      <c r="AE12" s="7" t="str">
        <f t="shared" si="5"/>
        <v>Quarter!r12c14</v>
      </c>
      <c r="AF12" s="7" t="str">
        <f t="shared" si="5"/>
        <v>Quarter!r12c15</v>
      </c>
      <c r="AG12" s="7" t="str">
        <f t="shared" si="5"/>
        <v>Quarter!r12c16</v>
      </c>
      <c r="AH12" s="7" t="str">
        <f t="shared" si="5"/>
        <v>Quarter!r12c17</v>
      </c>
      <c r="AI12" s="7" t="str">
        <f t="shared" si="5"/>
        <v>Quarter!r12c18</v>
      </c>
      <c r="AJ12" s="7" t="str">
        <f t="shared" si="5"/>
        <v>Quarter!r12c19</v>
      </c>
      <c r="AK12" s="7" t="str">
        <f t="shared" ref="AK12:BH22" si="8">$T$3&amp;"r"&amp;$R12&amp;"c"&amp;AK$4</f>
        <v>Quarter!r12c20</v>
      </c>
      <c r="AL12" s="7" t="str">
        <f t="shared" si="8"/>
        <v>Quarter!r12c21</v>
      </c>
      <c r="AM12" s="7" t="str">
        <f t="shared" si="8"/>
        <v>Quarter!r12c22</v>
      </c>
      <c r="AN12" s="7" t="str">
        <f t="shared" si="8"/>
        <v>Quarter!r12c23</v>
      </c>
      <c r="AO12" s="7" t="str">
        <f t="shared" si="8"/>
        <v>Quarter!r12c24</v>
      </c>
      <c r="AP12" s="7" t="str">
        <f t="shared" si="8"/>
        <v>Quarter!r12c25</v>
      </c>
      <c r="AQ12" s="7" t="str">
        <f t="shared" si="8"/>
        <v>Quarter!r12c26</v>
      </c>
      <c r="AR12" s="7" t="str">
        <f t="shared" si="8"/>
        <v>Quarter!r12c27</v>
      </c>
      <c r="AS12" s="7" t="str">
        <f t="shared" si="8"/>
        <v>Quarter!r12c28</v>
      </c>
      <c r="AT12" s="7" t="str">
        <f t="shared" si="8"/>
        <v>Quarter!r12c29</v>
      </c>
      <c r="AU12" s="7" t="str">
        <f t="shared" si="8"/>
        <v>Quarter!r12c30</v>
      </c>
      <c r="AV12" s="7" t="str">
        <f t="shared" si="8"/>
        <v>Quarter!r12c31</v>
      </c>
      <c r="AW12" s="7" t="str">
        <f t="shared" si="8"/>
        <v>Quarter!r12c32</v>
      </c>
      <c r="AX12" s="7" t="str">
        <f t="shared" si="8"/>
        <v>Quarter!r12c33</v>
      </c>
      <c r="AY12" s="7" t="str">
        <f t="shared" si="8"/>
        <v>Quarter!r12c34</v>
      </c>
      <c r="AZ12" s="7" t="str">
        <f t="shared" si="8"/>
        <v>Quarter!r12c35</v>
      </c>
      <c r="BA12" s="7" t="str">
        <f t="shared" si="8"/>
        <v>Quarter!r12c36</v>
      </c>
      <c r="BB12" s="7" t="str">
        <f t="shared" si="8"/>
        <v>Quarter!r12c37</v>
      </c>
      <c r="BC12" s="7" t="str">
        <f t="shared" si="8"/>
        <v>Quarter!r12c38</v>
      </c>
      <c r="BD12" s="7" t="str">
        <f t="shared" si="8"/>
        <v>Quarter!r12c39</v>
      </c>
      <c r="BE12" s="7" t="str">
        <f t="shared" si="8"/>
        <v>Quarter!r12c40</v>
      </c>
      <c r="BF12" s="7" t="str">
        <f t="shared" si="8"/>
        <v>Quarter!r12c41</v>
      </c>
      <c r="BG12" s="7" t="str">
        <f t="shared" si="8"/>
        <v>Quarter!r12c42</v>
      </c>
      <c r="BH12" s="7" t="str">
        <f t="shared" si="8"/>
        <v>Quarter!r12c43</v>
      </c>
      <c r="BI12" s="7" t="str">
        <f t="shared" si="6"/>
        <v>Quarter!r12c44</v>
      </c>
      <c r="BJ12" s="7" t="str">
        <f t="shared" si="6"/>
        <v>Quarter!r12c45</v>
      </c>
      <c r="BK12" s="7" t="str">
        <f t="shared" si="6"/>
        <v>Quarter!r12c46</v>
      </c>
      <c r="BL12" s="7" t="str">
        <f t="shared" si="6"/>
        <v>Quarter!r12c47</v>
      </c>
      <c r="BM12" s="7" t="str">
        <f t="shared" si="6"/>
        <v>Quarter!r12c48</v>
      </c>
      <c r="BN12" s="7" t="str">
        <f t="shared" si="6"/>
        <v>Quarter!r12c49</v>
      </c>
      <c r="BO12" s="7" t="str">
        <f t="shared" si="6"/>
        <v>Quarter!r12c50</v>
      </c>
      <c r="BP12" s="7" t="str">
        <f t="shared" si="6"/>
        <v>Quarter!r12c51</v>
      </c>
      <c r="BQ12" s="7" t="str">
        <f t="shared" si="6"/>
        <v>Quarter!r12c52</v>
      </c>
      <c r="BR12" s="7" t="str">
        <f t="shared" si="6"/>
        <v>Quarter!r12c53</v>
      </c>
    </row>
    <row r="13" spans="2:70" x14ac:dyDescent="0.2">
      <c r="B13" s="4" t="s">
        <v>294</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t="str">
        <f t="shared" si="4"/>
        <v>Annual!r13c15</v>
      </c>
      <c r="R13" s="7">
        <v>13</v>
      </c>
      <c r="S13" s="7" t="str">
        <f t="shared" si="5"/>
        <v>Quarter!r13c2</v>
      </c>
      <c r="T13" s="7" t="str">
        <f t="shared" si="5"/>
        <v>Quarter!r13c3</v>
      </c>
      <c r="U13" s="7" t="str">
        <f t="shared" si="5"/>
        <v>Quarter!r13c4</v>
      </c>
      <c r="V13" s="7" t="str">
        <f t="shared" si="5"/>
        <v>Quarter!r13c5</v>
      </c>
      <c r="W13" s="7" t="str">
        <f t="shared" si="5"/>
        <v>Quarter!r13c6</v>
      </c>
      <c r="X13" s="7" t="str">
        <f t="shared" si="5"/>
        <v>Quarter!r13c7</v>
      </c>
      <c r="Y13" s="7" t="str">
        <f t="shared" si="5"/>
        <v>Quarter!r13c8</v>
      </c>
      <c r="Z13" s="7" t="str">
        <f t="shared" si="5"/>
        <v>Quarter!r13c9</v>
      </c>
      <c r="AA13" s="7" t="str">
        <f t="shared" si="5"/>
        <v>Quarter!r13c10</v>
      </c>
      <c r="AB13" s="7" t="str">
        <f t="shared" si="5"/>
        <v>Quarter!r13c11</v>
      </c>
      <c r="AC13" s="7" t="str">
        <f t="shared" si="5"/>
        <v>Quarter!r13c12</v>
      </c>
      <c r="AD13" s="7" t="str">
        <f t="shared" si="5"/>
        <v>Quarter!r13c13</v>
      </c>
      <c r="AE13" s="7" t="str">
        <f t="shared" si="5"/>
        <v>Quarter!r13c14</v>
      </c>
      <c r="AF13" s="7" t="str">
        <f t="shared" si="5"/>
        <v>Quarter!r13c15</v>
      </c>
      <c r="AG13" s="7" t="str">
        <f t="shared" si="5"/>
        <v>Quarter!r13c16</v>
      </c>
      <c r="AH13" s="7" t="str">
        <f t="shared" si="5"/>
        <v>Quarter!r13c17</v>
      </c>
      <c r="AI13" s="7" t="str">
        <f t="shared" si="5"/>
        <v>Quarter!r13c18</v>
      </c>
      <c r="AJ13" s="7" t="str">
        <f t="shared" si="5"/>
        <v>Quarter!r13c19</v>
      </c>
      <c r="AK13" s="7" t="str">
        <f t="shared" si="8"/>
        <v>Quarter!r13c20</v>
      </c>
      <c r="AL13" s="7" t="str">
        <f t="shared" si="8"/>
        <v>Quarter!r13c21</v>
      </c>
      <c r="AM13" s="7" t="str">
        <f t="shared" si="8"/>
        <v>Quarter!r13c22</v>
      </c>
      <c r="AN13" s="7" t="str">
        <f t="shared" si="8"/>
        <v>Quarter!r13c23</v>
      </c>
      <c r="AO13" s="7" t="str">
        <f t="shared" si="8"/>
        <v>Quarter!r13c24</v>
      </c>
      <c r="AP13" s="7" t="str">
        <f t="shared" si="8"/>
        <v>Quarter!r13c25</v>
      </c>
      <c r="AQ13" s="7" t="str">
        <f t="shared" si="8"/>
        <v>Quarter!r13c26</v>
      </c>
      <c r="AR13" s="7" t="str">
        <f t="shared" si="8"/>
        <v>Quarter!r13c27</v>
      </c>
      <c r="AS13" s="7" t="str">
        <f t="shared" si="8"/>
        <v>Quarter!r13c28</v>
      </c>
      <c r="AT13" s="7" t="str">
        <f t="shared" si="8"/>
        <v>Quarter!r13c29</v>
      </c>
      <c r="AU13" s="7" t="str">
        <f t="shared" si="8"/>
        <v>Quarter!r13c30</v>
      </c>
      <c r="AV13" s="7" t="str">
        <f t="shared" si="8"/>
        <v>Quarter!r13c31</v>
      </c>
      <c r="AW13" s="7" t="str">
        <f t="shared" si="8"/>
        <v>Quarter!r13c32</v>
      </c>
      <c r="AX13" s="7" t="str">
        <f t="shared" si="8"/>
        <v>Quarter!r13c33</v>
      </c>
      <c r="AY13" s="7" t="str">
        <f t="shared" si="8"/>
        <v>Quarter!r13c34</v>
      </c>
      <c r="AZ13" s="7" t="str">
        <f t="shared" si="8"/>
        <v>Quarter!r13c35</v>
      </c>
      <c r="BA13" s="7" t="str">
        <f t="shared" si="8"/>
        <v>Quarter!r13c36</v>
      </c>
      <c r="BB13" s="7" t="str">
        <f t="shared" si="8"/>
        <v>Quarter!r13c37</v>
      </c>
      <c r="BC13" s="7" t="str">
        <f t="shared" si="8"/>
        <v>Quarter!r13c38</v>
      </c>
      <c r="BD13" s="7" t="str">
        <f t="shared" si="8"/>
        <v>Quarter!r13c39</v>
      </c>
      <c r="BE13" s="7" t="str">
        <f t="shared" si="8"/>
        <v>Quarter!r13c40</v>
      </c>
      <c r="BF13" s="7" t="str">
        <f t="shared" si="8"/>
        <v>Quarter!r13c41</v>
      </c>
      <c r="BG13" s="7" t="str">
        <f t="shared" si="8"/>
        <v>Quarter!r13c42</v>
      </c>
      <c r="BH13" s="7" t="str">
        <f t="shared" si="8"/>
        <v>Quarter!r13c43</v>
      </c>
      <c r="BI13" s="7" t="str">
        <f t="shared" si="6"/>
        <v>Quarter!r13c44</v>
      </c>
      <c r="BJ13" s="7" t="str">
        <f t="shared" si="6"/>
        <v>Quarter!r13c45</v>
      </c>
      <c r="BK13" s="7" t="str">
        <f t="shared" si="6"/>
        <v>Quarter!r13c46</v>
      </c>
      <c r="BL13" s="7" t="str">
        <f t="shared" si="6"/>
        <v>Quarter!r13c47</v>
      </c>
      <c r="BM13" s="7" t="str">
        <f t="shared" si="6"/>
        <v>Quarter!r13c48</v>
      </c>
      <c r="BN13" s="7" t="str">
        <f t="shared" si="6"/>
        <v>Quarter!r13c49</v>
      </c>
      <c r="BO13" s="7" t="str">
        <f t="shared" si="6"/>
        <v>Quarter!r13c50</v>
      </c>
      <c r="BP13" s="7" t="str">
        <f t="shared" si="6"/>
        <v>Quarter!r13c51</v>
      </c>
      <c r="BQ13" s="7" t="str">
        <f t="shared" si="6"/>
        <v>Quarter!r13c52</v>
      </c>
      <c r="BR13" s="7" t="str">
        <f t="shared" si="6"/>
        <v>Quarter!r13c53</v>
      </c>
    </row>
    <row r="14" spans="2:70" x14ac:dyDescent="0.2">
      <c r="B14" s="4" t="s">
        <v>295</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t="str">
        <f t="shared" si="4"/>
        <v>Annual!r14c15</v>
      </c>
      <c r="R14" s="7">
        <v>14</v>
      </c>
      <c r="S14" s="7" t="str">
        <f t="shared" si="5"/>
        <v>Quarter!r14c2</v>
      </c>
      <c r="T14" s="7" t="str">
        <f t="shared" si="5"/>
        <v>Quarter!r14c3</v>
      </c>
      <c r="U14" s="7" t="str">
        <f t="shared" si="5"/>
        <v>Quarter!r14c4</v>
      </c>
      <c r="V14" s="7" t="str">
        <f t="shared" si="5"/>
        <v>Quarter!r14c5</v>
      </c>
      <c r="W14" s="7" t="str">
        <f t="shared" si="5"/>
        <v>Quarter!r14c6</v>
      </c>
      <c r="X14" s="7" t="str">
        <f t="shared" si="5"/>
        <v>Quarter!r14c7</v>
      </c>
      <c r="Y14" s="7" t="str">
        <f t="shared" si="5"/>
        <v>Quarter!r14c8</v>
      </c>
      <c r="Z14" s="7" t="str">
        <f t="shared" si="5"/>
        <v>Quarter!r14c9</v>
      </c>
      <c r="AA14" s="7" t="str">
        <f t="shared" si="5"/>
        <v>Quarter!r14c10</v>
      </c>
      <c r="AB14" s="7" t="str">
        <f t="shared" si="5"/>
        <v>Quarter!r14c11</v>
      </c>
      <c r="AC14" s="7" t="str">
        <f t="shared" si="5"/>
        <v>Quarter!r14c12</v>
      </c>
      <c r="AD14" s="7" t="str">
        <f t="shared" si="5"/>
        <v>Quarter!r14c13</v>
      </c>
      <c r="AE14" s="7" t="str">
        <f t="shared" si="5"/>
        <v>Quarter!r14c14</v>
      </c>
      <c r="AF14" s="7" t="str">
        <f t="shared" si="5"/>
        <v>Quarter!r14c15</v>
      </c>
      <c r="AG14" s="7" t="str">
        <f t="shared" si="5"/>
        <v>Quarter!r14c16</v>
      </c>
      <c r="AH14" s="7" t="str">
        <f t="shared" si="5"/>
        <v>Quarter!r14c17</v>
      </c>
      <c r="AI14" s="7" t="str">
        <f t="shared" si="5"/>
        <v>Quarter!r14c18</v>
      </c>
      <c r="AJ14" s="7" t="str">
        <f t="shared" si="5"/>
        <v>Quarter!r14c19</v>
      </c>
      <c r="AK14" s="7" t="str">
        <f t="shared" si="8"/>
        <v>Quarter!r14c20</v>
      </c>
      <c r="AL14" s="7" t="str">
        <f t="shared" si="8"/>
        <v>Quarter!r14c21</v>
      </c>
      <c r="AM14" s="7" t="str">
        <f t="shared" si="8"/>
        <v>Quarter!r14c22</v>
      </c>
      <c r="AN14" s="7" t="str">
        <f t="shared" si="8"/>
        <v>Quarter!r14c23</v>
      </c>
      <c r="AO14" s="7" t="str">
        <f t="shared" si="8"/>
        <v>Quarter!r14c24</v>
      </c>
      <c r="AP14" s="7" t="str">
        <f t="shared" si="8"/>
        <v>Quarter!r14c25</v>
      </c>
      <c r="AQ14" s="7" t="str">
        <f t="shared" si="8"/>
        <v>Quarter!r14c26</v>
      </c>
      <c r="AR14" s="7" t="str">
        <f t="shared" si="8"/>
        <v>Quarter!r14c27</v>
      </c>
      <c r="AS14" s="7" t="str">
        <f t="shared" si="8"/>
        <v>Quarter!r14c28</v>
      </c>
      <c r="AT14" s="7" t="str">
        <f t="shared" si="8"/>
        <v>Quarter!r14c29</v>
      </c>
      <c r="AU14" s="7" t="str">
        <f t="shared" si="8"/>
        <v>Quarter!r14c30</v>
      </c>
      <c r="AV14" s="7" t="str">
        <f t="shared" si="8"/>
        <v>Quarter!r14c31</v>
      </c>
      <c r="AW14" s="7" t="str">
        <f t="shared" si="8"/>
        <v>Quarter!r14c32</v>
      </c>
      <c r="AX14" s="7" t="str">
        <f t="shared" si="8"/>
        <v>Quarter!r14c33</v>
      </c>
      <c r="AY14" s="7" t="str">
        <f t="shared" si="8"/>
        <v>Quarter!r14c34</v>
      </c>
      <c r="AZ14" s="7" t="str">
        <f t="shared" si="8"/>
        <v>Quarter!r14c35</v>
      </c>
      <c r="BA14" s="7" t="str">
        <f t="shared" si="8"/>
        <v>Quarter!r14c36</v>
      </c>
      <c r="BB14" s="7" t="str">
        <f t="shared" si="8"/>
        <v>Quarter!r14c37</v>
      </c>
      <c r="BC14" s="7" t="str">
        <f t="shared" si="8"/>
        <v>Quarter!r14c38</v>
      </c>
      <c r="BD14" s="7" t="str">
        <f t="shared" si="8"/>
        <v>Quarter!r14c39</v>
      </c>
      <c r="BE14" s="7" t="str">
        <f t="shared" si="8"/>
        <v>Quarter!r14c40</v>
      </c>
      <c r="BF14" s="7" t="str">
        <f t="shared" si="8"/>
        <v>Quarter!r14c41</v>
      </c>
      <c r="BG14" s="7" t="str">
        <f t="shared" si="8"/>
        <v>Quarter!r14c42</v>
      </c>
      <c r="BH14" s="7" t="str">
        <f t="shared" ref="BH14:BR22" si="9">$T$3&amp;"r"&amp;$R14&amp;"c"&amp;BH$4</f>
        <v>Quarter!r14c43</v>
      </c>
      <c r="BI14" s="7" t="str">
        <f t="shared" si="9"/>
        <v>Quarter!r14c44</v>
      </c>
      <c r="BJ14" s="7" t="str">
        <f t="shared" si="9"/>
        <v>Quarter!r14c45</v>
      </c>
      <c r="BK14" s="7" t="str">
        <f t="shared" si="9"/>
        <v>Quarter!r14c46</v>
      </c>
      <c r="BL14" s="7" t="str">
        <f t="shared" si="9"/>
        <v>Quarter!r14c47</v>
      </c>
      <c r="BM14" s="7" t="str">
        <f t="shared" si="9"/>
        <v>Quarter!r14c48</v>
      </c>
      <c r="BN14" s="7" t="str">
        <f t="shared" si="9"/>
        <v>Quarter!r14c49</v>
      </c>
      <c r="BO14" s="7" t="str">
        <f t="shared" si="9"/>
        <v>Quarter!r14c50</v>
      </c>
      <c r="BP14" s="7" t="str">
        <f t="shared" si="9"/>
        <v>Quarter!r14c51</v>
      </c>
      <c r="BQ14" s="7" t="str">
        <f t="shared" si="9"/>
        <v>Quarter!r14c52</v>
      </c>
      <c r="BR14" s="7" t="str">
        <f t="shared" si="9"/>
        <v>Quarter!r14c53</v>
      </c>
    </row>
    <row r="15" spans="2:70" x14ac:dyDescent="0.2">
      <c r="B15" s="4" t="s">
        <v>6</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t="str">
        <f t="shared" si="4"/>
        <v>Annual!r15c15</v>
      </c>
      <c r="R15" s="7">
        <v>15</v>
      </c>
      <c r="S15" s="7" t="str">
        <f t="shared" si="5"/>
        <v>Quarter!r15c2</v>
      </c>
      <c r="T15" s="7" t="str">
        <f t="shared" si="5"/>
        <v>Quarter!r15c3</v>
      </c>
      <c r="U15" s="7" t="str">
        <f t="shared" si="5"/>
        <v>Quarter!r15c4</v>
      </c>
      <c r="V15" s="7" t="str">
        <f t="shared" si="5"/>
        <v>Quarter!r15c5</v>
      </c>
      <c r="W15" s="7" t="str">
        <f t="shared" si="5"/>
        <v>Quarter!r15c6</v>
      </c>
      <c r="X15" s="7" t="str">
        <f t="shared" si="5"/>
        <v>Quarter!r15c7</v>
      </c>
      <c r="Y15" s="7" t="str">
        <f t="shared" si="5"/>
        <v>Quarter!r15c8</v>
      </c>
      <c r="Z15" s="7" t="str">
        <f t="shared" si="5"/>
        <v>Quarter!r15c9</v>
      </c>
      <c r="AA15" s="7" t="str">
        <f t="shared" si="5"/>
        <v>Quarter!r15c10</v>
      </c>
      <c r="AB15" s="7" t="str">
        <f t="shared" si="5"/>
        <v>Quarter!r15c11</v>
      </c>
      <c r="AC15" s="7" t="str">
        <f t="shared" si="5"/>
        <v>Quarter!r15c12</v>
      </c>
      <c r="AD15" s="7" t="str">
        <f t="shared" si="5"/>
        <v>Quarter!r15c13</v>
      </c>
      <c r="AE15" s="7" t="str">
        <f t="shared" si="5"/>
        <v>Quarter!r15c14</v>
      </c>
      <c r="AF15" s="7" t="str">
        <f t="shared" si="5"/>
        <v>Quarter!r15c15</v>
      </c>
      <c r="AG15" s="7" t="str">
        <f t="shared" si="5"/>
        <v>Quarter!r15c16</v>
      </c>
      <c r="AH15" s="7" t="str">
        <f t="shared" si="5"/>
        <v>Quarter!r15c17</v>
      </c>
      <c r="AI15" s="7" t="str">
        <f t="shared" si="5"/>
        <v>Quarter!r15c18</v>
      </c>
      <c r="AJ15" s="7" t="str">
        <f t="shared" si="5"/>
        <v>Quarter!r15c19</v>
      </c>
      <c r="AK15" s="7" t="str">
        <f t="shared" si="8"/>
        <v>Quarter!r15c20</v>
      </c>
      <c r="AL15" s="7" t="str">
        <f t="shared" si="8"/>
        <v>Quarter!r15c21</v>
      </c>
      <c r="AM15" s="7" t="str">
        <f t="shared" si="8"/>
        <v>Quarter!r15c22</v>
      </c>
      <c r="AN15" s="7" t="str">
        <f t="shared" si="8"/>
        <v>Quarter!r15c23</v>
      </c>
      <c r="AO15" s="7" t="str">
        <f t="shared" si="8"/>
        <v>Quarter!r15c24</v>
      </c>
      <c r="AP15" s="7" t="str">
        <f t="shared" si="8"/>
        <v>Quarter!r15c25</v>
      </c>
      <c r="AQ15" s="7" t="str">
        <f t="shared" si="8"/>
        <v>Quarter!r15c26</v>
      </c>
      <c r="AR15" s="7" t="str">
        <f t="shared" si="8"/>
        <v>Quarter!r15c27</v>
      </c>
      <c r="AS15" s="7" t="str">
        <f t="shared" si="8"/>
        <v>Quarter!r15c28</v>
      </c>
      <c r="AT15" s="7" t="str">
        <f t="shared" si="8"/>
        <v>Quarter!r15c29</v>
      </c>
      <c r="AU15" s="7" t="str">
        <f t="shared" si="8"/>
        <v>Quarter!r15c30</v>
      </c>
      <c r="AV15" s="7" t="str">
        <f t="shared" si="8"/>
        <v>Quarter!r15c31</v>
      </c>
      <c r="AW15" s="7" t="str">
        <f t="shared" si="8"/>
        <v>Quarter!r15c32</v>
      </c>
      <c r="AX15" s="7" t="str">
        <f t="shared" si="8"/>
        <v>Quarter!r15c33</v>
      </c>
      <c r="AY15" s="7" t="str">
        <f t="shared" si="8"/>
        <v>Quarter!r15c34</v>
      </c>
      <c r="AZ15" s="7" t="str">
        <f t="shared" si="8"/>
        <v>Quarter!r15c35</v>
      </c>
      <c r="BA15" s="7" t="str">
        <f t="shared" si="8"/>
        <v>Quarter!r15c36</v>
      </c>
      <c r="BB15" s="7" t="str">
        <f t="shared" si="8"/>
        <v>Quarter!r15c37</v>
      </c>
      <c r="BC15" s="7" t="str">
        <f t="shared" si="8"/>
        <v>Quarter!r15c38</v>
      </c>
      <c r="BD15" s="7" t="str">
        <f t="shared" si="8"/>
        <v>Quarter!r15c39</v>
      </c>
      <c r="BE15" s="7" t="str">
        <f t="shared" si="8"/>
        <v>Quarter!r15c40</v>
      </c>
      <c r="BF15" s="7" t="str">
        <f t="shared" si="8"/>
        <v>Quarter!r15c41</v>
      </c>
      <c r="BG15" s="7" t="str">
        <f t="shared" si="8"/>
        <v>Quarter!r15c42</v>
      </c>
      <c r="BH15" s="7" t="str">
        <f t="shared" si="9"/>
        <v>Quarter!r15c43</v>
      </c>
      <c r="BI15" s="7" t="str">
        <f t="shared" si="9"/>
        <v>Quarter!r15c44</v>
      </c>
      <c r="BJ15" s="7" t="str">
        <f t="shared" si="9"/>
        <v>Quarter!r15c45</v>
      </c>
      <c r="BK15" s="7" t="str">
        <f t="shared" si="9"/>
        <v>Quarter!r15c46</v>
      </c>
      <c r="BL15" s="7" t="str">
        <f t="shared" si="9"/>
        <v>Quarter!r15c47</v>
      </c>
      <c r="BM15" s="7" t="str">
        <f t="shared" si="9"/>
        <v>Quarter!r15c48</v>
      </c>
      <c r="BN15" s="7" t="str">
        <f t="shared" si="9"/>
        <v>Quarter!r15c49</v>
      </c>
      <c r="BO15" s="7" t="str">
        <f t="shared" si="9"/>
        <v>Quarter!r15c50</v>
      </c>
      <c r="BP15" s="7" t="str">
        <f t="shared" si="9"/>
        <v>Quarter!r15c51</v>
      </c>
      <c r="BQ15" s="7" t="str">
        <f t="shared" si="9"/>
        <v>Quarter!r15c52</v>
      </c>
      <c r="BR15" s="7" t="str">
        <f t="shared" si="9"/>
        <v>Quarter!r15c53</v>
      </c>
    </row>
    <row r="16" spans="2:70" x14ac:dyDescent="0.2">
      <c r="B16" s="4" t="s">
        <v>7</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t="str">
        <f t="shared" si="4"/>
        <v>Annual!r16c15</v>
      </c>
      <c r="R16" s="7">
        <v>16</v>
      </c>
      <c r="S16" s="7" t="str">
        <f t="shared" si="5"/>
        <v>Quarter!r16c2</v>
      </c>
      <c r="T16" s="7" t="str">
        <f t="shared" si="5"/>
        <v>Quarter!r16c3</v>
      </c>
      <c r="U16" s="7" t="str">
        <f t="shared" si="5"/>
        <v>Quarter!r16c4</v>
      </c>
      <c r="V16" s="7" t="str">
        <f t="shared" si="5"/>
        <v>Quarter!r16c5</v>
      </c>
      <c r="W16" s="7" t="str">
        <f t="shared" si="5"/>
        <v>Quarter!r16c6</v>
      </c>
      <c r="X16" s="7" t="str">
        <f t="shared" si="5"/>
        <v>Quarter!r16c7</v>
      </c>
      <c r="Y16" s="7" t="str">
        <f t="shared" si="5"/>
        <v>Quarter!r16c8</v>
      </c>
      <c r="Z16" s="7" t="str">
        <f t="shared" si="5"/>
        <v>Quarter!r16c9</v>
      </c>
      <c r="AA16" s="7" t="str">
        <f t="shared" si="5"/>
        <v>Quarter!r16c10</v>
      </c>
      <c r="AB16" s="7" t="str">
        <f t="shared" si="5"/>
        <v>Quarter!r16c11</v>
      </c>
      <c r="AC16" s="7" t="str">
        <f t="shared" si="5"/>
        <v>Quarter!r16c12</v>
      </c>
      <c r="AD16" s="7" t="str">
        <f t="shared" si="5"/>
        <v>Quarter!r16c13</v>
      </c>
      <c r="AE16" s="7" t="str">
        <f t="shared" si="5"/>
        <v>Quarter!r16c14</v>
      </c>
      <c r="AF16" s="7" t="str">
        <f t="shared" si="5"/>
        <v>Quarter!r16c15</v>
      </c>
      <c r="AG16" s="7" t="str">
        <f t="shared" si="5"/>
        <v>Quarter!r16c16</v>
      </c>
      <c r="AH16" s="7" t="str">
        <f t="shared" si="5"/>
        <v>Quarter!r16c17</v>
      </c>
      <c r="AI16" s="7" t="str">
        <f t="shared" si="5"/>
        <v>Quarter!r16c18</v>
      </c>
      <c r="AJ16" s="7" t="str">
        <f t="shared" si="5"/>
        <v>Quarter!r16c19</v>
      </c>
      <c r="AK16" s="7" t="str">
        <f t="shared" si="8"/>
        <v>Quarter!r16c20</v>
      </c>
      <c r="AL16" s="7" t="str">
        <f t="shared" si="8"/>
        <v>Quarter!r16c21</v>
      </c>
      <c r="AM16" s="7" t="str">
        <f t="shared" si="8"/>
        <v>Quarter!r16c22</v>
      </c>
      <c r="AN16" s="7" t="str">
        <f t="shared" si="8"/>
        <v>Quarter!r16c23</v>
      </c>
      <c r="AO16" s="7" t="str">
        <f t="shared" si="8"/>
        <v>Quarter!r16c24</v>
      </c>
      <c r="AP16" s="7" t="str">
        <f t="shared" si="8"/>
        <v>Quarter!r16c25</v>
      </c>
      <c r="AQ16" s="7" t="str">
        <f t="shared" si="8"/>
        <v>Quarter!r16c26</v>
      </c>
      <c r="AR16" s="7" t="str">
        <f t="shared" si="8"/>
        <v>Quarter!r16c27</v>
      </c>
      <c r="AS16" s="7" t="str">
        <f t="shared" si="8"/>
        <v>Quarter!r16c28</v>
      </c>
      <c r="AT16" s="7" t="str">
        <f t="shared" si="8"/>
        <v>Quarter!r16c29</v>
      </c>
      <c r="AU16" s="7" t="str">
        <f t="shared" si="8"/>
        <v>Quarter!r16c30</v>
      </c>
      <c r="AV16" s="7" t="str">
        <f t="shared" si="8"/>
        <v>Quarter!r16c31</v>
      </c>
      <c r="AW16" s="7" t="str">
        <f t="shared" si="8"/>
        <v>Quarter!r16c32</v>
      </c>
      <c r="AX16" s="7" t="str">
        <f t="shared" si="8"/>
        <v>Quarter!r16c33</v>
      </c>
      <c r="AY16" s="7" t="str">
        <f t="shared" si="8"/>
        <v>Quarter!r16c34</v>
      </c>
      <c r="AZ16" s="7" t="str">
        <f t="shared" si="8"/>
        <v>Quarter!r16c35</v>
      </c>
      <c r="BA16" s="7" t="str">
        <f t="shared" si="8"/>
        <v>Quarter!r16c36</v>
      </c>
      <c r="BB16" s="7" t="str">
        <f t="shared" si="8"/>
        <v>Quarter!r16c37</v>
      </c>
      <c r="BC16" s="7" t="str">
        <f t="shared" si="8"/>
        <v>Quarter!r16c38</v>
      </c>
      <c r="BD16" s="7" t="str">
        <f t="shared" si="8"/>
        <v>Quarter!r16c39</v>
      </c>
      <c r="BE16" s="7" t="str">
        <f t="shared" si="8"/>
        <v>Quarter!r16c40</v>
      </c>
      <c r="BF16" s="7" t="str">
        <f t="shared" si="8"/>
        <v>Quarter!r16c41</v>
      </c>
      <c r="BG16" s="7" t="str">
        <f t="shared" si="8"/>
        <v>Quarter!r16c42</v>
      </c>
      <c r="BH16" s="7" t="str">
        <f t="shared" si="9"/>
        <v>Quarter!r16c43</v>
      </c>
      <c r="BI16" s="7" t="str">
        <f t="shared" si="9"/>
        <v>Quarter!r16c44</v>
      </c>
      <c r="BJ16" s="7" t="str">
        <f t="shared" si="9"/>
        <v>Quarter!r16c45</v>
      </c>
      <c r="BK16" s="7" t="str">
        <f t="shared" si="9"/>
        <v>Quarter!r16c46</v>
      </c>
      <c r="BL16" s="7" t="str">
        <f t="shared" si="9"/>
        <v>Quarter!r16c47</v>
      </c>
      <c r="BM16" s="7" t="str">
        <f t="shared" si="9"/>
        <v>Quarter!r16c48</v>
      </c>
      <c r="BN16" s="7" t="str">
        <f t="shared" si="9"/>
        <v>Quarter!r16c49</v>
      </c>
      <c r="BO16" s="7" t="str">
        <f t="shared" si="9"/>
        <v>Quarter!r16c50</v>
      </c>
      <c r="BP16" s="7" t="str">
        <f t="shared" si="9"/>
        <v>Quarter!r16c51</v>
      </c>
      <c r="BQ16" s="7" t="str">
        <f t="shared" si="9"/>
        <v>Quarter!r16c52</v>
      </c>
      <c r="BR16" s="7" t="str">
        <f t="shared" si="9"/>
        <v>Quarter!r16c53</v>
      </c>
    </row>
    <row r="17" spans="2:70" x14ac:dyDescent="0.2">
      <c r="B17" s="4" t="s">
        <v>30</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t="str">
        <f t="shared" si="4"/>
        <v>Annual!r17c15</v>
      </c>
      <c r="R17" s="7">
        <v>17</v>
      </c>
      <c r="S17" s="7" t="str">
        <f t="shared" si="5"/>
        <v>Quarter!r17c2</v>
      </c>
      <c r="T17" s="7" t="str">
        <f t="shared" si="5"/>
        <v>Quarter!r17c3</v>
      </c>
      <c r="U17" s="7" t="str">
        <f t="shared" si="5"/>
        <v>Quarter!r17c4</v>
      </c>
      <c r="V17" s="7" t="str">
        <f t="shared" si="5"/>
        <v>Quarter!r17c5</v>
      </c>
      <c r="W17" s="7" t="str">
        <f t="shared" si="5"/>
        <v>Quarter!r17c6</v>
      </c>
      <c r="X17" s="7" t="str">
        <f t="shared" si="5"/>
        <v>Quarter!r17c7</v>
      </c>
      <c r="Y17" s="7" t="str">
        <f t="shared" si="5"/>
        <v>Quarter!r17c8</v>
      </c>
      <c r="Z17" s="7" t="str">
        <f t="shared" si="5"/>
        <v>Quarter!r17c9</v>
      </c>
      <c r="AA17" s="7" t="str">
        <f t="shared" si="5"/>
        <v>Quarter!r17c10</v>
      </c>
      <c r="AB17" s="7" t="str">
        <f t="shared" si="5"/>
        <v>Quarter!r17c11</v>
      </c>
      <c r="AC17" s="7" t="str">
        <f t="shared" si="5"/>
        <v>Quarter!r17c12</v>
      </c>
      <c r="AD17" s="7" t="str">
        <f t="shared" si="5"/>
        <v>Quarter!r17c13</v>
      </c>
      <c r="AE17" s="7" t="str">
        <f t="shared" si="5"/>
        <v>Quarter!r17c14</v>
      </c>
      <c r="AF17" s="7" t="str">
        <f t="shared" si="5"/>
        <v>Quarter!r17c15</v>
      </c>
      <c r="AG17" s="7" t="str">
        <f t="shared" si="5"/>
        <v>Quarter!r17c16</v>
      </c>
      <c r="AH17" s="7" t="str">
        <f t="shared" si="5"/>
        <v>Quarter!r17c17</v>
      </c>
      <c r="AI17" s="7" t="str">
        <f t="shared" si="5"/>
        <v>Quarter!r17c18</v>
      </c>
      <c r="AJ17" s="7" t="str">
        <f t="shared" si="5"/>
        <v>Quarter!r17c19</v>
      </c>
      <c r="AK17" s="7" t="str">
        <f t="shared" si="8"/>
        <v>Quarter!r17c20</v>
      </c>
      <c r="AL17" s="7" t="str">
        <f t="shared" si="8"/>
        <v>Quarter!r17c21</v>
      </c>
      <c r="AM17" s="7" t="str">
        <f t="shared" si="8"/>
        <v>Quarter!r17c22</v>
      </c>
      <c r="AN17" s="7" t="str">
        <f t="shared" si="8"/>
        <v>Quarter!r17c23</v>
      </c>
      <c r="AO17" s="7" t="str">
        <f t="shared" si="8"/>
        <v>Quarter!r17c24</v>
      </c>
      <c r="AP17" s="7" t="str">
        <f t="shared" si="8"/>
        <v>Quarter!r17c25</v>
      </c>
      <c r="AQ17" s="7" t="str">
        <f t="shared" si="8"/>
        <v>Quarter!r17c26</v>
      </c>
      <c r="AR17" s="7" t="str">
        <f t="shared" si="8"/>
        <v>Quarter!r17c27</v>
      </c>
      <c r="AS17" s="7" t="str">
        <f t="shared" si="8"/>
        <v>Quarter!r17c28</v>
      </c>
      <c r="AT17" s="7" t="str">
        <f t="shared" si="8"/>
        <v>Quarter!r17c29</v>
      </c>
      <c r="AU17" s="7" t="str">
        <f t="shared" si="8"/>
        <v>Quarter!r17c30</v>
      </c>
      <c r="AV17" s="7" t="str">
        <f t="shared" si="8"/>
        <v>Quarter!r17c31</v>
      </c>
      <c r="AW17" s="7" t="str">
        <f t="shared" si="8"/>
        <v>Quarter!r17c32</v>
      </c>
      <c r="AX17" s="7" t="str">
        <f t="shared" si="8"/>
        <v>Quarter!r17c33</v>
      </c>
      <c r="AY17" s="7" t="str">
        <f t="shared" si="8"/>
        <v>Quarter!r17c34</v>
      </c>
      <c r="AZ17" s="7" t="str">
        <f t="shared" si="8"/>
        <v>Quarter!r17c35</v>
      </c>
      <c r="BA17" s="7" t="str">
        <f t="shared" si="8"/>
        <v>Quarter!r17c36</v>
      </c>
      <c r="BB17" s="7" t="str">
        <f t="shared" si="8"/>
        <v>Quarter!r17c37</v>
      </c>
      <c r="BC17" s="7" t="str">
        <f t="shared" si="8"/>
        <v>Quarter!r17c38</v>
      </c>
      <c r="BD17" s="7" t="str">
        <f t="shared" si="8"/>
        <v>Quarter!r17c39</v>
      </c>
      <c r="BE17" s="7" t="str">
        <f t="shared" si="8"/>
        <v>Quarter!r17c40</v>
      </c>
      <c r="BF17" s="7" t="str">
        <f t="shared" si="8"/>
        <v>Quarter!r17c41</v>
      </c>
      <c r="BG17" s="7" t="str">
        <f t="shared" si="8"/>
        <v>Quarter!r17c42</v>
      </c>
      <c r="BH17" s="7" t="str">
        <f t="shared" si="9"/>
        <v>Quarter!r17c43</v>
      </c>
      <c r="BI17" s="7" t="str">
        <f t="shared" si="9"/>
        <v>Quarter!r17c44</v>
      </c>
      <c r="BJ17" s="7" t="str">
        <f t="shared" si="9"/>
        <v>Quarter!r17c45</v>
      </c>
      <c r="BK17" s="7" t="str">
        <f t="shared" si="9"/>
        <v>Quarter!r17c46</v>
      </c>
      <c r="BL17" s="7" t="str">
        <f t="shared" si="9"/>
        <v>Quarter!r17c47</v>
      </c>
      <c r="BM17" s="7" t="str">
        <f t="shared" si="9"/>
        <v>Quarter!r17c48</v>
      </c>
      <c r="BN17" s="7" t="str">
        <f t="shared" si="9"/>
        <v>Quarter!r17c49</v>
      </c>
      <c r="BO17" s="7" t="str">
        <f t="shared" si="9"/>
        <v>Quarter!r17c50</v>
      </c>
      <c r="BP17" s="7" t="str">
        <f t="shared" si="9"/>
        <v>Quarter!r17c51</v>
      </c>
      <c r="BQ17" s="7" t="str">
        <f t="shared" si="9"/>
        <v>Quarter!r17c52</v>
      </c>
      <c r="BR17" s="7" t="str">
        <f t="shared" si="9"/>
        <v>Quarter!r17c53</v>
      </c>
    </row>
    <row r="18" spans="2:70" x14ac:dyDescent="0.2">
      <c r="B18" s="4" t="s">
        <v>31</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t="str">
        <f t="shared" si="4"/>
        <v>Annual!r18c15</v>
      </c>
      <c r="R18" s="7">
        <v>18</v>
      </c>
      <c r="S18" s="7" t="str">
        <f t="shared" si="5"/>
        <v>Quarter!r18c2</v>
      </c>
      <c r="T18" s="7" t="str">
        <f t="shared" si="5"/>
        <v>Quarter!r18c3</v>
      </c>
      <c r="U18" s="7" t="str">
        <f t="shared" si="5"/>
        <v>Quarter!r18c4</v>
      </c>
      <c r="V18" s="7" t="str">
        <f t="shared" si="5"/>
        <v>Quarter!r18c5</v>
      </c>
      <c r="W18" s="7" t="str">
        <f t="shared" si="5"/>
        <v>Quarter!r18c6</v>
      </c>
      <c r="X18" s="7" t="str">
        <f t="shared" si="5"/>
        <v>Quarter!r18c7</v>
      </c>
      <c r="Y18" s="7" t="str">
        <f t="shared" si="5"/>
        <v>Quarter!r18c8</v>
      </c>
      <c r="Z18" s="7" t="str">
        <f t="shared" si="5"/>
        <v>Quarter!r18c9</v>
      </c>
      <c r="AA18" s="7" t="str">
        <f t="shared" si="5"/>
        <v>Quarter!r18c10</v>
      </c>
      <c r="AB18" s="7" t="str">
        <f t="shared" si="5"/>
        <v>Quarter!r18c11</v>
      </c>
      <c r="AC18" s="7" t="str">
        <f t="shared" si="5"/>
        <v>Quarter!r18c12</v>
      </c>
      <c r="AD18" s="7" t="str">
        <f t="shared" si="5"/>
        <v>Quarter!r18c13</v>
      </c>
      <c r="AE18" s="7" t="str">
        <f t="shared" si="5"/>
        <v>Quarter!r18c14</v>
      </c>
      <c r="AF18" s="7" t="str">
        <f t="shared" si="5"/>
        <v>Quarter!r18c15</v>
      </c>
      <c r="AG18" s="7" t="str">
        <f t="shared" si="5"/>
        <v>Quarter!r18c16</v>
      </c>
      <c r="AH18" s="7" t="str">
        <f t="shared" si="5"/>
        <v>Quarter!r18c17</v>
      </c>
      <c r="AI18" s="7" t="str">
        <f t="shared" si="5"/>
        <v>Quarter!r18c18</v>
      </c>
      <c r="AJ18" s="7" t="str">
        <f t="shared" si="5"/>
        <v>Quarter!r18c19</v>
      </c>
      <c r="AK18" s="7" t="str">
        <f t="shared" si="8"/>
        <v>Quarter!r18c20</v>
      </c>
      <c r="AL18" s="7" t="str">
        <f t="shared" si="8"/>
        <v>Quarter!r18c21</v>
      </c>
      <c r="AM18" s="7" t="str">
        <f t="shared" si="8"/>
        <v>Quarter!r18c22</v>
      </c>
      <c r="AN18" s="7" t="str">
        <f t="shared" si="8"/>
        <v>Quarter!r18c23</v>
      </c>
      <c r="AO18" s="7" t="str">
        <f t="shared" si="8"/>
        <v>Quarter!r18c24</v>
      </c>
      <c r="AP18" s="7" t="str">
        <f t="shared" si="8"/>
        <v>Quarter!r18c25</v>
      </c>
      <c r="AQ18" s="7" t="str">
        <f t="shared" si="8"/>
        <v>Quarter!r18c26</v>
      </c>
      <c r="AR18" s="7" t="str">
        <f t="shared" si="8"/>
        <v>Quarter!r18c27</v>
      </c>
      <c r="AS18" s="7" t="str">
        <f t="shared" si="8"/>
        <v>Quarter!r18c28</v>
      </c>
      <c r="AT18" s="7" t="str">
        <f t="shared" si="8"/>
        <v>Quarter!r18c29</v>
      </c>
      <c r="AU18" s="7" t="str">
        <f t="shared" si="8"/>
        <v>Quarter!r18c30</v>
      </c>
      <c r="AV18" s="7" t="str">
        <f t="shared" si="8"/>
        <v>Quarter!r18c31</v>
      </c>
      <c r="AW18" s="7" t="str">
        <f t="shared" si="8"/>
        <v>Quarter!r18c32</v>
      </c>
      <c r="AX18" s="7" t="str">
        <f t="shared" si="8"/>
        <v>Quarter!r18c33</v>
      </c>
      <c r="AY18" s="7" t="str">
        <f t="shared" si="8"/>
        <v>Quarter!r18c34</v>
      </c>
      <c r="AZ18" s="7" t="str">
        <f t="shared" si="8"/>
        <v>Quarter!r18c35</v>
      </c>
      <c r="BA18" s="7" t="str">
        <f t="shared" si="8"/>
        <v>Quarter!r18c36</v>
      </c>
      <c r="BB18" s="7" t="str">
        <f t="shared" si="8"/>
        <v>Quarter!r18c37</v>
      </c>
      <c r="BC18" s="7" t="str">
        <f t="shared" si="8"/>
        <v>Quarter!r18c38</v>
      </c>
      <c r="BD18" s="7" t="str">
        <f t="shared" si="8"/>
        <v>Quarter!r18c39</v>
      </c>
      <c r="BE18" s="7" t="str">
        <f t="shared" si="8"/>
        <v>Quarter!r18c40</v>
      </c>
      <c r="BF18" s="7" t="str">
        <f t="shared" si="8"/>
        <v>Quarter!r18c41</v>
      </c>
      <c r="BG18" s="7" t="str">
        <f t="shared" si="8"/>
        <v>Quarter!r18c42</v>
      </c>
      <c r="BH18" s="7" t="str">
        <f t="shared" si="9"/>
        <v>Quarter!r18c43</v>
      </c>
      <c r="BI18" s="7" t="str">
        <f t="shared" si="9"/>
        <v>Quarter!r18c44</v>
      </c>
      <c r="BJ18" s="7" t="str">
        <f t="shared" si="9"/>
        <v>Quarter!r18c45</v>
      </c>
      <c r="BK18" s="7" t="str">
        <f t="shared" si="9"/>
        <v>Quarter!r18c46</v>
      </c>
      <c r="BL18" s="7" t="str">
        <f t="shared" si="9"/>
        <v>Quarter!r18c47</v>
      </c>
      <c r="BM18" s="7" t="str">
        <f t="shared" si="9"/>
        <v>Quarter!r18c48</v>
      </c>
      <c r="BN18" s="7" t="str">
        <f t="shared" si="9"/>
        <v>Quarter!r18c49</v>
      </c>
      <c r="BO18" s="7" t="str">
        <f t="shared" si="9"/>
        <v>Quarter!r18c50</v>
      </c>
      <c r="BP18" s="7" t="str">
        <f t="shared" si="9"/>
        <v>Quarter!r18c51</v>
      </c>
      <c r="BQ18" s="7" t="str">
        <f t="shared" si="9"/>
        <v>Quarter!r18c52</v>
      </c>
      <c r="BR18" s="7" t="str">
        <f t="shared" si="9"/>
        <v>Quarter!r18c53</v>
      </c>
    </row>
    <row r="19" spans="2:70" x14ac:dyDescent="0.2">
      <c r="B19" s="4" t="s">
        <v>301</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t="str">
        <f t="shared" si="4"/>
        <v>Annual!r19c15</v>
      </c>
      <c r="R19" s="7">
        <v>19</v>
      </c>
      <c r="S19" s="7" t="str">
        <f t="shared" si="5"/>
        <v>Quarter!r19c2</v>
      </c>
      <c r="T19" s="7" t="str">
        <f t="shared" si="5"/>
        <v>Quarter!r19c3</v>
      </c>
      <c r="U19" s="7" t="str">
        <f t="shared" si="5"/>
        <v>Quarter!r19c4</v>
      </c>
      <c r="V19" s="7" t="str">
        <f t="shared" si="5"/>
        <v>Quarter!r19c5</v>
      </c>
      <c r="W19" s="7" t="str">
        <f t="shared" si="5"/>
        <v>Quarter!r19c6</v>
      </c>
      <c r="X19" s="7" t="str">
        <f t="shared" si="5"/>
        <v>Quarter!r19c7</v>
      </c>
      <c r="Y19" s="7" t="str">
        <f t="shared" si="5"/>
        <v>Quarter!r19c8</v>
      </c>
      <c r="Z19" s="7" t="str">
        <f t="shared" si="5"/>
        <v>Quarter!r19c9</v>
      </c>
      <c r="AA19" s="7" t="str">
        <f t="shared" si="5"/>
        <v>Quarter!r19c10</v>
      </c>
      <c r="AB19" s="7" t="str">
        <f t="shared" si="5"/>
        <v>Quarter!r19c11</v>
      </c>
      <c r="AC19" s="7" t="str">
        <f t="shared" si="5"/>
        <v>Quarter!r19c12</v>
      </c>
      <c r="AD19" s="7" t="str">
        <f t="shared" si="5"/>
        <v>Quarter!r19c13</v>
      </c>
      <c r="AE19" s="7" t="str">
        <f t="shared" si="5"/>
        <v>Quarter!r19c14</v>
      </c>
      <c r="AF19" s="7" t="str">
        <f t="shared" si="5"/>
        <v>Quarter!r19c15</v>
      </c>
      <c r="AG19" s="7" t="str">
        <f t="shared" si="5"/>
        <v>Quarter!r19c16</v>
      </c>
      <c r="AH19" s="7" t="str">
        <f t="shared" si="5"/>
        <v>Quarter!r19c17</v>
      </c>
      <c r="AI19" s="7" t="str">
        <f t="shared" si="5"/>
        <v>Quarter!r19c18</v>
      </c>
      <c r="AJ19" s="7" t="str">
        <f t="shared" si="5"/>
        <v>Quarter!r19c19</v>
      </c>
      <c r="AK19" s="7" t="str">
        <f t="shared" si="8"/>
        <v>Quarter!r19c20</v>
      </c>
      <c r="AL19" s="7" t="str">
        <f t="shared" si="8"/>
        <v>Quarter!r19c21</v>
      </c>
      <c r="AM19" s="7" t="str">
        <f t="shared" si="8"/>
        <v>Quarter!r19c22</v>
      </c>
      <c r="AN19" s="7" t="str">
        <f t="shared" si="8"/>
        <v>Quarter!r19c23</v>
      </c>
      <c r="AO19" s="7" t="str">
        <f t="shared" si="8"/>
        <v>Quarter!r19c24</v>
      </c>
      <c r="AP19" s="7" t="str">
        <f t="shared" si="8"/>
        <v>Quarter!r19c25</v>
      </c>
      <c r="AQ19" s="7" t="str">
        <f t="shared" si="8"/>
        <v>Quarter!r19c26</v>
      </c>
      <c r="AR19" s="7" t="str">
        <f t="shared" si="8"/>
        <v>Quarter!r19c27</v>
      </c>
      <c r="AS19" s="7" t="str">
        <f t="shared" si="8"/>
        <v>Quarter!r19c28</v>
      </c>
      <c r="AT19" s="7" t="str">
        <f t="shared" si="8"/>
        <v>Quarter!r19c29</v>
      </c>
      <c r="AU19" s="7" t="str">
        <f t="shared" si="8"/>
        <v>Quarter!r19c30</v>
      </c>
      <c r="AV19" s="7" t="str">
        <f t="shared" si="8"/>
        <v>Quarter!r19c31</v>
      </c>
      <c r="AW19" s="7" t="str">
        <f t="shared" si="8"/>
        <v>Quarter!r19c32</v>
      </c>
      <c r="AX19" s="7" t="str">
        <f t="shared" si="8"/>
        <v>Quarter!r19c33</v>
      </c>
      <c r="AY19" s="7" t="str">
        <f t="shared" si="8"/>
        <v>Quarter!r19c34</v>
      </c>
      <c r="AZ19" s="7" t="str">
        <f t="shared" si="8"/>
        <v>Quarter!r19c35</v>
      </c>
      <c r="BA19" s="7" t="str">
        <f t="shared" si="8"/>
        <v>Quarter!r19c36</v>
      </c>
      <c r="BB19" s="7" t="str">
        <f t="shared" si="8"/>
        <v>Quarter!r19c37</v>
      </c>
      <c r="BC19" s="7" t="str">
        <f t="shared" si="8"/>
        <v>Quarter!r19c38</v>
      </c>
      <c r="BD19" s="7" t="str">
        <f t="shared" si="8"/>
        <v>Quarter!r19c39</v>
      </c>
      <c r="BE19" s="7" t="str">
        <f t="shared" si="8"/>
        <v>Quarter!r19c40</v>
      </c>
      <c r="BF19" s="7" t="str">
        <f t="shared" si="8"/>
        <v>Quarter!r19c41</v>
      </c>
      <c r="BG19" s="7" t="str">
        <f t="shared" si="8"/>
        <v>Quarter!r19c42</v>
      </c>
      <c r="BH19" s="7" t="str">
        <f t="shared" si="9"/>
        <v>Quarter!r19c43</v>
      </c>
      <c r="BI19" s="7" t="str">
        <f t="shared" si="9"/>
        <v>Quarter!r19c44</v>
      </c>
      <c r="BJ19" s="7" t="str">
        <f t="shared" si="9"/>
        <v>Quarter!r19c45</v>
      </c>
      <c r="BK19" s="7" t="str">
        <f t="shared" si="9"/>
        <v>Quarter!r19c46</v>
      </c>
      <c r="BL19" s="7" t="str">
        <f t="shared" si="9"/>
        <v>Quarter!r19c47</v>
      </c>
      <c r="BM19" s="7" t="str">
        <f t="shared" si="9"/>
        <v>Quarter!r19c48</v>
      </c>
      <c r="BN19" s="7" t="str">
        <f t="shared" si="9"/>
        <v>Quarter!r19c49</v>
      </c>
      <c r="BO19" s="7" t="str">
        <f t="shared" si="9"/>
        <v>Quarter!r19c50</v>
      </c>
      <c r="BP19" s="7" t="str">
        <f t="shared" si="9"/>
        <v>Quarter!r19c51</v>
      </c>
      <c r="BQ19" s="7" t="str">
        <f t="shared" si="9"/>
        <v>Quarter!r19c52</v>
      </c>
      <c r="BR19" s="7" t="str">
        <f t="shared" si="9"/>
        <v>Quarter!r19c53</v>
      </c>
    </row>
    <row r="20" spans="2:70" x14ac:dyDescent="0.2">
      <c r="B20" s="4" t="s">
        <v>305</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t="str">
        <f t="shared" si="4"/>
        <v>Annual!r20c15</v>
      </c>
      <c r="R20" s="7">
        <v>20</v>
      </c>
      <c r="S20" s="7" t="str">
        <f t="shared" si="5"/>
        <v>Quarter!r20c2</v>
      </c>
      <c r="T20" s="7" t="str">
        <f t="shared" si="5"/>
        <v>Quarter!r20c3</v>
      </c>
      <c r="U20" s="7" t="str">
        <f t="shared" si="5"/>
        <v>Quarter!r20c4</v>
      </c>
      <c r="V20" s="7" t="str">
        <f t="shared" si="5"/>
        <v>Quarter!r20c5</v>
      </c>
      <c r="W20" s="7" t="str">
        <f t="shared" si="5"/>
        <v>Quarter!r20c6</v>
      </c>
      <c r="X20" s="7" t="str">
        <f t="shared" si="5"/>
        <v>Quarter!r20c7</v>
      </c>
      <c r="Y20" s="7" t="str">
        <f t="shared" si="5"/>
        <v>Quarter!r20c8</v>
      </c>
      <c r="Z20" s="7" t="str">
        <f t="shared" si="5"/>
        <v>Quarter!r20c9</v>
      </c>
      <c r="AA20" s="7" t="str">
        <f t="shared" si="5"/>
        <v>Quarter!r20c10</v>
      </c>
      <c r="AB20" s="7" t="str">
        <f t="shared" si="5"/>
        <v>Quarter!r20c11</v>
      </c>
      <c r="AC20" s="7" t="str">
        <f t="shared" si="5"/>
        <v>Quarter!r20c12</v>
      </c>
      <c r="AD20" s="7" t="str">
        <f t="shared" si="5"/>
        <v>Quarter!r20c13</v>
      </c>
      <c r="AE20" s="7" t="str">
        <f t="shared" si="5"/>
        <v>Quarter!r20c14</v>
      </c>
      <c r="AF20" s="7" t="str">
        <f t="shared" si="5"/>
        <v>Quarter!r20c15</v>
      </c>
      <c r="AG20" s="7" t="str">
        <f t="shared" si="5"/>
        <v>Quarter!r20c16</v>
      </c>
      <c r="AH20" s="7" t="str">
        <f t="shared" si="5"/>
        <v>Quarter!r20c17</v>
      </c>
      <c r="AI20" s="7" t="str">
        <f t="shared" si="5"/>
        <v>Quarter!r20c18</v>
      </c>
      <c r="AJ20" s="7" t="str">
        <f t="shared" si="5"/>
        <v>Quarter!r20c19</v>
      </c>
      <c r="AK20" s="7" t="str">
        <f t="shared" si="8"/>
        <v>Quarter!r20c20</v>
      </c>
      <c r="AL20" s="7" t="str">
        <f t="shared" si="8"/>
        <v>Quarter!r20c21</v>
      </c>
      <c r="AM20" s="7" t="str">
        <f t="shared" si="8"/>
        <v>Quarter!r20c22</v>
      </c>
      <c r="AN20" s="7" t="str">
        <f t="shared" si="8"/>
        <v>Quarter!r20c23</v>
      </c>
      <c r="AO20" s="7" t="str">
        <f t="shared" si="8"/>
        <v>Quarter!r20c24</v>
      </c>
      <c r="AP20" s="7" t="str">
        <f t="shared" si="8"/>
        <v>Quarter!r20c25</v>
      </c>
      <c r="AQ20" s="7" t="str">
        <f t="shared" si="8"/>
        <v>Quarter!r20c26</v>
      </c>
      <c r="AR20" s="7" t="str">
        <f t="shared" si="8"/>
        <v>Quarter!r20c27</v>
      </c>
      <c r="AS20" s="7" t="str">
        <f t="shared" si="8"/>
        <v>Quarter!r20c28</v>
      </c>
      <c r="AT20" s="7" t="str">
        <f t="shared" si="8"/>
        <v>Quarter!r20c29</v>
      </c>
      <c r="AU20" s="7" t="str">
        <f t="shared" si="8"/>
        <v>Quarter!r20c30</v>
      </c>
      <c r="AV20" s="7" t="str">
        <f t="shared" si="8"/>
        <v>Quarter!r20c31</v>
      </c>
      <c r="AW20" s="7" t="str">
        <f t="shared" si="8"/>
        <v>Quarter!r20c32</v>
      </c>
      <c r="AX20" s="7" t="str">
        <f t="shared" si="8"/>
        <v>Quarter!r20c33</v>
      </c>
      <c r="AY20" s="7" t="str">
        <f t="shared" si="8"/>
        <v>Quarter!r20c34</v>
      </c>
      <c r="AZ20" s="7" t="str">
        <f t="shared" si="8"/>
        <v>Quarter!r20c35</v>
      </c>
      <c r="BA20" s="7" t="str">
        <f t="shared" si="8"/>
        <v>Quarter!r20c36</v>
      </c>
      <c r="BB20" s="7" t="str">
        <f t="shared" si="8"/>
        <v>Quarter!r20c37</v>
      </c>
      <c r="BC20" s="7" t="str">
        <f t="shared" si="8"/>
        <v>Quarter!r20c38</v>
      </c>
      <c r="BD20" s="7" t="str">
        <f t="shared" si="8"/>
        <v>Quarter!r20c39</v>
      </c>
      <c r="BE20" s="7" t="str">
        <f t="shared" si="8"/>
        <v>Quarter!r20c40</v>
      </c>
      <c r="BF20" s="7" t="str">
        <f t="shared" si="8"/>
        <v>Quarter!r20c41</v>
      </c>
      <c r="BG20" s="7" t="str">
        <f t="shared" si="8"/>
        <v>Quarter!r20c42</v>
      </c>
      <c r="BH20" s="7" t="str">
        <f t="shared" si="9"/>
        <v>Quarter!r20c43</v>
      </c>
      <c r="BI20" s="7" t="str">
        <f t="shared" si="9"/>
        <v>Quarter!r20c44</v>
      </c>
      <c r="BJ20" s="7" t="str">
        <f t="shared" si="9"/>
        <v>Quarter!r20c45</v>
      </c>
      <c r="BK20" s="7" t="str">
        <f t="shared" si="9"/>
        <v>Quarter!r20c46</v>
      </c>
      <c r="BL20" s="7" t="str">
        <f t="shared" si="9"/>
        <v>Quarter!r20c47</v>
      </c>
      <c r="BM20" s="7" t="str">
        <f t="shared" si="9"/>
        <v>Quarter!r20c48</v>
      </c>
      <c r="BN20" s="7" t="str">
        <f t="shared" si="9"/>
        <v>Quarter!r20c49</v>
      </c>
      <c r="BO20" s="7" t="str">
        <f t="shared" si="9"/>
        <v>Quarter!r20c50</v>
      </c>
      <c r="BP20" s="7" t="str">
        <f t="shared" si="9"/>
        <v>Quarter!r20c51</v>
      </c>
      <c r="BQ20" s="7" t="str">
        <f t="shared" si="9"/>
        <v>Quarter!r20c52</v>
      </c>
      <c r="BR20" s="7" t="str">
        <f t="shared" si="9"/>
        <v>Quarter!r20c53</v>
      </c>
    </row>
    <row r="21" spans="2:70" x14ac:dyDescent="0.2">
      <c r="B21" s="5" t="s">
        <v>0</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t="str">
        <f t="shared" si="4"/>
        <v>Annual!r21c15</v>
      </c>
      <c r="R21" s="7">
        <v>21</v>
      </c>
      <c r="S21" s="7" t="str">
        <f t="shared" si="5"/>
        <v>Quarter!r21c2</v>
      </c>
      <c r="T21" s="7" t="str">
        <f t="shared" si="5"/>
        <v>Quarter!r21c3</v>
      </c>
      <c r="U21" s="7" t="str">
        <f t="shared" si="5"/>
        <v>Quarter!r21c4</v>
      </c>
      <c r="V21" s="7" t="str">
        <f t="shared" si="5"/>
        <v>Quarter!r21c5</v>
      </c>
      <c r="W21" s="7" t="str">
        <f t="shared" si="5"/>
        <v>Quarter!r21c6</v>
      </c>
      <c r="X21" s="7" t="str">
        <f t="shared" si="5"/>
        <v>Quarter!r21c7</v>
      </c>
      <c r="Y21" s="7" t="str">
        <f t="shared" si="5"/>
        <v>Quarter!r21c8</v>
      </c>
      <c r="Z21" s="7" t="str">
        <f t="shared" si="5"/>
        <v>Quarter!r21c9</v>
      </c>
      <c r="AA21" s="7" t="str">
        <f t="shared" si="5"/>
        <v>Quarter!r21c10</v>
      </c>
      <c r="AB21" s="7" t="str">
        <f t="shared" si="5"/>
        <v>Quarter!r21c11</v>
      </c>
      <c r="AC21" s="7" t="str">
        <f t="shared" si="5"/>
        <v>Quarter!r21c12</v>
      </c>
      <c r="AD21" s="7" t="str">
        <f t="shared" si="5"/>
        <v>Quarter!r21c13</v>
      </c>
      <c r="AE21" s="7" t="str">
        <f t="shared" si="5"/>
        <v>Quarter!r21c14</v>
      </c>
      <c r="AF21" s="7" t="str">
        <f t="shared" si="5"/>
        <v>Quarter!r21c15</v>
      </c>
      <c r="AG21" s="7" t="str">
        <f t="shared" si="5"/>
        <v>Quarter!r21c16</v>
      </c>
      <c r="AH21" s="7" t="str">
        <f t="shared" si="5"/>
        <v>Quarter!r21c17</v>
      </c>
      <c r="AI21" s="7" t="str">
        <f t="shared" si="5"/>
        <v>Quarter!r21c18</v>
      </c>
      <c r="AJ21" s="7" t="str">
        <f t="shared" si="5"/>
        <v>Quarter!r21c19</v>
      </c>
      <c r="AK21" s="7" t="str">
        <f t="shared" si="8"/>
        <v>Quarter!r21c20</v>
      </c>
      <c r="AL21" s="7" t="str">
        <f t="shared" si="8"/>
        <v>Quarter!r21c21</v>
      </c>
      <c r="AM21" s="7" t="str">
        <f t="shared" si="8"/>
        <v>Quarter!r21c22</v>
      </c>
      <c r="AN21" s="7" t="str">
        <f t="shared" si="8"/>
        <v>Quarter!r21c23</v>
      </c>
      <c r="AO21" s="7" t="str">
        <f t="shared" si="8"/>
        <v>Quarter!r21c24</v>
      </c>
      <c r="AP21" s="7" t="str">
        <f t="shared" si="8"/>
        <v>Quarter!r21c25</v>
      </c>
      <c r="AQ21" s="7" t="str">
        <f t="shared" si="8"/>
        <v>Quarter!r21c26</v>
      </c>
      <c r="AR21" s="7" t="str">
        <f t="shared" si="8"/>
        <v>Quarter!r21c27</v>
      </c>
      <c r="AS21" s="7" t="str">
        <f t="shared" si="8"/>
        <v>Quarter!r21c28</v>
      </c>
      <c r="AT21" s="7" t="str">
        <f t="shared" si="8"/>
        <v>Quarter!r21c29</v>
      </c>
      <c r="AU21" s="7" t="str">
        <f t="shared" si="8"/>
        <v>Quarter!r21c30</v>
      </c>
      <c r="AV21" s="7" t="str">
        <f t="shared" si="8"/>
        <v>Quarter!r21c31</v>
      </c>
      <c r="AW21" s="7" t="str">
        <f t="shared" si="8"/>
        <v>Quarter!r21c32</v>
      </c>
      <c r="AX21" s="7" t="str">
        <f t="shared" si="8"/>
        <v>Quarter!r21c33</v>
      </c>
      <c r="AY21" s="7" t="str">
        <f t="shared" si="8"/>
        <v>Quarter!r21c34</v>
      </c>
      <c r="AZ21" s="7" t="str">
        <f t="shared" si="8"/>
        <v>Quarter!r21c35</v>
      </c>
      <c r="BA21" s="7" t="str">
        <f t="shared" si="8"/>
        <v>Quarter!r21c36</v>
      </c>
      <c r="BB21" s="7" t="str">
        <f t="shared" si="8"/>
        <v>Quarter!r21c37</v>
      </c>
      <c r="BC21" s="7" t="str">
        <f t="shared" si="8"/>
        <v>Quarter!r21c38</v>
      </c>
      <c r="BD21" s="7" t="str">
        <f t="shared" si="8"/>
        <v>Quarter!r21c39</v>
      </c>
      <c r="BE21" s="7" t="str">
        <f t="shared" si="8"/>
        <v>Quarter!r21c40</v>
      </c>
      <c r="BF21" s="7" t="str">
        <f t="shared" si="8"/>
        <v>Quarter!r21c41</v>
      </c>
      <c r="BG21" s="7" t="str">
        <f t="shared" si="8"/>
        <v>Quarter!r21c42</v>
      </c>
      <c r="BH21" s="7" t="str">
        <f t="shared" si="9"/>
        <v>Quarter!r21c43</v>
      </c>
      <c r="BI21" s="7" t="str">
        <f t="shared" si="9"/>
        <v>Quarter!r21c44</v>
      </c>
      <c r="BJ21" s="7" t="str">
        <f t="shared" si="9"/>
        <v>Quarter!r21c45</v>
      </c>
      <c r="BK21" s="7" t="str">
        <f t="shared" si="9"/>
        <v>Quarter!r21c46</v>
      </c>
      <c r="BL21" s="7" t="str">
        <f t="shared" si="9"/>
        <v>Quarter!r21c47</v>
      </c>
      <c r="BM21" s="7" t="str">
        <f t="shared" si="9"/>
        <v>Quarter!r21c48</v>
      </c>
      <c r="BN21" s="7" t="str">
        <f t="shared" si="9"/>
        <v>Quarter!r21c49</v>
      </c>
      <c r="BO21" s="7" t="str">
        <f t="shared" si="9"/>
        <v>Quarter!r21c50</v>
      </c>
      <c r="BP21" s="7" t="str">
        <f t="shared" si="9"/>
        <v>Quarter!r21c51</v>
      </c>
      <c r="BQ21" s="7" t="str">
        <f t="shared" si="9"/>
        <v>Quarter!r21c52</v>
      </c>
      <c r="BR21" s="7" t="str">
        <f t="shared" si="9"/>
        <v>Quarter!r21c53</v>
      </c>
    </row>
    <row r="22" spans="2:70" ht="15" thickBot="1" x14ac:dyDescent="0.25">
      <c r="B22" s="6" t="s">
        <v>10</v>
      </c>
      <c r="C22" s="7">
        <v>22</v>
      </c>
      <c r="D22" s="7" t="str">
        <f t="shared" si="4"/>
        <v>Annual!r22c2</v>
      </c>
      <c r="E22" s="7" t="str">
        <f t="shared" si="4"/>
        <v>Annual!r22c3</v>
      </c>
      <c r="F22" s="7" t="str">
        <f t="shared" si="4"/>
        <v>Annual!r22c4</v>
      </c>
      <c r="G22" s="7" t="str">
        <f t="shared" si="4"/>
        <v>Annual!r22c5</v>
      </c>
      <c r="H22" s="7" t="str">
        <f t="shared" si="4"/>
        <v>Annual!r22c6</v>
      </c>
      <c r="I22" s="7" t="str">
        <f t="shared" si="4"/>
        <v>Annual!r22c7</v>
      </c>
      <c r="J22" s="7" t="str">
        <f t="shared" si="4"/>
        <v>Annual!r22c8</v>
      </c>
      <c r="K22" s="7" t="str">
        <f t="shared" si="4"/>
        <v>Annual!r22c9</v>
      </c>
      <c r="L22" s="7" t="str">
        <f t="shared" si="4"/>
        <v>Annual!r22c10</v>
      </c>
      <c r="M22" s="7" t="str">
        <f t="shared" si="4"/>
        <v>Annual!r22c11</v>
      </c>
      <c r="N22" s="7" t="str">
        <f t="shared" si="4"/>
        <v>Annual!r22c12</v>
      </c>
      <c r="O22" s="7" t="str">
        <f t="shared" si="4"/>
        <v>Annual!r22c13</v>
      </c>
      <c r="P22" s="7" t="str">
        <f t="shared" si="4"/>
        <v>Annual!r22c14</v>
      </c>
      <c r="Q22" s="7" t="str">
        <f t="shared" si="4"/>
        <v>Annual!r22c15</v>
      </c>
      <c r="R22" s="7">
        <v>22</v>
      </c>
      <c r="S22" s="7" t="str">
        <f t="shared" si="5"/>
        <v>Quarter!r22c2</v>
      </c>
      <c r="T22" s="7" t="str">
        <f t="shared" si="5"/>
        <v>Quarter!r22c3</v>
      </c>
      <c r="U22" s="7" t="str">
        <f t="shared" si="5"/>
        <v>Quarter!r22c4</v>
      </c>
      <c r="V22" s="7" t="str">
        <f t="shared" si="5"/>
        <v>Quarter!r22c5</v>
      </c>
      <c r="W22" s="7" t="str">
        <f t="shared" si="5"/>
        <v>Quarter!r22c6</v>
      </c>
      <c r="X22" s="7" t="str">
        <f t="shared" si="5"/>
        <v>Quarter!r22c7</v>
      </c>
      <c r="Y22" s="7" t="str">
        <f t="shared" si="5"/>
        <v>Quarter!r22c8</v>
      </c>
      <c r="Z22" s="7" t="str">
        <f t="shared" si="5"/>
        <v>Quarter!r22c9</v>
      </c>
      <c r="AA22" s="7" t="str">
        <f t="shared" si="5"/>
        <v>Quarter!r22c10</v>
      </c>
      <c r="AB22" s="7" t="str">
        <f t="shared" si="5"/>
        <v>Quarter!r22c11</v>
      </c>
      <c r="AC22" s="7" t="str">
        <f t="shared" si="5"/>
        <v>Quarter!r22c12</v>
      </c>
      <c r="AD22" s="7" t="str">
        <f t="shared" si="5"/>
        <v>Quarter!r22c13</v>
      </c>
      <c r="AE22" s="7" t="str">
        <f t="shared" si="5"/>
        <v>Quarter!r22c14</v>
      </c>
      <c r="AF22" s="7" t="str">
        <f t="shared" si="5"/>
        <v>Quarter!r22c15</v>
      </c>
      <c r="AG22" s="7" t="str">
        <f t="shared" si="5"/>
        <v>Quarter!r22c16</v>
      </c>
      <c r="AH22" s="7" t="str">
        <f t="shared" si="5"/>
        <v>Quarter!r22c17</v>
      </c>
      <c r="AI22" s="7" t="str">
        <f t="shared" si="5"/>
        <v>Quarter!r22c18</v>
      </c>
      <c r="AJ22" s="7" t="str">
        <f t="shared" si="5"/>
        <v>Quarter!r22c19</v>
      </c>
      <c r="AK22" s="7" t="str">
        <f t="shared" si="8"/>
        <v>Quarter!r22c20</v>
      </c>
      <c r="AL22" s="7" t="str">
        <f t="shared" si="8"/>
        <v>Quarter!r22c21</v>
      </c>
      <c r="AM22" s="7" t="str">
        <f t="shared" si="8"/>
        <v>Quarter!r22c22</v>
      </c>
      <c r="AN22" s="7" t="str">
        <f t="shared" si="8"/>
        <v>Quarter!r22c23</v>
      </c>
      <c r="AO22" s="7" t="str">
        <f t="shared" si="8"/>
        <v>Quarter!r22c24</v>
      </c>
      <c r="AP22" s="7" t="str">
        <f t="shared" si="8"/>
        <v>Quarter!r22c25</v>
      </c>
      <c r="AQ22" s="7" t="str">
        <f t="shared" si="8"/>
        <v>Quarter!r22c26</v>
      </c>
      <c r="AR22" s="7" t="str">
        <f t="shared" si="8"/>
        <v>Quarter!r22c27</v>
      </c>
      <c r="AS22" s="7" t="str">
        <f t="shared" si="8"/>
        <v>Quarter!r22c28</v>
      </c>
      <c r="AT22" s="7" t="str">
        <f t="shared" si="8"/>
        <v>Quarter!r22c29</v>
      </c>
      <c r="AU22" s="7" t="str">
        <f t="shared" si="8"/>
        <v>Quarter!r22c30</v>
      </c>
      <c r="AV22" s="7" t="str">
        <f t="shared" si="8"/>
        <v>Quarter!r22c31</v>
      </c>
      <c r="AW22" s="7" t="str">
        <f t="shared" si="8"/>
        <v>Quarter!r22c32</v>
      </c>
      <c r="AX22" s="7" t="str">
        <f t="shared" si="8"/>
        <v>Quarter!r22c33</v>
      </c>
      <c r="AY22" s="7" t="str">
        <f t="shared" si="8"/>
        <v>Quarter!r22c34</v>
      </c>
      <c r="AZ22" s="7" t="str">
        <f t="shared" si="8"/>
        <v>Quarter!r22c35</v>
      </c>
      <c r="BA22" s="7" t="str">
        <f t="shared" si="8"/>
        <v>Quarter!r22c36</v>
      </c>
      <c r="BB22" s="7" t="str">
        <f t="shared" si="8"/>
        <v>Quarter!r22c37</v>
      </c>
      <c r="BC22" s="7" t="str">
        <f t="shared" si="8"/>
        <v>Quarter!r22c38</v>
      </c>
      <c r="BD22" s="7" t="str">
        <f t="shared" si="8"/>
        <v>Quarter!r22c39</v>
      </c>
      <c r="BE22" s="7" t="str">
        <f t="shared" si="8"/>
        <v>Quarter!r22c40</v>
      </c>
      <c r="BF22" s="7" t="str">
        <f t="shared" si="8"/>
        <v>Quarter!r22c41</v>
      </c>
      <c r="BG22" s="7" t="str">
        <f t="shared" si="8"/>
        <v>Quarter!r22c42</v>
      </c>
      <c r="BH22" s="7" t="str">
        <f t="shared" si="9"/>
        <v>Quarter!r22c43</v>
      </c>
      <c r="BI22" s="7" t="str">
        <f t="shared" si="9"/>
        <v>Quarter!r22c44</v>
      </c>
      <c r="BJ22" s="7" t="str">
        <f t="shared" si="9"/>
        <v>Quarter!r22c45</v>
      </c>
      <c r="BK22" s="7" t="str">
        <f t="shared" si="9"/>
        <v>Quarter!r22c46</v>
      </c>
      <c r="BL22" s="7" t="str">
        <f t="shared" si="9"/>
        <v>Quarter!r22c47</v>
      </c>
      <c r="BM22" s="7" t="str">
        <f t="shared" si="9"/>
        <v>Quarter!r22c48</v>
      </c>
      <c r="BN22" s="7" t="str">
        <f t="shared" si="9"/>
        <v>Quarter!r22c49</v>
      </c>
      <c r="BO22" s="7" t="str">
        <f t="shared" si="9"/>
        <v>Quarter!r22c50</v>
      </c>
      <c r="BP22" s="7" t="str">
        <f t="shared" si="9"/>
        <v>Quarter!r22c51</v>
      </c>
      <c r="BQ22" s="7" t="str">
        <f t="shared" si="9"/>
        <v>Quarter!r22c52</v>
      </c>
      <c r="BR22" s="7" t="str">
        <f t="shared" si="9"/>
        <v>Quarter!r22c53</v>
      </c>
    </row>
    <row r="23" spans="2:70" ht="13.5" thickTop="1" x14ac:dyDescent="0.2">
      <c r="B23" s="3"/>
    </row>
    <row r="24" spans="2:70" x14ac:dyDescent="0.2">
      <c r="B24" s="1" t="s">
        <v>3</v>
      </c>
    </row>
    <row r="25" spans="2:70" x14ac:dyDescent="0.2">
      <c r="B25" s="4" t="s">
        <v>296</v>
      </c>
      <c r="C25" s="7">
        <v>25</v>
      </c>
      <c r="D25" s="7" t="str">
        <f t="shared" ref="D25:Q33" si="10">$E$3&amp;"r"&amp;$C25&amp;"c"&amp;D$4</f>
        <v>Annual!r25c2</v>
      </c>
      <c r="E25" s="7" t="str">
        <f t="shared" si="10"/>
        <v>Annual!r25c3</v>
      </c>
      <c r="F25" s="7" t="str">
        <f t="shared" si="10"/>
        <v>Annual!r25c4</v>
      </c>
      <c r="G25" s="7" t="str">
        <f t="shared" si="10"/>
        <v>Annual!r25c5</v>
      </c>
      <c r="H25" s="7" t="str">
        <f t="shared" si="10"/>
        <v>Annual!r25c6</v>
      </c>
      <c r="I25" s="7" t="str">
        <f t="shared" si="10"/>
        <v>Annual!r25c7</v>
      </c>
      <c r="J25" s="7" t="str">
        <f t="shared" si="10"/>
        <v>Annual!r25c8</v>
      </c>
      <c r="K25" s="7" t="str">
        <f t="shared" si="10"/>
        <v>Annual!r25c9</v>
      </c>
      <c r="L25" s="7" t="str">
        <f t="shared" si="10"/>
        <v>Annual!r25c10</v>
      </c>
      <c r="M25" s="7" t="str">
        <f t="shared" si="10"/>
        <v>Annual!r25c11</v>
      </c>
      <c r="N25" s="7" t="str">
        <f t="shared" si="10"/>
        <v>Annual!r25c12</v>
      </c>
      <c r="O25" s="7" t="str">
        <f t="shared" si="10"/>
        <v>Annual!r25c13</v>
      </c>
      <c r="P25" s="7" t="str">
        <f t="shared" si="10"/>
        <v>Annual!r25c14</v>
      </c>
      <c r="Q25" s="7" t="str">
        <f t="shared" si="10"/>
        <v>Annual!r25c15</v>
      </c>
      <c r="R25" s="7">
        <v>25</v>
      </c>
      <c r="S25" s="7" t="str">
        <f t="shared" ref="S25:AO33" si="11">$T$3&amp;"r"&amp;$R25&amp;"c"&amp;S$4</f>
        <v>Quarter!r25c2</v>
      </c>
      <c r="T25" s="7" t="str">
        <f t="shared" si="11"/>
        <v>Quarter!r25c3</v>
      </c>
      <c r="U25" s="7" t="str">
        <f t="shared" si="11"/>
        <v>Quarter!r25c4</v>
      </c>
      <c r="V25" s="7" t="str">
        <f t="shared" si="11"/>
        <v>Quarter!r25c5</v>
      </c>
      <c r="W25" s="7" t="str">
        <f t="shared" si="11"/>
        <v>Quarter!r25c6</v>
      </c>
      <c r="X25" s="7" t="str">
        <f t="shared" si="11"/>
        <v>Quarter!r25c7</v>
      </c>
      <c r="Y25" s="7" t="str">
        <f t="shared" si="11"/>
        <v>Quarter!r25c8</v>
      </c>
      <c r="Z25" s="7" t="str">
        <f t="shared" si="11"/>
        <v>Quarter!r25c9</v>
      </c>
      <c r="AA25" s="7" t="str">
        <f t="shared" si="11"/>
        <v>Quarter!r25c10</v>
      </c>
      <c r="AB25" s="7" t="str">
        <f t="shared" si="11"/>
        <v>Quarter!r25c11</v>
      </c>
      <c r="AC25" s="7" t="str">
        <f t="shared" si="11"/>
        <v>Quarter!r25c12</v>
      </c>
      <c r="AD25" s="7" t="str">
        <f t="shared" si="11"/>
        <v>Quarter!r25c13</v>
      </c>
      <c r="AE25" s="7" t="str">
        <f t="shared" si="11"/>
        <v>Quarter!r25c14</v>
      </c>
      <c r="AF25" s="7" t="str">
        <f t="shared" si="11"/>
        <v>Quarter!r25c15</v>
      </c>
      <c r="AG25" s="7" t="str">
        <f t="shared" si="11"/>
        <v>Quarter!r25c16</v>
      </c>
      <c r="AH25" s="7" t="str">
        <f t="shared" si="11"/>
        <v>Quarter!r25c17</v>
      </c>
      <c r="AI25" s="7" t="str">
        <f t="shared" si="11"/>
        <v>Quarter!r25c18</v>
      </c>
      <c r="AJ25" s="7" t="str">
        <f t="shared" si="11"/>
        <v>Quarter!r25c19</v>
      </c>
      <c r="AK25" s="7" t="str">
        <f t="shared" si="11"/>
        <v>Quarter!r25c20</v>
      </c>
      <c r="AL25" s="7" t="str">
        <f t="shared" si="11"/>
        <v>Quarter!r25c21</v>
      </c>
      <c r="AM25" s="7" t="str">
        <f t="shared" si="11"/>
        <v>Quarter!r25c22</v>
      </c>
      <c r="AN25" s="7" t="str">
        <f t="shared" si="11"/>
        <v>Quarter!r25c23</v>
      </c>
      <c r="AO25" s="7" t="str">
        <f t="shared" si="11"/>
        <v>Quarter!r25c24</v>
      </c>
      <c r="AP25" s="7" t="str">
        <f t="shared" ref="AO25:BG38" si="12">$T$3&amp;"r"&amp;$R25&amp;"c"&amp;AP$4</f>
        <v>Quarter!r25c25</v>
      </c>
      <c r="AQ25" s="7" t="str">
        <f t="shared" si="12"/>
        <v>Quarter!r25c26</v>
      </c>
      <c r="AR25" s="7" t="str">
        <f t="shared" si="12"/>
        <v>Quarter!r25c27</v>
      </c>
      <c r="AS25" s="7" t="str">
        <f t="shared" si="12"/>
        <v>Quarter!r25c28</v>
      </c>
      <c r="AT25" s="7" t="str">
        <f t="shared" si="12"/>
        <v>Quarter!r25c29</v>
      </c>
      <c r="AU25" s="7" t="str">
        <f t="shared" si="12"/>
        <v>Quarter!r25c30</v>
      </c>
      <c r="AV25" s="7" t="str">
        <f t="shared" si="12"/>
        <v>Quarter!r25c31</v>
      </c>
      <c r="AW25" s="7" t="str">
        <f t="shared" si="12"/>
        <v>Quarter!r25c32</v>
      </c>
      <c r="AX25" s="7" t="str">
        <f t="shared" si="12"/>
        <v>Quarter!r25c33</v>
      </c>
      <c r="AY25" s="7" t="str">
        <f t="shared" si="12"/>
        <v>Quarter!r25c34</v>
      </c>
      <c r="AZ25" s="7" t="str">
        <f t="shared" si="12"/>
        <v>Quarter!r25c35</v>
      </c>
      <c r="BA25" s="7" t="str">
        <f t="shared" si="12"/>
        <v>Quarter!r25c36</v>
      </c>
      <c r="BB25" s="7" t="str">
        <f t="shared" si="12"/>
        <v>Quarter!r25c37</v>
      </c>
      <c r="BC25" s="7" t="str">
        <f t="shared" si="12"/>
        <v>Quarter!r25c38</v>
      </c>
      <c r="BD25" s="7" t="str">
        <f t="shared" si="12"/>
        <v>Quarter!r25c39</v>
      </c>
      <c r="BE25" s="7" t="str">
        <f t="shared" si="12"/>
        <v>Quarter!r25c40</v>
      </c>
      <c r="BF25" s="7" t="str">
        <f t="shared" si="12"/>
        <v>Quarter!r25c41</v>
      </c>
      <c r="BG25" s="7" t="str">
        <f t="shared" si="12"/>
        <v>Quarter!r25c42</v>
      </c>
      <c r="BH25" s="7" t="str">
        <f t="shared" ref="BH25:BR29" si="13">$T$3&amp;"r"&amp;$R25&amp;"c"&amp;BH$4</f>
        <v>Quarter!r25c43</v>
      </c>
      <c r="BI25" s="7" t="str">
        <f t="shared" si="13"/>
        <v>Quarter!r25c44</v>
      </c>
      <c r="BJ25" s="7" t="str">
        <f t="shared" si="13"/>
        <v>Quarter!r25c45</v>
      </c>
      <c r="BK25" s="7" t="str">
        <f t="shared" si="13"/>
        <v>Quarter!r25c46</v>
      </c>
      <c r="BL25" s="7" t="str">
        <f t="shared" si="13"/>
        <v>Quarter!r25c47</v>
      </c>
      <c r="BM25" s="7" t="str">
        <f t="shared" si="13"/>
        <v>Quarter!r25c48</v>
      </c>
      <c r="BN25" s="7" t="str">
        <f t="shared" si="13"/>
        <v>Quarter!r25c49</v>
      </c>
      <c r="BO25" s="7" t="str">
        <f t="shared" si="13"/>
        <v>Quarter!r25c50</v>
      </c>
      <c r="BP25" s="7" t="str">
        <f t="shared" si="13"/>
        <v>Quarter!r25c51</v>
      </c>
      <c r="BQ25" s="7" t="str">
        <f t="shared" si="13"/>
        <v>Quarter!r25c52</v>
      </c>
      <c r="BR25" s="7" t="str">
        <f t="shared" si="13"/>
        <v>Quarter!r25c53</v>
      </c>
    </row>
    <row r="26" spans="2:70" x14ac:dyDescent="0.2">
      <c r="B26" s="4" t="s">
        <v>299</v>
      </c>
      <c r="C26" s="7">
        <v>26</v>
      </c>
      <c r="D26" s="7" t="str">
        <f t="shared" si="10"/>
        <v>Annual!r26c2</v>
      </c>
      <c r="E26" s="7" t="str">
        <f t="shared" si="10"/>
        <v>Annual!r26c3</v>
      </c>
      <c r="F26" s="7" t="str">
        <f t="shared" si="10"/>
        <v>Annual!r26c4</v>
      </c>
      <c r="G26" s="7" t="str">
        <f t="shared" si="10"/>
        <v>Annual!r26c5</v>
      </c>
      <c r="H26" s="7" t="str">
        <f t="shared" si="10"/>
        <v>Annual!r26c6</v>
      </c>
      <c r="I26" s="7" t="str">
        <f t="shared" si="10"/>
        <v>Annual!r26c7</v>
      </c>
      <c r="J26" s="7" t="str">
        <f t="shared" si="10"/>
        <v>Annual!r26c8</v>
      </c>
      <c r="K26" s="7" t="str">
        <f t="shared" si="10"/>
        <v>Annual!r26c9</v>
      </c>
      <c r="L26" s="7" t="str">
        <f t="shared" si="10"/>
        <v>Annual!r26c10</v>
      </c>
      <c r="M26" s="7" t="str">
        <f t="shared" si="10"/>
        <v>Annual!r26c11</v>
      </c>
      <c r="N26" s="7" t="str">
        <f t="shared" si="10"/>
        <v>Annual!r26c12</v>
      </c>
      <c r="O26" s="7" t="str">
        <f t="shared" si="10"/>
        <v>Annual!r26c13</v>
      </c>
      <c r="P26" s="7" t="str">
        <f t="shared" si="10"/>
        <v>Annual!r26c14</v>
      </c>
      <c r="Q26" s="7" t="str">
        <f t="shared" si="10"/>
        <v>Annual!r26c15</v>
      </c>
      <c r="R26" s="7">
        <v>26</v>
      </c>
      <c r="S26" s="7" t="str">
        <f t="shared" si="11"/>
        <v>Quarter!r26c2</v>
      </c>
      <c r="T26" s="7" t="str">
        <f t="shared" si="11"/>
        <v>Quarter!r26c3</v>
      </c>
      <c r="U26" s="7" t="str">
        <f t="shared" si="11"/>
        <v>Quarter!r26c4</v>
      </c>
      <c r="V26" s="7" t="str">
        <f t="shared" si="11"/>
        <v>Quarter!r26c5</v>
      </c>
      <c r="W26" s="7" t="str">
        <f t="shared" si="11"/>
        <v>Quarter!r26c6</v>
      </c>
      <c r="X26" s="7" t="str">
        <f t="shared" si="11"/>
        <v>Quarter!r26c7</v>
      </c>
      <c r="Y26" s="7" t="str">
        <f t="shared" si="11"/>
        <v>Quarter!r26c8</v>
      </c>
      <c r="Z26" s="7" t="str">
        <f t="shared" si="11"/>
        <v>Quarter!r26c9</v>
      </c>
      <c r="AA26" s="7" t="str">
        <f t="shared" si="11"/>
        <v>Quarter!r26c10</v>
      </c>
      <c r="AB26" s="7" t="str">
        <f t="shared" si="11"/>
        <v>Quarter!r26c11</v>
      </c>
      <c r="AC26" s="7" t="str">
        <f t="shared" si="11"/>
        <v>Quarter!r26c12</v>
      </c>
      <c r="AD26" s="7" t="str">
        <f t="shared" si="11"/>
        <v>Quarter!r26c13</v>
      </c>
      <c r="AE26" s="7" t="str">
        <f t="shared" si="11"/>
        <v>Quarter!r26c14</v>
      </c>
      <c r="AF26" s="7" t="str">
        <f t="shared" si="11"/>
        <v>Quarter!r26c15</v>
      </c>
      <c r="AG26" s="7" t="str">
        <f t="shared" si="11"/>
        <v>Quarter!r26c16</v>
      </c>
      <c r="AH26" s="7" t="str">
        <f t="shared" si="11"/>
        <v>Quarter!r26c17</v>
      </c>
      <c r="AI26" s="7" t="str">
        <f t="shared" si="11"/>
        <v>Quarter!r26c18</v>
      </c>
      <c r="AJ26" s="7" t="str">
        <f t="shared" si="11"/>
        <v>Quarter!r26c19</v>
      </c>
      <c r="AK26" s="7" t="str">
        <f t="shared" si="11"/>
        <v>Quarter!r26c20</v>
      </c>
      <c r="AL26" s="7" t="str">
        <f t="shared" si="11"/>
        <v>Quarter!r26c21</v>
      </c>
      <c r="AM26" s="7" t="str">
        <f t="shared" si="11"/>
        <v>Quarter!r26c22</v>
      </c>
      <c r="AN26" s="7" t="str">
        <f t="shared" si="11"/>
        <v>Quarter!r26c23</v>
      </c>
      <c r="AO26" s="7" t="str">
        <f t="shared" si="12"/>
        <v>Quarter!r26c24</v>
      </c>
      <c r="AP26" s="7" t="str">
        <f t="shared" si="12"/>
        <v>Quarter!r26c25</v>
      </c>
      <c r="AQ26" s="7" t="str">
        <f t="shared" si="12"/>
        <v>Quarter!r26c26</v>
      </c>
      <c r="AR26" s="7" t="str">
        <f t="shared" si="12"/>
        <v>Quarter!r26c27</v>
      </c>
      <c r="AS26" s="7" t="str">
        <f t="shared" si="12"/>
        <v>Quarter!r26c28</v>
      </c>
      <c r="AT26" s="7" t="str">
        <f t="shared" si="12"/>
        <v>Quarter!r26c29</v>
      </c>
      <c r="AU26" s="7" t="str">
        <f t="shared" si="12"/>
        <v>Quarter!r26c30</v>
      </c>
      <c r="AV26" s="7" t="str">
        <f t="shared" si="12"/>
        <v>Quarter!r26c31</v>
      </c>
      <c r="AW26" s="7" t="str">
        <f t="shared" si="12"/>
        <v>Quarter!r26c32</v>
      </c>
      <c r="AX26" s="7" t="str">
        <f t="shared" si="12"/>
        <v>Quarter!r26c33</v>
      </c>
      <c r="AY26" s="7" t="str">
        <f t="shared" si="12"/>
        <v>Quarter!r26c34</v>
      </c>
      <c r="AZ26" s="7" t="str">
        <f t="shared" si="12"/>
        <v>Quarter!r26c35</v>
      </c>
      <c r="BA26" s="7" t="str">
        <f t="shared" si="12"/>
        <v>Quarter!r26c36</v>
      </c>
      <c r="BB26" s="7" t="str">
        <f t="shared" si="12"/>
        <v>Quarter!r26c37</v>
      </c>
      <c r="BC26" s="7" t="str">
        <f t="shared" si="12"/>
        <v>Quarter!r26c38</v>
      </c>
      <c r="BD26" s="7" t="str">
        <f t="shared" si="12"/>
        <v>Quarter!r26c39</v>
      </c>
      <c r="BE26" s="7" t="str">
        <f t="shared" si="12"/>
        <v>Quarter!r26c40</v>
      </c>
      <c r="BF26" s="7" t="str">
        <f t="shared" si="12"/>
        <v>Quarter!r26c41</v>
      </c>
      <c r="BG26" s="7" t="str">
        <f t="shared" si="12"/>
        <v>Quarter!r26c42</v>
      </c>
      <c r="BH26" s="7" t="str">
        <f t="shared" si="13"/>
        <v>Quarter!r26c43</v>
      </c>
      <c r="BI26" s="7" t="str">
        <f t="shared" si="13"/>
        <v>Quarter!r26c44</v>
      </c>
      <c r="BJ26" s="7" t="str">
        <f t="shared" si="13"/>
        <v>Quarter!r26c45</v>
      </c>
      <c r="BK26" s="7" t="str">
        <f t="shared" si="13"/>
        <v>Quarter!r26c46</v>
      </c>
      <c r="BL26" s="7" t="str">
        <f t="shared" si="13"/>
        <v>Quarter!r26c47</v>
      </c>
      <c r="BM26" s="7" t="str">
        <f t="shared" si="13"/>
        <v>Quarter!r26c48</v>
      </c>
      <c r="BN26" s="7" t="str">
        <f t="shared" si="13"/>
        <v>Quarter!r26c49</v>
      </c>
      <c r="BO26" s="7" t="str">
        <f t="shared" si="13"/>
        <v>Quarter!r26c50</v>
      </c>
      <c r="BP26" s="7" t="str">
        <f t="shared" si="13"/>
        <v>Quarter!r26c51</v>
      </c>
      <c r="BQ26" s="7" t="str">
        <f t="shared" si="13"/>
        <v>Quarter!r26c52</v>
      </c>
      <c r="BR26" s="7" t="str">
        <f t="shared" si="13"/>
        <v>Quarter!r26c53</v>
      </c>
    </row>
    <row r="27" spans="2:70" x14ac:dyDescent="0.2">
      <c r="B27" s="4" t="s">
        <v>5</v>
      </c>
      <c r="C27" s="7">
        <v>27</v>
      </c>
      <c r="D27" s="7" t="str">
        <f t="shared" si="10"/>
        <v>Annual!r27c2</v>
      </c>
      <c r="E27" s="7" t="str">
        <f t="shared" si="10"/>
        <v>Annual!r27c3</v>
      </c>
      <c r="F27" s="7" t="str">
        <f t="shared" si="10"/>
        <v>Annual!r27c4</v>
      </c>
      <c r="G27" s="7" t="str">
        <f t="shared" si="10"/>
        <v>Annual!r27c5</v>
      </c>
      <c r="H27" s="7" t="str">
        <f t="shared" si="10"/>
        <v>Annual!r27c6</v>
      </c>
      <c r="I27" s="7" t="str">
        <f t="shared" si="10"/>
        <v>Annual!r27c7</v>
      </c>
      <c r="J27" s="7" t="str">
        <f t="shared" si="10"/>
        <v>Annual!r27c8</v>
      </c>
      <c r="K27" s="7" t="str">
        <f t="shared" si="10"/>
        <v>Annual!r27c9</v>
      </c>
      <c r="L27" s="7" t="str">
        <f t="shared" si="10"/>
        <v>Annual!r27c10</v>
      </c>
      <c r="M27" s="7" t="str">
        <f t="shared" si="10"/>
        <v>Annual!r27c11</v>
      </c>
      <c r="N27" s="7" t="str">
        <f t="shared" si="10"/>
        <v>Annual!r27c12</v>
      </c>
      <c r="O27" s="7" t="str">
        <f t="shared" si="10"/>
        <v>Annual!r27c13</v>
      </c>
      <c r="P27" s="7" t="str">
        <f t="shared" si="10"/>
        <v>Annual!r27c14</v>
      </c>
      <c r="Q27" s="7" t="str">
        <f t="shared" si="10"/>
        <v>Annual!r27c15</v>
      </c>
      <c r="R27" s="7">
        <v>27</v>
      </c>
      <c r="S27" s="7" t="str">
        <f t="shared" si="11"/>
        <v>Quarter!r27c2</v>
      </c>
      <c r="T27" s="7" t="str">
        <f t="shared" si="11"/>
        <v>Quarter!r27c3</v>
      </c>
      <c r="U27" s="7" t="str">
        <f t="shared" si="11"/>
        <v>Quarter!r27c4</v>
      </c>
      <c r="V27" s="7" t="str">
        <f t="shared" si="11"/>
        <v>Quarter!r27c5</v>
      </c>
      <c r="W27" s="7" t="str">
        <f t="shared" si="11"/>
        <v>Quarter!r27c6</v>
      </c>
      <c r="X27" s="7" t="str">
        <f t="shared" si="11"/>
        <v>Quarter!r27c7</v>
      </c>
      <c r="Y27" s="7" t="str">
        <f t="shared" si="11"/>
        <v>Quarter!r27c8</v>
      </c>
      <c r="Z27" s="7" t="str">
        <f t="shared" si="11"/>
        <v>Quarter!r27c9</v>
      </c>
      <c r="AA27" s="7" t="str">
        <f t="shared" si="11"/>
        <v>Quarter!r27c10</v>
      </c>
      <c r="AB27" s="7" t="str">
        <f t="shared" si="11"/>
        <v>Quarter!r27c11</v>
      </c>
      <c r="AC27" s="7" t="str">
        <f t="shared" si="11"/>
        <v>Quarter!r27c12</v>
      </c>
      <c r="AD27" s="7" t="str">
        <f t="shared" si="11"/>
        <v>Quarter!r27c13</v>
      </c>
      <c r="AE27" s="7" t="str">
        <f t="shared" si="11"/>
        <v>Quarter!r27c14</v>
      </c>
      <c r="AF27" s="7" t="str">
        <f t="shared" si="11"/>
        <v>Quarter!r27c15</v>
      </c>
      <c r="AG27" s="7" t="str">
        <f t="shared" si="11"/>
        <v>Quarter!r27c16</v>
      </c>
      <c r="AH27" s="7" t="str">
        <f t="shared" si="11"/>
        <v>Quarter!r27c17</v>
      </c>
      <c r="AI27" s="7" t="str">
        <f t="shared" si="11"/>
        <v>Quarter!r27c18</v>
      </c>
      <c r="AJ27" s="7" t="str">
        <f t="shared" si="11"/>
        <v>Quarter!r27c19</v>
      </c>
      <c r="AK27" s="7" t="str">
        <f t="shared" si="11"/>
        <v>Quarter!r27c20</v>
      </c>
      <c r="AL27" s="7" t="str">
        <f t="shared" si="11"/>
        <v>Quarter!r27c21</v>
      </c>
      <c r="AM27" s="7" t="str">
        <f t="shared" si="11"/>
        <v>Quarter!r27c22</v>
      </c>
      <c r="AN27" s="7" t="str">
        <f t="shared" si="11"/>
        <v>Quarter!r27c23</v>
      </c>
      <c r="AO27" s="7" t="str">
        <f t="shared" si="12"/>
        <v>Quarter!r27c24</v>
      </c>
      <c r="AP27" s="7" t="str">
        <f t="shared" si="12"/>
        <v>Quarter!r27c25</v>
      </c>
      <c r="AQ27" s="7" t="str">
        <f t="shared" si="12"/>
        <v>Quarter!r27c26</v>
      </c>
      <c r="AR27" s="7" t="str">
        <f t="shared" si="12"/>
        <v>Quarter!r27c27</v>
      </c>
      <c r="AS27" s="7" t="str">
        <f t="shared" si="12"/>
        <v>Quarter!r27c28</v>
      </c>
      <c r="AT27" s="7" t="str">
        <f t="shared" si="12"/>
        <v>Quarter!r27c29</v>
      </c>
      <c r="AU27" s="7" t="str">
        <f t="shared" si="12"/>
        <v>Quarter!r27c30</v>
      </c>
      <c r="AV27" s="7" t="str">
        <f t="shared" si="12"/>
        <v>Quarter!r27c31</v>
      </c>
      <c r="AW27" s="7" t="str">
        <f t="shared" si="12"/>
        <v>Quarter!r27c32</v>
      </c>
      <c r="AX27" s="7" t="str">
        <f t="shared" si="12"/>
        <v>Quarter!r27c33</v>
      </c>
      <c r="AY27" s="7" t="str">
        <f t="shared" si="12"/>
        <v>Quarter!r27c34</v>
      </c>
      <c r="AZ27" s="7" t="str">
        <f t="shared" si="12"/>
        <v>Quarter!r27c35</v>
      </c>
      <c r="BA27" s="7" t="str">
        <f t="shared" si="12"/>
        <v>Quarter!r27c36</v>
      </c>
      <c r="BB27" s="7" t="str">
        <f t="shared" si="12"/>
        <v>Quarter!r27c37</v>
      </c>
      <c r="BC27" s="7" t="str">
        <f t="shared" si="12"/>
        <v>Quarter!r27c38</v>
      </c>
      <c r="BD27" s="7" t="str">
        <f t="shared" si="12"/>
        <v>Quarter!r27c39</v>
      </c>
      <c r="BE27" s="7" t="str">
        <f t="shared" si="12"/>
        <v>Quarter!r27c40</v>
      </c>
      <c r="BF27" s="7" t="str">
        <f t="shared" si="12"/>
        <v>Quarter!r27c41</v>
      </c>
      <c r="BG27" s="7" t="str">
        <f t="shared" si="12"/>
        <v>Quarter!r27c42</v>
      </c>
      <c r="BH27" s="7" t="str">
        <f t="shared" si="13"/>
        <v>Quarter!r27c43</v>
      </c>
      <c r="BI27" s="7" t="str">
        <f t="shared" si="13"/>
        <v>Quarter!r27c44</v>
      </c>
      <c r="BJ27" s="7" t="str">
        <f t="shared" si="13"/>
        <v>Quarter!r27c45</v>
      </c>
      <c r="BK27" s="7" t="str">
        <f t="shared" si="13"/>
        <v>Quarter!r27c46</v>
      </c>
      <c r="BL27" s="7" t="str">
        <f t="shared" si="13"/>
        <v>Quarter!r27c47</v>
      </c>
      <c r="BM27" s="7" t="str">
        <f t="shared" si="13"/>
        <v>Quarter!r27c48</v>
      </c>
      <c r="BN27" s="7" t="str">
        <f t="shared" si="13"/>
        <v>Quarter!r27c49</v>
      </c>
      <c r="BO27" s="7" t="str">
        <f t="shared" si="13"/>
        <v>Quarter!r27c50</v>
      </c>
      <c r="BP27" s="7" t="str">
        <f t="shared" si="13"/>
        <v>Quarter!r27c51</v>
      </c>
      <c r="BQ27" s="7" t="str">
        <f t="shared" si="13"/>
        <v>Quarter!r27c52</v>
      </c>
      <c r="BR27" s="7" t="str">
        <f t="shared" si="13"/>
        <v>Quarter!r27c53</v>
      </c>
    </row>
    <row r="28" spans="2:70" x14ac:dyDescent="0.2">
      <c r="B28" s="4" t="s">
        <v>294</v>
      </c>
      <c r="C28" s="7">
        <v>28</v>
      </c>
      <c r="D28" s="7" t="str">
        <f t="shared" si="10"/>
        <v>Annual!r28c2</v>
      </c>
      <c r="E28" s="7" t="str">
        <f t="shared" si="10"/>
        <v>Annual!r28c3</v>
      </c>
      <c r="F28" s="7" t="str">
        <f t="shared" si="10"/>
        <v>Annual!r28c4</v>
      </c>
      <c r="G28" s="7" t="str">
        <f t="shared" si="10"/>
        <v>Annual!r28c5</v>
      </c>
      <c r="H28" s="7" t="str">
        <f t="shared" si="10"/>
        <v>Annual!r28c6</v>
      </c>
      <c r="I28" s="7" t="str">
        <f t="shared" si="10"/>
        <v>Annual!r28c7</v>
      </c>
      <c r="J28" s="7" t="str">
        <f t="shared" si="10"/>
        <v>Annual!r28c8</v>
      </c>
      <c r="K28" s="7" t="str">
        <f t="shared" si="10"/>
        <v>Annual!r28c9</v>
      </c>
      <c r="L28" s="7" t="str">
        <f t="shared" si="10"/>
        <v>Annual!r28c10</v>
      </c>
      <c r="M28" s="7" t="str">
        <f t="shared" si="10"/>
        <v>Annual!r28c11</v>
      </c>
      <c r="N28" s="7" t="str">
        <f t="shared" si="10"/>
        <v>Annual!r28c12</v>
      </c>
      <c r="O28" s="7" t="str">
        <f t="shared" si="10"/>
        <v>Annual!r28c13</v>
      </c>
      <c r="P28" s="7" t="str">
        <f t="shared" si="10"/>
        <v>Annual!r28c14</v>
      </c>
      <c r="Q28" s="7" t="str">
        <f t="shared" si="10"/>
        <v>Annual!r28c15</v>
      </c>
      <c r="R28" s="7">
        <v>28</v>
      </c>
      <c r="S28" s="7" t="str">
        <f t="shared" si="11"/>
        <v>Quarter!r28c2</v>
      </c>
      <c r="T28" s="7" t="str">
        <f t="shared" si="11"/>
        <v>Quarter!r28c3</v>
      </c>
      <c r="U28" s="7" t="str">
        <f t="shared" si="11"/>
        <v>Quarter!r28c4</v>
      </c>
      <c r="V28" s="7" t="str">
        <f t="shared" si="11"/>
        <v>Quarter!r28c5</v>
      </c>
      <c r="W28" s="7" t="str">
        <f t="shared" si="11"/>
        <v>Quarter!r28c6</v>
      </c>
      <c r="X28" s="7" t="str">
        <f t="shared" si="11"/>
        <v>Quarter!r28c7</v>
      </c>
      <c r="Y28" s="7" t="str">
        <f t="shared" si="11"/>
        <v>Quarter!r28c8</v>
      </c>
      <c r="Z28" s="7" t="str">
        <f t="shared" si="11"/>
        <v>Quarter!r28c9</v>
      </c>
      <c r="AA28" s="7" t="str">
        <f t="shared" si="11"/>
        <v>Quarter!r28c10</v>
      </c>
      <c r="AB28" s="7" t="str">
        <f t="shared" si="11"/>
        <v>Quarter!r28c11</v>
      </c>
      <c r="AC28" s="7" t="str">
        <f t="shared" si="11"/>
        <v>Quarter!r28c12</v>
      </c>
      <c r="AD28" s="7" t="str">
        <f t="shared" si="11"/>
        <v>Quarter!r28c13</v>
      </c>
      <c r="AE28" s="7" t="str">
        <f t="shared" si="11"/>
        <v>Quarter!r28c14</v>
      </c>
      <c r="AF28" s="7" t="str">
        <f t="shared" si="11"/>
        <v>Quarter!r28c15</v>
      </c>
      <c r="AG28" s="7" t="str">
        <f t="shared" si="11"/>
        <v>Quarter!r28c16</v>
      </c>
      <c r="AH28" s="7" t="str">
        <f t="shared" si="11"/>
        <v>Quarter!r28c17</v>
      </c>
      <c r="AI28" s="7" t="str">
        <f t="shared" si="11"/>
        <v>Quarter!r28c18</v>
      </c>
      <c r="AJ28" s="7" t="str">
        <f t="shared" si="11"/>
        <v>Quarter!r28c19</v>
      </c>
      <c r="AK28" s="7" t="str">
        <f t="shared" si="11"/>
        <v>Quarter!r28c20</v>
      </c>
      <c r="AL28" s="7" t="str">
        <f t="shared" si="11"/>
        <v>Quarter!r28c21</v>
      </c>
      <c r="AM28" s="7" t="str">
        <f t="shared" si="11"/>
        <v>Quarter!r28c22</v>
      </c>
      <c r="AN28" s="7" t="str">
        <f t="shared" si="11"/>
        <v>Quarter!r28c23</v>
      </c>
      <c r="AO28" s="7" t="str">
        <f t="shared" si="12"/>
        <v>Quarter!r28c24</v>
      </c>
      <c r="AP28" s="7" t="str">
        <f t="shared" si="12"/>
        <v>Quarter!r28c25</v>
      </c>
      <c r="AQ28" s="7" t="str">
        <f t="shared" si="12"/>
        <v>Quarter!r28c26</v>
      </c>
      <c r="AR28" s="7" t="str">
        <f t="shared" si="12"/>
        <v>Quarter!r28c27</v>
      </c>
      <c r="AS28" s="7" t="str">
        <f t="shared" si="12"/>
        <v>Quarter!r28c28</v>
      </c>
      <c r="AT28" s="7" t="str">
        <f t="shared" si="12"/>
        <v>Quarter!r28c29</v>
      </c>
      <c r="AU28" s="7" t="str">
        <f t="shared" si="12"/>
        <v>Quarter!r28c30</v>
      </c>
      <c r="AV28" s="7" t="str">
        <f t="shared" si="12"/>
        <v>Quarter!r28c31</v>
      </c>
      <c r="AW28" s="7" t="str">
        <f t="shared" si="12"/>
        <v>Quarter!r28c32</v>
      </c>
      <c r="AX28" s="7" t="str">
        <f t="shared" si="12"/>
        <v>Quarter!r28c33</v>
      </c>
      <c r="AY28" s="7" t="str">
        <f t="shared" si="12"/>
        <v>Quarter!r28c34</v>
      </c>
      <c r="AZ28" s="7" t="str">
        <f t="shared" si="12"/>
        <v>Quarter!r28c35</v>
      </c>
      <c r="BA28" s="7" t="str">
        <f t="shared" si="12"/>
        <v>Quarter!r28c36</v>
      </c>
      <c r="BB28" s="7" t="str">
        <f t="shared" si="12"/>
        <v>Quarter!r28c37</v>
      </c>
      <c r="BC28" s="7" t="str">
        <f t="shared" si="12"/>
        <v>Quarter!r28c38</v>
      </c>
      <c r="BD28" s="7" t="str">
        <f t="shared" si="12"/>
        <v>Quarter!r28c39</v>
      </c>
      <c r="BE28" s="7" t="str">
        <f t="shared" si="12"/>
        <v>Quarter!r28c40</v>
      </c>
      <c r="BF28" s="7" t="str">
        <f t="shared" si="12"/>
        <v>Quarter!r28c41</v>
      </c>
      <c r="BG28" s="7" t="str">
        <f t="shared" si="12"/>
        <v>Quarter!r28c42</v>
      </c>
      <c r="BH28" s="7" t="str">
        <f t="shared" si="13"/>
        <v>Quarter!r28c43</v>
      </c>
      <c r="BI28" s="7" t="str">
        <f t="shared" si="13"/>
        <v>Quarter!r28c44</v>
      </c>
      <c r="BJ28" s="7" t="str">
        <f t="shared" si="13"/>
        <v>Quarter!r28c45</v>
      </c>
      <c r="BK28" s="7" t="str">
        <f t="shared" si="13"/>
        <v>Quarter!r28c46</v>
      </c>
      <c r="BL28" s="7" t="str">
        <f t="shared" si="13"/>
        <v>Quarter!r28c47</v>
      </c>
      <c r="BM28" s="7" t="str">
        <f t="shared" si="13"/>
        <v>Quarter!r28c48</v>
      </c>
      <c r="BN28" s="7" t="str">
        <f t="shared" si="13"/>
        <v>Quarter!r28c49</v>
      </c>
      <c r="BO28" s="7" t="str">
        <f t="shared" si="13"/>
        <v>Quarter!r28c50</v>
      </c>
      <c r="BP28" s="7" t="str">
        <f t="shared" si="13"/>
        <v>Quarter!r28c51</v>
      </c>
      <c r="BQ28" s="7" t="str">
        <f t="shared" si="13"/>
        <v>Quarter!r28c52</v>
      </c>
      <c r="BR28" s="7" t="str">
        <f t="shared" si="13"/>
        <v>Quarter!r28c53</v>
      </c>
    </row>
    <row r="29" spans="2:70" x14ac:dyDescent="0.2">
      <c r="B29" s="4" t="s">
        <v>295</v>
      </c>
      <c r="C29" s="7">
        <v>29</v>
      </c>
      <c r="D29" s="7" t="str">
        <f t="shared" si="10"/>
        <v>Annual!r29c2</v>
      </c>
      <c r="E29" s="7" t="str">
        <f t="shared" si="10"/>
        <v>Annual!r29c3</v>
      </c>
      <c r="F29" s="7" t="str">
        <f t="shared" si="10"/>
        <v>Annual!r29c4</v>
      </c>
      <c r="G29" s="7" t="str">
        <f t="shared" si="10"/>
        <v>Annual!r29c5</v>
      </c>
      <c r="H29" s="7" t="str">
        <f t="shared" si="10"/>
        <v>Annual!r29c6</v>
      </c>
      <c r="I29" s="7" t="str">
        <f t="shared" si="10"/>
        <v>Annual!r29c7</v>
      </c>
      <c r="J29" s="7" t="str">
        <f t="shared" si="10"/>
        <v>Annual!r29c8</v>
      </c>
      <c r="K29" s="7" t="str">
        <f t="shared" si="10"/>
        <v>Annual!r29c9</v>
      </c>
      <c r="L29" s="7" t="str">
        <f t="shared" si="10"/>
        <v>Annual!r29c10</v>
      </c>
      <c r="M29" s="7" t="str">
        <f t="shared" si="10"/>
        <v>Annual!r29c11</v>
      </c>
      <c r="N29" s="7" t="str">
        <f t="shared" si="10"/>
        <v>Annual!r29c12</v>
      </c>
      <c r="O29" s="7" t="str">
        <f t="shared" si="10"/>
        <v>Annual!r29c13</v>
      </c>
      <c r="P29" s="7" t="str">
        <f t="shared" si="10"/>
        <v>Annual!r29c14</v>
      </c>
      <c r="Q29" s="7" t="str">
        <f t="shared" si="10"/>
        <v>Annual!r29c15</v>
      </c>
      <c r="R29" s="7">
        <v>29</v>
      </c>
      <c r="S29" s="7" t="str">
        <f t="shared" si="11"/>
        <v>Quarter!r29c2</v>
      </c>
      <c r="T29" s="7" t="str">
        <f t="shared" si="11"/>
        <v>Quarter!r29c3</v>
      </c>
      <c r="U29" s="7" t="str">
        <f t="shared" si="11"/>
        <v>Quarter!r29c4</v>
      </c>
      <c r="V29" s="7" t="str">
        <f t="shared" si="11"/>
        <v>Quarter!r29c5</v>
      </c>
      <c r="W29" s="7" t="str">
        <f t="shared" si="11"/>
        <v>Quarter!r29c6</v>
      </c>
      <c r="X29" s="7" t="str">
        <f t="shared" si="11"/>
        <v>Quarter!r29c7</v>
      </c>
      <c r="Y29" s="7" t="str">
        <f t="shared" si="11"/>
        <v>Quarter!r29c8</v>
      </c>
      <c r="Z29" s="7" t="str">
        <f t="shared" si="11"/>
        <v>Quarter!r29c9</v>
      </c>
      <c r="AA29" s="7" t="str">
        <f t="shared" si="11"/>
        <v>Quarter!r29c10</v>
      </c>
      <c r="AB29" s="7" t="str">
        <f t="shared" si="11"/>
        <v>Quarter!r29c11</v>
      </c>
      <c r="AC29" s="7" t="str">
        <f t="shared" si="11"/>
        <v>Quarter!r29c12</v>
      </c>
      <c r="AD29" s="7" t="str">
        <f t="shared" si="11"/>
        <v>Quarter!r29c13</v>
      </c>
      <c r="AE29" s="7" t="str">
        <f t="shared" si="11"/>
        <v>Quarter!r29c14</v>
      </c>
      <c r="AF29" s="7" t="str">
        <f t="shared" si="11"/>
        <v>Quarter!r29c15</v>
      </c>
      <c r="AG29" s="7" t="str">
        <f t="shared" si="11"/>
        <v>Quarter!r29c16</v>
      </c>
      <c r="AH29" s="7" t="str">
        <f t="shared" si="11"/>
        <v>Quarter!r29c17</v>
      </c>
      <c r="AI29" s="7" t="str">
        <f t="shared" si="11"/>
        <v>Quarter!r29c18</v>
      </c>
      <c r="AJ29" s="7" t="str">
        <f t="shared" si="11"/>
        <v>Quarter!r29c19</v>
      </c>
      <c r="AK29" s="7" t="str">
        <f t="shared" si="11"/>
        <v>Quarter!r29c20</v>
      </c>
      <c r="AL29" s="7" t="str">
        <f t="shared" si="11"/>
        <v>Quarter!r29c21</v>
      </c>
      <c r="AM29" s="7" t="str">
        <f t="shared" si="11"/>
        <v>Quarter!r29c22</v>
      </c>
      <c r="AN29" s="7" t="str">
        <f t="shared" si="11"/>
        <v>Quarter!r29c23</v>
      </c>
      <c r="AO29" s="7" t="str">
        <f t="shared" si="12"/>
        <v>Quarter!r29c24</v>
      </c>
      <c r="AP29" s="7" t="str">
        <f t="shared" si="12"/>
        <v>Quarter!r29c25</v>
      </c>
      <c r="AQ29" s="7" t="str">
        <f t="shared" si="12"/>
        <v>Quarter!r29c26</v>
      </c>
      <c r="AR29" s="7" t="str">
        <f t="shared" si="12"/>
        <v>Quarter!r29c27</v>
      </c>
      <c r="AS29" s="7" t="str">
        <f t="shared" si="12"/>
        <v>Quarter!r29c28</v>
      </c>
      <c r="AT29" s="7" t="str">
        <f t="shared" si="12"/>
        <v>Quarter!r29c29</v>
      </c>
      <c r="AU29" s="7" t="str">
        <f t="shared" si="12"/>
        <v>Quarter!r29c30</v>
      </c>
      <c r="AV29" s="7" t="str">
        <f t="shared" si="12"/>
        <v>Quarter!r29c31</v>
      </c>
      <c r="AW29" s="7" t="str">
        <f t="shared" si="12"/>
        <v>Quarter!r29c32</v>
      </c>
      <c r="AX29" s="7" t="str">
        <f t="shared" si="12"/>
        <v>Quarter!r29c33</v>
      </c>
      <c r="AY29" s="7" t="str">
        <f t="shared" si="12"/>
        <v>Quarter!r29c34</v>
      </c>
      <c r="AZ29" s="7" t="str">
        <f t="shared" si="12"/>
        <v>Quarter!r29c35</v>
      </c>
      <c r="BA29" s="7" t="str">
        <f t="shared" si="12"/>
        <v>Quarter!r29c36</v>
      </c>
      <c r="BB29" s="7" t="str">
        <f t="shared" si="12"/>
        <v>Quarter!r29c37</v>
      </c>
      <c r="BC29" s="7" t="str">
        <f t="shared" si="12"/>
        <v>Quarter!r29c38</v>
      </c>
      <c r="BD29" s="7" t="str">
        <f t="shared" si="12"/>
        <v>Quarter!r29c39</v>
      </c>
      <c r="BE29" s="7" t="str">
        <f t="shared" si="12"/>
        <v>Quarter!r29c40</v>
      </c>
      <c r="BF29" s="7" t="str">
        <f t="shared" si="12"/>
        <v>Quarter!r29c41</v>
      </c>
      <c r="BG29" s="7" t="str">
        <f t="shared" si="12"/>
        <v>Quarter!r29c42</v>
      </c>
      <c r="BH29" s="7" t="str">
        <f t="shared" si="13"/>
        <v>Quarter!r29c43</v>
      </c>
      <c r="BI29" s="7" t="str">
        <f t="shared" si="13"/>
        <v>Quarter!r29c44</v>
      </c>
      <c r="BJ29" s="7" t="str">
        <f t="shared" si="13"/>
        <v>Quarter!r29c45</v>
      </c>
      <c r="BK29" s="7" t="str">
        <f t="shared" si="13"/>
        <v>Quarter!r29c46</v>
      </c>
      <c r="BL29" s="7" t="str">
        <f t="shared" si="13"/>
        <v>Quarter!r29c47</v>
      </c>
      <c r="BM29" s="7" t="str">
        <f t="shared" si="13"/>
        <v>Quarter!r29c48</v>
      </c>
      <c r="BN29" s="7" t="str">
        <f t="shared" si="13"/>
        <v>Quarter!r29c49</v>
      </c>
      <c r="BO29" s="7" t="str">
        <f t="shared" si="13"/>
        <v>Quarter!r29c50</v>
      </c>
      <c r="BP29" s="7" t="str">
        <f t="shared" si="13"/>
        <v>Quarter!r29c51</v>
      </c>
      <c r="BQ29" s="7" t="str">
        <f t="shared" si="13"/>
        <v>Quarter!r29c52</v>
      </c>
      <c r="BR29" s="7" t="str">
        <f t="shared" si="13"/>
        <v>Quarter!r29c53</v>
      </c>
    </row>
    <row r="30" spans="2:70" x14ac:dyDescent="0.2">
      <c r="B30" s="4" t="s">
        <v>6</v>
      </c>
      <c r="C30" s="7">
        <v>30</v>
      </c>
      <c r="D30" s="7" t="str">
        <f t="shared" si="10"/>
        <v>Annual!r30c2</v>
      </c>
      <c r="E30" s="7" t="str">
        <f t="shared" si="10"/>
        <v>Annual!r30c3</v>
      </c>
      <c r="F30" s="7" t="str">
        <f t="shared" si="10"/>
        <v>Annual!r30c4</v>
      </c>
      <c r="G30" s="7" t="str">
        <f t="shared" si="10"/>
        <v>Annual!r30c5</v>
      </c>
      <c r="H30" s="7" t="str">
        <f t="shared" si="10"/>
        <v>Annual!r30c6</v>
      </c>
      <c r="I30" s="7" t="str">
        <f t="shared" si="10"/>
        <v>Annual!r30c7</v>
      </c>
      <c r="J30" s="7" t="str">
        <f t="shared" si="10"/>
        <v>Annual!r30c8</v>
      </c>
      <c r="K30" s="7" t="str">
        <f t="shared" si="10"/>
        <v>Annual!r30c9</v>
      </c>
      <c r="L30" s="7" t="str">
        <f t="shared" si="10"/>
        <v>Annual!r30c10</v>
      </c>
      <c r="M30" s="7" t="str">
        <f t="shared" si="10"/>
        <v>Annual!r30c11</v>
      </c>
      <c r="N30" s="7" t="str">
        <f t="shared" si="10"/>
        <v>Annual!r30c12</v>
      </c>
      <c r="O30" s="7" t="str">
        <f t="shared" si="10"/>
        <v>Annual!r30c13</v>
      </c>
      <c r="P30" s="7" t="str">
        <f t="shared" si="10"/>
        <v>Annual!r30c14</v>
      </c>
      <c r="Q30" s="7" t="str">
        <f t="shared" si="10"/>
        <v>Annual!r30c15</v>
      </c>
      <c r="R30" s="7">
        <v>30</v>
      </c>
      <c r="S30" s="7" t="str">
        <f t="shared" si="11"/>
        <v>Quarter!r30c2</v>
      </c>
      <c r="T30" s="7" t="str">
        <f t="shared" si="11"/>
        <v>Quarter!r30c3</v>
      </c>
      <c r="U30" s="7" t="str">
        <f t="shared" si="11"/>
        <v>Quarter!r30c4</v>
      </c>
      <c r="V30" s="7" t="str">
        <f t="shared" si="11"/>
        <v>Quarter!r30c5</v>
      </c>
      <c r="W30" s="7" t="str">
        <f t="shared" si="11"/>
        <v>Quarter!r30c6</v>
      </c>
      <c r="X30" s="7" t="str">
        <f t="shared" si="11"/>
        <v>Quarter!r30c7</v>
      </c>
      <c r="Y30" s="7" t="str">
        <f t="shared" si="11"/>
        <v>Quarter!r30c8</v>
      </c>
      <c r="Z30" s="7" t="str">
        <f t="shared" si="11"/>
        <v>Quarter!r30c9</v>
      </c>
      <c r="AA30" s="7" t="str">
        <f t="shared" si="11"/>
        <v>Quarter!r30c10</v>
      </c>
      <c r="AB30" s="7" t="str">
        <f t="shared" si="11"/>
        <v>Quarter!r30c11</v>
      </c>
      <c r="AC30" s="7" t="str">
        <f t="shared" si="11"/>
        <v>Quarter!r30c12</v>
      </c>
      <c r="AD30" s="7" t="str">
        <f t="shared" si="11"/>
        <v>Quarter!r30c13</v>
      </c>
      <c r="AE30" s="7" t="str">
        <f t="shared" si="11"/>
        <v>Quarter!r30c14</v>
      </c>
      <c r="AF30" s="7" t="str">
        <f t="shared" si="11"/>
        <v>Quarter!r30c15</v>
      </c>
      <c r="AG30" s="7" t="str">
        <f t="shared" si="11"/>
        <v>Quarter!r30c16</v>
      </c>
      <c r="AH30" s="7" t="str">
        <f t="shared" si="11"/>
        <v>Quarter!r30c17</v>
      </c>
      <c r="AI30" s="7" t="str">
        <f t="shared" si="11"/>
        <v>Quarter!r30c18</v>
      </c>
      <c r="AJ30" s="7" t="str">
        <f t="shared" si="11"/>
        <v>Quarter!r30c19</v>
      </c>
      <c r="AK30" s="7" t="str">
        <f t="shared" si="11"/>
        <v>Quarter!r30c20</v>
      </c>
      <c r="AL30" s="7" t="str">
        <f t="shared" si="11"/>
        <v>Quarter!r30c21</v>
      </c>
      <c r="AM30" s="7" t="str">
        <f t="shared" si="11"/>
        <v>Quarter!r30c22</v>
      </c>
      <c r="AN30" s="7" t="str">
        <f t="shared" si="11"/>
        <v>Quarter!r30c23</v>
      </c>
      <c r="AO30" s="7" t="str">
        <f t="shared" si="12"/>
        <v>Quarter!r30c24</v>
      </c>
      <c r="AP30" s="7" t="str">
        <f t="shared" si="12"/>
        <v>Quarter!r30c25</v>
      </c>
      <c r="AQ30" s="7" t="str">
        <f t="shared" si="12"/>
        <v>Quarter!r30c26</v>
      </c>
      <c r="AR30" s="7" t="str">
        <f t="shared" si="12"/>
        <v>Quarter!r30c27</v>
      </c>
      <c r="AS30" s="7" t="str">
        <f t="shared" si="12"/>
        <v>Quarter!r30c28</v>
      </c>
      <c r="AT30" s="7" t="str">
        <f t="shared" si="12"/>
        <v>Quarter!r30c29</v>
      </c>
      <c r="AU30" s="7" t="str">
        <f t="shared" si="12"/>
        <v>Quarter!r30c30</v>
      </c>
      <c r="AV30" s="7" t="str">
        <f t="shared" si="12"/>
        <v>Quarter!r30c31</v>
      </c>
      <c r="AW30" s="7" t="str">
        <f t="shared" si="12"/>
        <v>Quarter!r30c32</v>
      </c>
      <c r="AX30" s="7" t="str">
        <f t="shared" si="12"/>
        <v>Quarter!r30c33</v>
      </c>
      <c r="AY30" s="7" t="str">
        <f t="shared" si="12"/>
        <v>Quarter!r30c34</v>
      </c>
      <c r="AZ30" s="7" t="str">
        <f t="shared" si="12"/>
        <v>Quarter!r30c35</v>
      </c>
      <c r="BA30" s="7" t="str">
        <f t="shared" si="12"/>
        <v>Quarter!r30c36</v>
      </c>
      <c r="BB30" s="7" t="str">
        <f t="shared" si="12"/>
        <v>Quarter!r30c37</v>
      </c>
      <c r="BC30" s="7" t="str">
        <f t="shared" si="12"/>
        <v>Quarter!r30c38</v>
      </c>
      <c r="BD30" s="7" t="str">
        <f t="shared" si="12"/>
        <v>Quarter!r30c39</v>
      </c>
      <c r="BE30" s="7" t="str">
        <f t="shared" si="12"/>
        <v>Quarter!r30c40</v>
      </c>
      <c r="BF30" s="7" t="str">
        <f t="shared" si="12"/>
        <v>Quarter!r30c41</v>
      </c>
      <c r="BG30" s="7" t="str">
        <f t="shared" ref="BG30:BR45" si="14">$T$3&amp;"r"&amp;$R30&amp;"c"&amp;BG$4</f>
        <v>Quarter!r30c42</v>
      </c>
      <c r="BH30" s="7" t="str">
        <f t="shared" si="14"/>
        <v>Quarter!r30c43</v>
      </c>
      <c r="BI30" s="7" t="str">
        <f t="shared" si="14"/>
        <v>Quarter!r30c44</v>
      </c>
      <c r="BJ30" s="7" t="str">
        <f t="shared" si="14"/>
        <v>Quarter!r30c45</v>
      </c>
      <c r="BK30" s="7" t="str">
        <f t="shared" si="14"/>
        <v>Quarter!r30c46</v>
      </c>
      <c r="BL30" s="7" t="str">
        <f t="shared" si="14"/>
        <v>Quarter!r30c47</v>
      </c>
      <c r="BM30" s="7" t="str">
        <f t="shared" si="14"/>
        <v>Quarter!r30c48</v>
      </c>
      <c r="BN30" s="7" t="str">
        <f t="shared" si="14"/>
        <v>Quarter!r30c49</v>
      </c>
      <c r="BO30" s="7" t="str">
        <f t="shared" si="14"/>
        <v>Quarter!r30c50</v>
      </c>
      <c r="BP30" s="7" t="str">
        <f t="shared" si="14"/>
        <v>Quarter!r30c51</v>
      </c>
      <c r="BQ30" s="7" t="str">
        <f t="shared" si="14"/>
        <v>Quarter!r30c52</v>
      </c>
      <c r="BR30" s="7" t="str">
        <f t="shared" si="14"/>
        <v>Quarter!r30c53</v>
      </c>
    </row>
    <row r="31" spans="2:70" x14ac:dyDescent="0.2">
      <c r="B31" s="4" t="s">
        <v>7</v>
      </c>
      <c r="C31" s="7">
        <v>31</v>
      </c>
      <c r="D31" s="7" t="str">
        <f t="shared" si="10"/>
        <v>Annual!r31c2</v>
      </c>
      <c r="E31" s="7" t="str">
        <f t="shared" si="10"/>
        <v>Annual!r31c3</v>
      </c>
      <c r="F31" s="7" t="str">
        <f t="shared" si="10"/>
        <v>Annual!r31c4</v>
      </c>
      <c r="G31" s="7" t="str">
        <f t="shared" si="10"/>
        <v>Annual!r31c5</v>
      </c>
      <c r="H31" s="7" t="str">
        <f t="shared" si="10"/>
        <v>Annual!r31c6</v>
      </c>
      <c r="I31" s="7" t="str">
        <f t="shared" si="10"/>
        <v>Annual!r31c7</v>
      </c>
      <c r="J31" s="7" t="str">
        <f t="shared" si="10"/>
        <v>Annual!r31c8</v>
      </c>
      <c r="K31" s="7" t="str">
        <f t="shared" si="10"/>
        <v>Annual!r31c9</v>
      </c>
      <c r="L31" s="7" t="str">
        <f t="shared" si="10"/>
        <v>Annual!r31c10</v>
      </c>
      <c r="M31" s="7" t="str">
        <f t="shared" si="10"/>
        <v>Annual!r31c11</v>
      </c>
      <c r="N31" s="7" t="str">
        <f t="shared" si="10"/>
        <v>Annual!r31c12</v>
      </c>
      <c r="O31" s="7" t="str">
        <f t="shared" si="10"/>
        <v>Annual!r31c13</v>
      </c>
      <c r="P31" s="7" t="str">
        <f t="shared" si="10"/>
        <v>Annual!r31c14</v>
      </c>
      <c r="Q31" s="7" t="str">
        <f t="shared" si="10"/>
        <v>Annual!r31c15</v>
      </c>
      <c r="R31" s="7">
        <v>31</v>
      </c>
      <c r="S31" s="7" t="str">
        <f t="shared" si="11"/>
        <v>Quarter!r31c2</v>
      </c>
      <c r="T31" s="7" t="str">
        <f t="shared" si="11"/>
        <v>Quarter!r31c3</v>
      </c>
      <c r="U31" s="7" t="str">
        <f t="shared" si="11"/>
        <v>Quarter!r31c4</v>
      </c>
      <c r="V31" s="7" t="str">
        <f t="shared" si="11"/>
        <v>Quarter!r31c5</v>
      </c>
      <c r="W31" s="7" t="str">
        <f t="shared" si="11"/>
        <v>Quarter!r31c6</v>
      </c>
      <c r="X31" s="7" t="str">
        <f t="shared" si="11"/>
        <v>Quarter!r31c7</v>
      </c>
      <c r="Y31" s="7" t="str">
        <f t="shared" si="11"/>
        <v>Quarter!r31c8</v>
      </c>
      <c r="Z31" s="7" t="str">
        <f t="shared" si="11"/>
        <v>Quarter!r31c9</v>
      </c>
      <c r="AA31" s="7" t="str">
        <f t="shared" si="11"/>
        <v>Quarter!r31c10</v>
      </c>
      <c r="AB31" s="7" t="str">
        <f t="shared" si="11"/>
        <v>Quarter!r31c11</v>
      </c>
      <c r="AC31" s="7" t="str">
        <f t="shared" si="11"/>
        <v>Quarter!r31c12</v>
      </c>
      <c r="AD31" s="7" t="str">
        <f t="shared" si="11"/>
        <v>Quarter!r31c13</v>
      </c>
      <c r="AE31" s="7" t="str">
        <f t="shared" si="11"/>
        <v>Quarter!r31c14</v>
      </c>
      <c r="AF31" s="7" t="str">
        <f t="shared" si="11"/>
        <v>Quarter!r31c15</v>
      </c>
      <c r="AG31" s="7" t="str">
        <f t="shared" si="11"/>
        <v>Quarter!r31c16</v>
      </c>
      <c r="AH31" s="7" t="str">
        <f t="shared" si="11"/>
        <v>Quarter!r31c17</v>
      </c>
      <c r="AI31" s="7" t="str">
        <f t="shared" si="11"/>
        <v>Quarter!r31c18</v>
      </c>
      <c r="AJ31" s="7" t="str">
        <f t="shared" si="11"/>
        <v>Quarter!r31c19</v>
      </c>
      <c r="AK31" s="7" t="str">
        <f t="shared" si="11"/>
        <v>Quarter!r31c20</v>
      </c>
      <c r="AL31" s="7" t="str">
        <f t="shared" si="11"/>
        <v>Quarter!r31c21</v>
      </c>
      <c r="AM31" s="7" t="str">
        <f t="shared" si="11"/>
        <v>Quarter!r31c22</v>
      </c>
      <c r="AN31" s="7" t="str">
        <f t="shared" si="11"/>
        <v>Quarter!r31c23</v>
      </c>
      <c r="AO31" s="7" t="str">
        <f t="shared" si="12"/>
        <v>Quarter!r31c24</v>
      </c>
      <c r="AP31" s="7" t="str">
        <f t="shared" si="12"/>
        <v>Quarter!r31c25</v>
      </c>
      <c r="AQ31" s="7" t="str">
        <f t="shared" si="12"/>
        <v>Quarter!r31c26</v>
      </c>
      <c r="AR31" s="7" t="str">
        <f t="shared" si="12"/>
        <v>Quarter!r31c27</v>
      </c>
      <c r="AS31" s="7" t="str">
        <f t="shared" si="12"/>
        <v>Quarter!r31c28</v>
      </c>
      <c r="AT31" s="7" t="str">
        <f t="shared" si="12"/>
        <v>Quarter!r31c29</v>
      </c>
      <c r="AU31" s="7" t="str">
        <f t="shared" si="12"/>
        <v>Quarter!r31c30</v>
      </c>
      <c r="AV31" s="7" t="str">
        <f t="shared" si="12"/>
        <v>Quarter!r31c31</v>
      </c>
      <c r="AW31" s="7" t="str">
        <f t="shared" si="12"/>
        <v>Quarter!r31c32</v>
      </c>
      <c r="AX31" s="7" t="str">
        <f t="shared" si="12"/>
        <v>Quarter!r31c33</v>
      </c>
      <c r="AY31" s="7" t="str">
        <f t="shared" si="12"/>
        <v>Quarter!r31c34</v>
      </c>
      <c r="AZ31" s="7" t="str">
        <f t="shared" si="12"/>
        <v>Quarter!r31c35</v>
      </c>
      <c r="BA31" s="7" t="str">
        <f t="shared" si="12"/>
        <v>Quarter!r31c36</v>
      </c>
      <c r="BB31" s="7" t="str">
        <f t="shared" si="12"/>
        <v>Quarter!r31c37</v>
      </c>
      <c r="BC31" s="7" t="str">
        <f t="shared" si="12"/>
        <v>Quarter!r31c38</v>
      </c>
      <c r="BD31" s="7" t="str">
        <f t="shared" si="12"/>
        <v>Quarter!r31c39</v>
      </c>
      <c r="BE31" s="7" t="str">
        <f t="shared" si="12"/>
        <v>Quarter!r31c40</v>
      </c>
      <c r="BF31" s="7" t="str">
        <f t="shared" si="12"/>
        <v>Quarter!r31c41</v>
      </c>
      <c r="BG31" s="7" t="str">
        <f t="shared" si="14"/>
        <v>Quarter!r31c42</v>
      </c>
      <c r="BH31" s="7" t="str">
        <f t="shared" si="14"/>
        <v>Quarter!r31c43</v>
      </c>
      <c r="BI31" s="7" t="str">
        <f t="shared" si="14"/>
        <v>Quarter!r31c44</v>
      </c>
      <c r="BJ31" s="7" t="str">
        <f t="shared" si="14"/>
        <v>Quarter!r31c45</v>
      </c>
      <c r="BK31" s="7" t="str">
        <f t="shared" si="14"/>
        <v>Quarter!r31c46</v>
      </c>
      <c r="BL31" s="7" t="str">
        <f t="shared" si="14"/>
        <v>Quarter!r31c47</v>
      </c>
      <c r="BM31" s="7" t="str">
        <f t="shared" si="14"/>
        <v>Quarter!r31c48</v>
      </c>
      <c r="BN31" s="7" t="str">
        <f t="shared" si="14"/>
        <v>Quarter!r31c49</v>
      </c>
      <c r="BO31" s="7" t="str">
        <f t="shared" si="14"/>
        <v>Quarter!r31c50</v>
      </c>
      <c r="BP31" s="7" t="str">
        <f t="shared" si="14"/>
        <v>Quarter!r31c51</v>
      </c>
      <c r="BQ31" s="7" t="str">
        <f t="shared" si="14"/>
        <v>Quarter!r31c52</v>
      </c>
      <c r="BR31" s="7" t="str">
        <f t="shared" si="14"/>
        <v>Quarter!r31c53</v>
      </c>
    </row>
    <row r="32" spans="2:70" x14ac:dyDescent="0.2">
      <c r="B32" s="4" t="s">
        <v>29</v>
      </c>
      <c r="C32" s="7">
        <v>32</v>
      </c>
      <c r="D32" s="7" t="str">
        <f t="shared" si="10"/>
        <v>Annual!r32c2</v>
      </c>
      <c r="E32" s="7" t="str">
        <f t="shared" si="10"/>
        <v>Annual!r32c3</v>
      </c>
      <c r="F32" s="7" t="str">
        <f t="shared" si="10"/>
        <v>Annual!r32c4</v>
      </c>
      <c r="G32" s="7" t="str">
        <f t="shared" si="10"/>
        <v>Annual!r32c5</v>
      </c>
      <c r="H32" s="7" t="str">
        <f t="shared" si="10"/>
        <v>Annual!r32c6</v>
      </c>
      <c r="I32" s="7" t="str">
        <f t="shared" si="10"/>
        <v>Annual!r32c7</v>
      </c>
      <c r="J32" s="7" t="str">
        <f t="shared" si="10"/>
        <v>Annual!r32c8</v>
      </c>
      <c r="K32" s="7" t="str">
        <f t="shared" si="10"/>
        <v>Annual!r32c9</v>
      </c>
      <c r="L32" s="7" t="str">
        <f t="shared" si="10"/>
        <v>Annual!r32c10</v>
      </c>
      <c r="M32" s="7" t="str">
        <f t="shared" si="10"/>
        <v>Annual!r32c11</v>
      </c>
      <c r="N32" s="7" t="str">
        <f t="shared" si="10"/>
        <v>Annual!r32c12</v>
      </c>
      <c r="O32" s="7" t="str">
        <f t="shared" si="10"/>
        <v>Annual!r32c13</v>
      </c>
      <c r="P32" s="7" t="str">
        <f t="shared" si="10"/>
        <v>Annual!r32c14</v>
      </c>
      <c r="Q32" s="7" t="str">
        <f t="shared" si="10"/>
        <v>Annual!r32c15</v>
      </c>
      <c r="R32" s="7">
        <v>32</v>
      </c>
      <c r="S32" s="7" t="str">
        <f t="shared" si="11"/>
        <v>Quarter!r32c2</v>
      </c>
      <c r="T32" s="7" t="str">
        <f t="shared" si="11"/>
        <v>Quarter!r32c3</v>
      </c>
      <c r="U32" s="7" t="str">
        <f t="shared" si="11"/>
        <v>Quarter!r32c4</v>
      </c>
      <c r="V32" s="7" t="str">
        <f t="shared" si="11"/>
        <v>Quarter!r32c5</v>
      </c>
      <c r="W32" s="7" t="str">
        <f t="shared" si="11"/>
        <v>Quarter!r32c6</v>
      </c>
      <c r="X32" s="7" t="str">
        <f t="shared" si="11"/>
        <v>Quarter!r32c7</v>
      </c>
      <c r="Y32" s="7" t="str">
        <f t="shared" si="11"/>
        <v>Quarter!r32c8</v>
      </c>
      <c r="Z32" s="7" t="str">
        <f t="shared" si="11"/>
        <v>Quarter!r32c9</v>
      </c>
      <c r="AA32" s="7" t="str">
        <f t="shared" si="11"/>
        <v>Quarter!r32c10</v>
      </c>
      <c r="AB32" s="7" t="str">
        <f t="shared" si="11"/>
        <v>Quarter!r32c11</v>
      </c>
      <c r="AC32" s="7" t="str">
        <f t="shared" si="11"/>
        <v>Quarter!r32c12</v>
      </c>
      <c r="AD32" s="7" t="str">
        <f t="shared" si="11"/>
        <v>Quarter!r32c13</v>
      </c>
      <c r="AE32" s="7" t="str">
        <f t="shared" si="11"/>
        <v>Quarter!r32c14</v>
      </c>
      <c r="AF32" s="7" t="str">
        <f t="shared" si="11"/>
        <v>Quarter!r32c15</v>
      </c>
      <c r="AG32" s="7" t="str">
        <f t="shared" si="11"/>
        <v>Quarter!r32c16</v>
      </c>
      <c r="AH32" s="7" t="str">
        <f t="shared" si="11"/>
        <v>Quarter!r32c17</v>
      </c>
      <c r="AI32" s="7" t="str">
        <f t="shared" si="11"/>
        <v>Quarter!r32c18</v>
      </c>
      <c r="AJ32" s="7" t="str">
        <f t="shared" si="11"/>
        <v>Quarter!r32c19</v>
      </c>
      <c r="AK32" s="7" t="str">
        <f t="shared" si="11"/>
        <v>Quarter!r32c20</v>
      </c>
      <c r="AL32" s="7" t="str">
        <f t="shared" si="11"/>
        <v>Quarter!r32c21</v>
      </c>
      <c r="AM32" s="7" t="str">
        <f t="shared" si="11"/>
        <v>Quarter!r32c22</v>
      </c>
      <c r="AN32" s="7" t="str">
        <f t="shared" si="11"/>
        <v>Quarter!r32c23</v>
      </c>
      <c r="AO32" s="7" t="str">
        <f t="shared" si="12"/>
        <v>Quarter!r32c24</v>
      </c>
      <c r="AP32" s="7" t="str">
        <f t="shared" si="12"/>
        <v>Quarter!r32c25</v>
      </c>
      <c r="AQ32" s="7" t="str">
        <f t="shared" si="12"/>
        <v>Quarter!r32c26</v>
      </c>
      <c r="AR32" s="7" t="str">
        <f t="shared" si="12"/>
        <v>Quarter!r32c27</v>
      </c>
      <c r="AS32" s="7" t="str">
        <f t="shared" si="12"/>
        <v>Quarter!r32c28</v>
      </c>
      <c r="AT32" s="7" t="str">
        <f t="shared" si="12"/>
        <v>Quarter!r32c29</v>
      </c>
      <c r="AU32" s="7" t="str">
        <f t="shared" si="12"/>
        <v>Quarter!r32c30</v>
      </c>
      <c r="AV32" s="7" t="str">
        <f t="shared" si="12"/>
        <v>Quarter!r32c31</v>
      </c>
      <c r="AW32" s="7" t="str">
        <f t="shared" si="12"/>
        <v>Quarter!r32c32</v>
      </c>
      <c r="AX32" s="7" t="str">
        <f t="shared" si="12"/>
        <v>Quarter!r32c33</v>
      </c>
      <c r="AY32" s="7" t="str">
        <f t="shared" si="12"/>
        <v>Quarter!r32c34</v>
      </c>
      <c r="AZ32" s="7" t="str">
        <f t="shared" si="12"/>
        <v>Quarter!r32c35</v>
      </c>
      <c r="BA32" s="7" t="str">
        <f t="shared" si="12"/>
        <v>Quarter!r32c36</v>
      </c>
      <c r="BB32" s="7" t="str">
        <f t="shared" si="12"/>
        <v>Quarter!r32c37</v>
      </c>
      <c r="BC32" s="7" t="str">
        <f t="shared" si="12"/>
        <v>Quarter!r32c38</v>
      </c>
      <c r="BD32" s="7" t="str">
        <f t="shared" si="12"/>
        <v>Quarter!r32c39</v>
      </c>
      <c r="BE32" s="7" t="str">
        <f t="shared" si="12"/>
        <v>Quarter!r32c40</v>
      </c>
      <c r="BF32" s="7" t="str">
        <f t="shared" si="12"/>
        <v>Quarter!r32c41</v>
      </c>
      <c r="BG32" s="7" t="str">
        <f t="shared" si="14"/>
        <v>Quarter!r32c42</v>
      </c>
      <c r="BH32" s="7" t="str">
        <f t="shared" si="14"/>
        <v>Quarter!r32c43</v>
      </c>
      <c r="BI32" s="7" t="str">
        <f t="shared" si="14"/>
        <v>Quarter!r32c44</v>
      </c>
      <c r="BJ32" s="7" t="str">
        <f t="shared" si="14"/>
        <v>Quarter!r32c45</v>
      </c>
      <c r="BK32" s="7" t="str">
        <f t="shared" si="14"/>
        <v>Quarter!r32c46</v>
      </c>
      <c r="BL32" s="7" t="str">
        <f t="shared" si="14"/>
        <v>Quarter!r32c47</v>
      </c>
      <c r="BM32" s="7" t="str">
        <f t="shared" si="14"/>
        <v>Quarter!r32c48</v>
      </c>
      <c r="BN32" s="7" t="str">
        <f t="shared" si="14"/>
        <v>Quarter!r32c49</v>
      </c>
      <c r="BO32" s="7" t="str">
        <f t="shared" si="14"/>
        <v>Quarter!r32c50</v>
      </c>
      <c r="BP32" s="7" t="str">
        <f t="shared" si="14"/>
        <v>Quarter!r32c51</v>
      </c>
      <c r="BQ32" s="7" t="str">
        <f t="shared" si="14"/>
        <v>Quarter!r32c52</v>
      </c>
      <c r="BR32" s="7" t="str">
        <f t="shared" si="14"/>
        <v>Quarter!r32c53</v>
      </c>
    </row>
    <row r="33" spans="2:70" x14ac:dyDescent="0.2">
      <c r="B33" s="4" t="s">
        <v>9</v>
      </c>
      <c r="C33" s="7">
        <v>33</v>
      </c>
      <c r="D33" s="7" t="str">
        <f t="shared" si="10"/>
        <v>Annual!r33c2</v>
      </c>
      <c r="E33" s="7" t="str">
        <f t="shared" si="10"/>
        <v>Annual!r33c3</v>
      </c>
      <c r="F33" s="7" t="str">
        <f t="shared" si="10"/>
        <v>Annual!r33c4</v>
      </c>
      <c r="G33" s="7" t="str">
        <f t="shared" si="10"/>
        <v>Annual!r33c5</v>
      </c>
      <c r="H33" s="7" t="str">
        <f t="shared" si="10"/>
        <v>Annual!r33c6</v>
      </c>
      <c r="I33" s="7" t="str">
        <f t="shared" si="10"/>
        <v>Annual!r33c7</v>
      </c>
      <c r="J33" s="7" t="str">
        <f t="shared" si="10"/>
        <v>Annual!r33c8</v>
      </c>
      <c r="K33" s="7" t="str">
        <f t="shared" si="10"/>
        <v>Annual!r33c9</v>
      </c>
      <c r="L33" s="7" t="str">
        <f t="shared" si="10"/>
        <v>Annual!r33c10</v>
      </c>
      <c r="M33" s="7" t="str">
        <f t="shared" si="10"/>
        <v>Annual!r33c11</v>
      </c>
      <c r="N33" s="7" t="str">
        <f t="shared" si="10"/>
        <v>Annual!r33c12</v>
      </c>
      <c r="O33" s="7" t="str">
        <f t="shared" si="10"/>
        <v>Annual!r33c13</v>
      </c>
      <c r="P33" s="7" t="str">
        <f t="shared" si="10"/>
        <v>Annual!r33c14</v>
      </c>
      <c r="Q33" s="7" t="str">
        <f t="shared" si="10"/>
        <v>Annual!r33c15</v>
      </c>
      <c r="R33" s="7">
        <v>33</v>
      </c>
      <c r="S33" s="7" t="str">
        <f t="shared" si="11"/>
        <v>Quarter!r33c2</v>
      </c>
      <c r="T33" s="7" t="str">
        <f t="shared" si="11"/>
        <v>Quarter!r33c3</v>
      </c>
      <c r="U33" s="7" t="str">
        <f t="shared" si="11"/>
        <v>Quarter!r33c4</v>
      </c>
      <c r="V33" s="7" t="str">
        <f t="shared" si="11"/>
        <v>Quarter!r33c5</v>
      </c>
      <c r="W33" s="7" t="str">
        <f t="shared" si="11"/>
        <v>Quarter!r33c6</v>
      </c>
      <c r="X33" s="7" t="str">
        <f t="shared" si="11"/>
        <v>Quarter!r33c7</v>
      </c>
      <c r="Y33" s="7" t="str">
        <f t="shared" si="11"/>
        <v>Quarter!r33c8</v>
      </c>
      <c r="Z33" s="7" t="str">
        <f t="shared" si="11"/>
        <v>Quarter!r33c9</v>
      </c>
      <c r="AA33" s="7" t="str">
        <f t="shared" si="11"/>
        <v>Quarter!r33c10</v>
      </c>
      <c r="AB33" s="7" t="str">
        <f t="shared" si="11"/>
        <v>Quarter!r33c11</v>
      </c>
      <c r="AC33" s="7" t="str">
        <f t="shared" si="11"/>
        <v>Quarter!r33c12</v>
      </c>
      <c r="AD33" s="7" t="str">
        <f t="shared" si="11"/>
        <v>Quarter!r33c13</v>
      </c>
      <c r="AE33" s="7" t="str">
        <f t="shared" si="11"/>
        <v>Quarter!r33c14</v>
      </c>
      <c r="AF33" s="7" t="str">
        <f t="shared" si="11"/>
        <v>Quarter!r33c15</v>
      </c>
      <c r="AG33" s="7" t="str">
        <f t="shared" si="11"/>
        <v>Quarter!r33c16</v>
      </c>
      <c r="AH33" s="7" t="str">
        <f t="shared" si="11"/>
        <v>Quarter!r33c17</v>
      </c>
      <c r="AI33" s="7" t="str">
        <f t="shared" si="11"/>
        <v>Quarter!r33c18</v>
      </c>
      <c r="AJ33" s="7" t="str">
        <f t="shared" si="11"/>
        <v>Quarter!r33c19</v>
      </c>
      <c r="AK33" s="7" t="str">
        <f t="shared" si="11"/>
        <v>Quarter!r33c20</v>
      </c>
      <c r="AL33" s="7" t="str">
        <f t="shared" si="11"/>
        <v>Quarter!r33c21</v>
      </c>
      <c r="AM33" s="7" t="str">
        <f t="shared" si="11"/>
        <v>Quarter!r33c22</v>
      </c>
      <c r="AN33" s="7" t="str">
        <f t="shared" si="11"/>
        <v>Quarter!r33c23</v>
      </c>
      <c r="AO33" s="7" t="str">
        <f t="shared" si="12"/>
        <v>Quarter!r33c24</v>
      </c>
      <c r="AP33" s="7" t="str">
        <f t="shared" si="12"/>
        <v>Quarter!r33c25</v>
      </c>
      <c r="AQ33" s="7" t="str">
        <f t="shared" si="12"/>
        <v>Quarter!r33c26</v>
      </c>
      <c r="AR33" s="7" t="str">
        <f t="shared" si="12"/>
        <v>Quarter!r33c27</v>
      </c>
      <c r="AS33" s="7" t="str">
        <f t="shared" si="12"/>
        <v>Quarter!r33c28</v>
      </c>
      <c r="AT33" s="7" t="str">
        <f t="shared" si="12"/>
        <v>Quarter!r33c29</v>
      </c>
      <c r="AU33" s="7" t="str">
        <f t="shared" si="12"/>
        <v>Quarter!r33c30</v>
      </c>
      <c r="AV33" s="7" t="str">
        <f t="shared" si="12"/>
        <v>Quarter!r33c31</v>
      </c>
      <c r="AW33" s="7" t="str">
        <f t="shared" si="12"/>
        <v>Quarter!r33c32</v>
      </c>
      <c r="AX33" s="7" t="str">
        <f t="shared" si="12"/>
        <v>Quarter!r33c33</v>
      </c>
      <c r="AY33" s="7" t="str">
        <f t="shared" si="12"/>
        <v>Quarter!r33c34</v>
      </c>
      <c r="AZ33" s="7" t="str">
        <f t="shared" si="12"/>
        <v>Quarter!r33c35</v>
      </c>
      <c r="BA33" s="7" t="str">
        <f t="shared" si="12"/>
        <v>Quarter!r33c36</v>
      </c>
      <c r="BB33" s="7" t="str">
        <f t="shared" si="12"/>
        <v>Quarter!r33c37</v>
      </c>
      <c r="BC33" s="7" t="str">
        <f t="shared" si="12"/>
        <v>Quarter!r33c38</v>
      </c>
      <c r="BD33" s="7" t="str">
        <f t="shared" si="12"/>
        <v>Quarter!r33c39</v>
      </c>
      <c r="BE33" s="7" t="str">
        <f t="shared" si="12"/>
        <v>Quarter!r33c40</v>
      </c>
      <c r="BF33" s="7" t="str">
        <f t="shared" si="12"/>
        <v>Quarter!r33c41</v>
      </c>
      <c r="BG33" s="7" t="str">
        <f t="shared" si="14"/>
        <v>Quarter!r33c42</v>
      </c>
      <c r="BH33" s="7" t="str">
        <f t="shared" si="14"/>
        <v>Quarter!r33c43</v>
      </c>
      <c r="BI33" s="7" t="str">
        <f t="shared" si="14"/>
        <v>Quarter!r33c44</v>
      </c>
      <c r="BJ33" s="7" t="str">
        <f t="shared" si="14"/>
        <v>Quarter!r33c45</v>
      </c>
      <c r="BK33" s="7" t="str">
        <f t="shared" si="14"/>
        <v>Quarter!r33c46</v>
      </c>
      <c r="BL33" s="7" t="str">
        <f t="shared" si="14"/>
        <v>Quarter!r33c47</v>
      </c>
      <c r="BM33" s="7" t="str">
        <f t="shared" si="14"/>
        <v>Quarter!r33c48</v>
      </c>
      <c r="BN33" s="7" t="str">
        <f t="shared" si="14"/>
        <v>Quarter!r33c49</v>
      </c>
      <c r="BO33" s="7" t="str">
        <f t="shared" si="14"/>
        <v>Quarter!r33c50</v>
      </c>
      <c r="BP33" s="7" t="str">
        <f t="shared" si="14"/>
        <v>Quarter!r33c51</v>
      </c>
      <c r="BQ33" s="7" t="str">
        <f t="shared" si="14"/>
        <v>Quarter!r33c52</v>
      </c>
      <c r="BR33" s="7" t="str">
        <f t="shared" si="14"/>
        <v>Quarter!r33c53</v>
      </c>
    </row>
    <row r="34" spans="2:70" x14ac:dyDescent="0.2">
      <c r="B34" s="4" t="s">
        <v>32</v>
      </c>
      <c r="C34" s="7">
        <v>34</v>
      </c>
      <c r="D34" s="7" t="str">
        <f t="shared" ref="D34:Q50" si="15">$E$3&amp;"r"&amp;$C34&amp;"c"&amp;D$4</f>
        <v>Annual!r34c2</v>
      </c>
      <c r="E34" s="7" t="str">
        <f t="shared" si="15"/>
        <v>Annual!r34c3</v>
      </c>
      <c r="F34" s="7" t="str">
        <f t="shared" si="15"/>
        <v>Annual!r34c4</v>
      </c>
      <c r="G34" s="7" t="str">
        <f t="shared" si="15"/>
        <v>Annual!r34c5</v>
      </c>
      <c r="H34" s="7" t="str">
        <f t="shared" si="15"/>
        <v>Annual!r34c6</v>
      </c>
      <c r="I34" s="7" t="str">
        <f t="shared" si="15"/>
        <v>Annual!r34c7</v>
      </c>
      <c r="J34" s="7" t="str">
        <f t="shared" si="15"/>
        <v>Annual!r34c8</v>
      </c>
      <c r="K34" s="7" t="str">
        <f t="shared" si="15"/>
        <v>Annual!r34c9</v>
      </c>
      <c r="L34" s="7" t="str">
        <f t="shared" si="15"/>
        <v>Annual!r34c10</v>
      </c>
      <c r="M34" s="7" t="str">
        <f t="shared" si="15"/>
        <v>Annual!r34c11</v>
      </c>
      <c r="N34" s="7" t="str">
        <f t="shared" si="15"/>
        <v>Annual!r34c12</v>
      </c>
      <c r="O34" s="7" t="str">
        <f t="shared" si="15"/>
        <v>Annual!r34c13</v>
      </c>
      <c r="P34" s="7" t="str">
        <f t="shared" si="15"/>
        <v>Annual!r34c14</v>
      </c>
      <c r="Q34" s="7" t="str">
        <f t="shared" si="15"/>
        <v>Annual!r34c15</v>
      </c>
      <c r="R34" s="7">
        <v>34</v>
      </c>
      <c r="S34" s="7" t="str">
        <f t="shared" ref="S34:AO45" si="16">$T$3&amp;"r"&amp;$R34&amp;"c"&amp;S$4</f>
        <v>Quarter!r34c2</v>
      </c>
      <c r="T34" s="7" t="str">
        <f t="shared" si="16"/>
        <v>Quarter!r34c3</v>
      </c>
      <c r="U34" s="7" t="str">
        <f t="shared" si="16"/>
        <v>Quarter!r34c4</v>
      </c>
      <c r="V34" s="7" t="str">
        <f t="shared" si="16"/>
        <v>Quarter!r34c5</v>
      </c>
      <c r="W34" s="7" t="str">
        <f t="shared" si="16"/>
        <v>Quarter!r34c6</v>
      </c>
      <c r="X34" s="7" t="str">
        <f t="shared" si="16"/>
        <v>Quarter!r34c7</v>
      </c>
      <c r="Y34" s="7" t="str">
        <f t="shared" si="16"/>
        <v>Quarter!r34c8</v>
      </c>
      <c r="Z34" s="7" t="str">
        <f t="shared" si="16"/>
        <v>Quarter!r34c9</v>
      </c>
      <c r="AA34" s="7" t="str">
        <f t="shared" si="16"/>
        <v>Quarter!r34c10</v>
      </c>
      <c r="AB34" s="7" t="str">
        <f t="shared" si="16"/>
        <v>Quarter!r34c11</v>
      </c>
      <c r="AC34" s="7" t="str">
        <f t="shared" si="16"/>
        <v>Quarter!r34c12</v>
      </c>
      <c r="AD34" s="7" t="str">
        <f t="shared" si="16"/>
        <v>Quarter!r34c13</v>
      </c>
      <c r="AE34" s="7" t="str">
        <f t="shared" si="16"/>
        <v>Quarter!r34c14</v>
      </c>
      <c r="AF34" s="7" t="str">
        <f t="shared" si="16"/>
        <v>Quarter!r34c15</v>
      </c>
      <c r="AG34" s="7" t="str">
        <f t="shared" si="16"/>
        <v>Quarter!r34c16</v>
      </c>
      <c r="AH34" s="7" t="str">
        <f t="shared" si="16"/>
        <v>Quarter!r34c17</v>
      </c>
      <c r="AI34" s="7" t="str">
        <f t="shared" si="16"/>
        <v>Quarter!r34c18</v>
      </c>
      <c r="AJ34" s="7" t="str">
        <f t="shared" si="16"/>
        <v>Quarter!r34c19</v>
      </c>
      <c r="AK34" s="7" t="str">
        <f t="shared" si="16"/>
        <v>Quarter!r34c20</v>
      </c>
      <c r="AL34" s="7" t="str">
        <f t="shared" si="16"/>
        <v>Quarter!r34c21</v>
      </c>
      <c r="AM34" s="7" t="str">
        <f t="shared" si="16"/>
        <v>Quarter!r34c22</v>
      </c>
      <c r="AN34" s="7" t="str">
        <f t="shared" si="16"/>
        <v>Quarter!r34c23</v>
      </c>
      <c r="AO34" s="7" t="str">
        <f t="shared" si="16"/>
        <v>Quarter!r34c24</v>
      </c>
      <c r="AP34" s="7" t="str">
        <f t="shared" si="12"/>
        <v>Quarter!r34c25</v>
      </c>
      <c r="AQ34" s="7" t="str">
        <f t="shared" si="12"/>
        <v>Quarter!r34c26</v>
      </c>
      <c r="AR34" s="7" t="str">
        <f t="shared" si="12"/>
        <v>Quarter!r34c27</v>
      </c>
      <c r="AS34" s="7" t="str">
        <f t="shared" si="12"/>
        <v>Quarter!r34c28</v>
      </c>
      <c r="AT34" s="7" t="str">
        <f t="shared" si="12"/>
        <v>Quarter!r34c29</v>
      </c>
      <c r="AU34" s="7" t="str">
        <f t="shared" si="12"/>
        <v>Quarter!r34c30</v>
      </c>
      <c r="AV34" s="7" t="str">
        <f t="shared" si="12"/>
        <v>Quarter!r34c31</v>
      </c>
      <c r="AW34" s="7" t="str">
        <f t="shared" si="12"/>
        <v>Quarter!r34c32</v>
      </c>
      <c r="AX34" s="7" t="str">
        <f t="shared" si="12"/>
        <v>Quarter!r34c33</v>
      </c>
      <c r="AY34" s="7" t="str">
        <f t="shared" si="12"/>
        <v>Quarter!r34c34</v>
      </c>
      <c r="AZ34" s="7" t="str">
        <f t="shared" si="12"/>
        <v>Quarter!r34c35</v>
      </c>
      <c r="BA34" s="7" t="str">
        <f t="shared" si="12"/>
        <v>Quarter!r34c36</v>
      </c>
      <c r="BB34" s="7" t="str">
        <f t="shared" si="12"/>
        <v>Quarter!r34c37</v>
      </c>
      <c r="BC34" s="7" t="str">
        <f t="shared" si="12"/>
        <v>Quarter!r34c38</v>
      </c>
      <c r="BD34" s="7" t="str">
        <f t="shared" si="12"/>
        <v>Quarter!r34c39</v>
      </c>
      <c r="BE34" s="7" t="str">
        <f t="shared" si="12"/>
        <v>Quarter!r34c40</v>
      </c>
      <c r="BF34" s="7" t="str">
        <f t="shared" si="12"/>
        <v>Quarter!r34c41</v>
      </c>
      <c r="BG34" s="7" t="str">
        <f t="shared" si="14"/>
        <v>Quarter!r34c42</v>
      </c>
      <c r="BH34" s="7" t="str">
        <f t="shared" si="14"/>
        <v>Quarter!r34c43</v>
      </c>
      <c r="BI34" s="7" t="str">
        <f t="shared" si="14"/>
        <v>Quarter!r34c44</v>
      </c>
      <c r="BJ34" s="7" t="str">
        <f t="shared" si="14"/>
        <v>Quarter!r34c45</v>
      </c>
      <c r="BK34" s="7" t="str">
        <f t="shared" si="14"/>
        <v>Quarter!r34c46</v>
      </c>
      <c r="BL34" s="7" t="str">
        <f t="shared" si="14"/>
        <v>Quarter!r34c47</v>
      </c>
      <c r="BM34" s="7" t="str">
        <f t="shared" si="14"/>
        <v>Quarter!r34c48</v>
      </c>
      <c r="BN34" s="7" t="str">
        <f t="shared" si="14"/>
        <v>Quarter!r34c49</v>
      </c>
      <c r="BO34" s="7" t="str">
        <f t="shared" si="14"/>
        <v>Quarter!r34c50</v>
      </c>
      <c r="BP34" s="7" t="str">
        <f t="shared" si="14"/>
        <v>Quarter!r34c51</v>
      </c>
      <c r="BQ34" s="7" t="str">
        <f t="shared" si="14"/>
        <v>Quarter!r34c52</v>
      </c>
      <c r="BR34" s="7" t="str">
        <f t="shared" si="14"/>
        <v>Quarter!r34c53</v>
      </c>
    </row>
    <row r="35" spans="2:70" x14ac:dyDescent="0.2">
      <c r="B35" s="4" t="s">
        <v>301</v>
      </c>
      <c r="C35" s="7">
        <v>35</v>
      </c>
      <c r="D35" s="7" t="str">
        <f t="shared" si="15"/>
        <v>Annual!r35c2</v>
      </c>
      <c r="E35" s="7" t="str">
        <f t="shared" si="15"/>
        <v>Annual!r35c3</v>
      </c>
      <c r="F35" s="7" t="str">
        <f t="shared" si="15"/>
        <v>Annual!r35c4</v>
      </c>
      <c r="G35" s="7" t="str">
        <f t="shared" si="15"/>
        <v>Annual!r35c5</v>
      </c>
      <c r="H35" s="7" t="str">
        <f t="shared" si="15"/>
        <v>Annual!r35c6</v>
      </c>
      <c r="I35" s="7" t="str">
        <f t="shared" si="15"/>
        <v>Annual!r35c7</v>
      </c>
      <c r="J35" s="7" t="str">
        <f t="shared" si="15"/>
        <v>Annual!r35c8</v>
      </c>
      <c r="K35" s="7" t="str">
        <f t="shared" si="15"/>
        <v>Annual!r35c9</v>
      </c>
      <c r="L35" s="7" t="str">
        <f t="shared" si="15"/>
        <v>Annual!r35c10</v>
      </c>
      <c r="M35" s="7" t="str">
        <f t="shared" si="15"/>
        <v>Annual!r35c11</v>
      </c>
      <c r="N35" s="7" t="str">
        <f t="shared" si="15"/>
        <v>Annual!r35c12</v>
      </c>
      <c r="O35" s="7" t="str">
        <f t="shared" si="15"/>
        <v>Annual!r35c13</v>
      </c>
      <c r="P35" s="7" t="str">
        <f t="shared" si="15"/>
        <v>Annual!r35c14</v>
      </c>
      <c r="Q35" s="7" t="str">
        <f t="shared" si="15"/>
        <v>Annual!r35c15</v>
      </c>
      <c r="R35" s="7">
        <v>35</v>
      </c>
      <c r="S35" s="7" t="str">
        <f t="shared" si="16"/>
        <v>Quarter!r35c2</v>
      </c>
      <c r="T35" s="7" t="str">
        <f t="shared" si="16"/>
        <v>Quarter!r35c3</v>
      </c>
      <c r="U35" s="7" t="str">
        <f t="shared" si="16"/>
        <v>Quarter!r35c4</v>
      </c>
      <c r="V35" s="7" t="str">
        <f t="shared" si="16"/>
        <v>Quarter!r35c5</v>
      </c>
      <c r="W35" s="7" t="str">
        <f t="shared" si="16"/>
        <v>Quarter!r35c6</v>
      </c>
      <c r="X35" s="7" t="str">
        <f t="shared" si="16"/>
        <v>Quarter!r35c7</v>
      </c>
      <c r="Y35" s="7" t="str">
        <f t="shared" si="16"/>
        <v>Quarter!r35c8</v>
      </c>
      <c r="Z35" s="7" t="str">
        <f t="shared" si="16"/>
        <v>Quarter!r35c9</v>
      </c>
      <c r="AA35" s="7" t="str">
        <f t="shared" si="16"/>
        <v>Quarter!r35c10</v>
      </c>
      <c r="AB35" s="7" t="str">
        <f t="shared" si="16"/>
        <v>Quarter!r35c11</v>
      </c>
      <c r="AC35" s="7" t="str">
        <f t="shared" si="16"/>
        <v>Quarter!r35c12</v>
      </c>
      <c r="AD35" s="7" t="str">
        <f t="shared" si="16"/>
        <v>Quarter!r35c13</v>
      </c>
      <c r="AE35" s="7" t="str">
        <f t="shared" si="16"/>
        <v>Quarter!r35c14</v>
      </c>
      <c r="AF35" s="7" t="str">
        <f t="shared" si="16"/>
        <v>Quarter!r35c15</v>
      </c>
      <c r="AG35" s="7" t="str">
        <f t="shared" si="16"/>
        <v>Quarter!r35c16</v>
      </c>
      <c r="AH35" s="7" t="str">
        <f t="shared" si="16"/>
        <v>Quarter!r35c17</v>
      </c>
      <c r="AI35" s="7" t="str">
        <f t="shared" si="16"/>
        <v>Quarter!r35c18</v>
      </c>
      <c r="AJ35" s="7" t="str">
        <f t="shared" si="16"/>
        <v>Quarter!r35c19</v>
      </c>
      <c r="AK35" s="7" t="str">
        <f t="shared" si="16"/>
        <v>Quarter!r35c20</v>
      </c>
      <c r="AL35" s="7" t="str">
        <f t="shared" si="16"/>
        <v>Quarter!r35c21</v>
      </c>
      <c r="AM35" s="7" t="str">
        <f t="shared" si="16"/>
        <v>Quarter!r35c22</v>
      </c>
      <c r="AN35" s="7" t="str">
        <f t="shared" si="16"/>
        <v>Quarter!r35c23</v>
      </c>
      <c r="AO35" s="7" t="str">
        <f t="shared" si="12"/>
        <v>Quarter!r35c24</v>
      </c>
      <c r="AP35" s="7" t="str">
        <f t="shared" si="12"/>
        <v>Quarter!r35c25</v>
      </c>
      <c r="AQ35" s="7" t="str">
        <f t="shared" si="12"/>
        <v>Quarter!r35c26</v>
      </c>
      <c r="AR35" s="7" t="str">
        <f t="shared" si="12"/>
        <v>Quarter!r35c27</v>
      </c>
      <c r="AS35" s="7" t="str">
        <f t="shared" si="12"/>
        <v>Quarter!r35c28</v>
      </c>
      <c r="AT35" s="7" t="str">
        <f t="shared" si="12"/>
        <v>Quarter!r35c29</v>
      </c>
      <c r="AU35" s="7" t="str">
        <f t="shared" si="12"/>
        <v>Quarter!r35c30</v>
      </c>
      <c r="AV35" s="7" t="str">
        <f t="shared" si="12"/>
        <v>Quarter!r35c31</v>
      </c>
      <c r="AW35" s="7" t="str">
        <f t="shared" si="12"/>
        <v>Quarter!r35c32</v>
      </c>
      <c r="AX35" s="7" t="str">
        <f t="shared" si="12"/>
        <v>Quarter!r35c33</v>
      </c>
      <c r="AY35" s="7" t="str">
        <f t="shared" si="12"/>
        <v>Quarter!r35c34</v>
      </c>
      <c r="AZ35" s="7" t="str">
        <f t="shared" si="12"/>
        <v>Quarter!r35c35</v>
      </c>
      <c r="BA35" s="7" t="str">
        <f t="shared" si="12"/>
        <v>Quarter!r35c36</v>
      </c>
      <c r="BB35" s="7" t="str">
        <f t="shared" si="12"/>
        <v>Quarter!r35c37</v>
      </c>
      <c r="BC35" s="7" t="str">
        <f t="shared" si="12"/>
        <v>Quarter!r35c38</v>
      </c>
      <c r="BD35" s="7" t="str">
        <f t="shared" si="12"/>
        <v>Quarter!r35c39</v>
      </c>
      <c r="BE35" s="7" t="str">
        <f t="shared" si="12"/>
        <v>Quarter!r35c40</v>
      </c>
      <c r="BF35" s="7" t="str">
        <f t="shared" si="12"/>
        <v>Quarter!r35c41</v>
      </c>
      <c r="BG35" s="7" t="str">
        <f t="shared" si="14"/>
        <v>Quarter!r35c42</v>
      </c>
      <c r="BH35" s="7" t="str">
        <f t="shared" si="14"/>
        <v>Quarter!r35c43</v>
      </c>
      <c r="BI35" s="7" t="str">
        <f t="shared" si="14"/>
        <v>Quarter!r35c44</v>
      </c>
      <c r="BJ35" s="7" t="str">
        <f t="shared" si="14"/>
        <v>Quarter!r35c45</v>
      </c>
      <c r="BK35" s="7" t="str">
        <f t="shared" si="14"/>
        <v>Quarter!r35c46</v>
      </c>
      <c r="BL35" s="7" t="str">
        <f t="shared" si="14"/>
        <v>Quarter!r35c47</v>
      </c>
      <c r="BM35" s="7" t="str">
        <f t="shared" si="14"/>
        <v>Quarter!r35c48</v>
      </c>
      <c r="BN35" s="7" t="str">
        <f t="shared" si="14"/>
        <v>Quarter!r35c49</v>
      </c>
      <c r="BO35" s="7" t="str">
        <f t="shared" si="14"/>
        <v>Quarter!r35c50</v>
      </c>
      <c r="BP35" s="7" t="str">
        <f t="shared" si="14"/>
        <v>Quarter!r35c51</v>
      </c>
      <c r="BQ35" s="7" t="str">
        <f t="shared" si="14"/>
        <v>Quarter!r35c52</v>
      </c>
      <c r="BR35" s="7" t="str">
        <f t="shared" si="14"/>
        <v>Quarter!r35c53</v>
      </c>
    </row>
    <row r="36" spans="2:70" x14ac:dyDescent="0.2">
      <c r="B36" s="4" t="s">
        <v>306</v>
      </c>
      <c r="C36" s="7">
        <v>36</v>
      </c>
      <c r="D36" s="7" t="str">
        <f t="shared" si="15"/>
        <v>Annual!r36c2</v>
      </c>
      <c r="E36" s="7" t="str">
        <f t="shared" si="15"/>
        <v>Annual!r36c3</v>
      </c>
      <c r="F36" s="7" t="str">
        <f t="shared" si="15"/>
        <v>Annual!r36c4</v>
      </c>
      <c r="G36" s="7" t="str">
        <f t="shared" si="15"/>
        <v>Annual!r36c5</v>
      </c>
      <c r="H36" s="7" t="str">
        <f t="shared" si="15"/>
        <v>Annual!r36c6</v>
      </c>
      <c r="I36" s="7" t="str">
        <f t="shared" si="15"/>
        <v>Annual!r36c7</v>
      </c>
      <c r="J36" s="7" t="str">
        <f t="shared" si="15"/>
        <v>Annual!r36c8</v>
      </c>
      <c r="K36" s="7" t="str">
        <f t="shared" si="15"/>
        <v>Annual!r36c9</v>
      </c>
      <c r="L36" s="7" t="str">
        <f t="shared" si="15"/>
        <v>Annual!r36c10</v>
      </c>
      <c r="M36" s="7" t="str">
        <f t="shared" si="15"/>
        <v>Annual!r36c11</v>
      </c>
      <c r="N36" s="7" t="str">
        <f t="shared" si="15"/>
        <v>Annual!r36c12</v>
      </c>
      <c r="O36" s="7" t="str">
        <f t="shared" si="15"/>
        <v>Annual!r36c13</v>
      </c>
      <c r="P36" s="7" t="str">
        <f t="shared" si="15"/>
        <v>Annual!r36c14</v>
      </c>
      <c r="Q36" s="7" t="str">
        <f t="shared" si="15"/>
        <v>Annual!r36c15</v>
      </c>
      <c r="R36" s="7">
        <v>36</v>
      </c>
      <c r="S36" s="7" t="str">
        <f t="shared" si="16"/>
        <v>Quarter!r36c2</v>
      </c>
      <c r="T36" s="7" t="str">
        <f t="shared" si="16"/>
        <v>Quarter!r36c3</v>
      </c>
      <c r="U36" s="7" t="str">
        <f t="shared" si="16"/>
        <v>Quarter!r36c4</v>
      </c>
      <c r="V36" s="7" t="str">
        <f t="shared" si="16"/>
        <v>Quarter!r36c5</v>
      </c>
      <c r="W36" s="7" t="str">
        <f t="shared" si="16"/>
        <v>Quarter!r36c6</v>
      </c>
      <c r="X36" s="7" t="str">
        <f t="shared" si="16"/>
        <v>Quarter!r36c7</v>
      </c>
      <c r="Y36" s="7" t="str">
        <f t="shared" si="16"/>
        <v>Quarter!r36c8</v>
      </c>
      <c r="Z36" s="7" t="str">
        <f t="shared" si="16"/>
        <v>Quarter!r36c9</v>
      </c>
      <c r="AA36" s="7" t="str">
        <f t="shared" si="16"/>
        <v>Quarter!r36c10</v>
      </c>
      <c r="AB36" s="7" t="str">
        <f t="shared" si="16"/>
        <v>Quarter!r36c11</v>
      </c>
      <c r="AC36" s="7" t="str">
        <f t="shared" si="16"/>
        <v>Quarter!r36c12</v>
      </c>
      <c r="AD36" s="7" t="str">
        <f t="shared" si="16"/>
        <v>Quarter!r36c13</v>
      </c>
      <c r="AE36" s="7" t="str">
        <f t="shared" si="16"/>
        <v>Quarter!r36c14</v>
      </c>
      <c r="AF36" s="7" t="str">
        <f t="shared" si="16"/>
        <v>Quarter!r36c15</v>
      </c>
      <c r="AG36" s="7" t="str">
        <f t="shared" si="16"/>
        <v>Quarter!r36c16</v>
      </c>
      <c r="AH36" s="7" t="str">
        <f t="shared" si="16"/>
        <v>Quarter!r36c17</v>
      </c>
      <c r="AI36" s="7" t="str">
        <f t="shared" si="16"/>
        <v>Quarter!r36c18</v>
      </c>
      <c r="AJ36" s="7" t="str">
        <f t="shared" si="16"/>
        <v>Quarter!r36c19</v>
      </c>
      <c r="AK36" s="7" t="str">
        <f t="shared" si="16"/>
        <v>Quarter!r36c20</v>
      </c>
      <c r="AL36" s="7" t="str">
        <f t="shared" si="16"/>
        <v>Quarter!r36c21</v>
      </c>
      <c r="AM36" s="7" t="str">
        <f t="shared" si="16"/>
        <v>Quarter!r36c22</v>
      </c>
      <c r="AN36" s="7" t="str">
        <f t="shared" si="16"/>
        <v>Quarter!r36c23</v>
      </c>
      <c r="AO36" s="7" t="str">
        <f t="shared" si="12"/>
        <v>Quarter!r36c24</v>
      </c>
      <c r="AP36" s="7" t="str">
        <f t="shared" si="12"/>
        <v>Quarter!r36c25</v>
      </c>
      <c r="AQ36" s="7" t="str">
        <f t="shared" si="12"/>
        <v>Quarter!r36c26</v>
      </c>
      <c r="AR36" s="7" t="str">
        <f t="shared" si="12"/>
        <v>Quarter!r36c27</v>
      </c>
      <c r="AS36" s="7" t="str">
        <f t="shared" si="12"/>
        <v>Quarter!r36c28</v>
      </c>
      <c r="AT36" s="7" t="str">
        <f t="shared" si="12"/>
        <v>Quarter!r36c29</v>
      </c>
      <c r="AU36" s="7" t="str">
        <f t="shared" si="12"/>
        <v>Quarter!r36c30</v>
      </c>
      <c r="AV36" s="7" t="str">
        <f t="shared" si="12"/>
        <v>Quarter!r36c31</v>
      </c>
      <c r="AW36" s="7" t="str">
        <f t="shared" si="12"/>
        <v>Quarter!r36c32</v>
      </c>
      <c r="AX36" s="7" t="str">
        <f t="shared" si="12"/>
        <v>Quarter!r36c33</v>
      </c>
      <c r="AY36" s="7" t="str">
        <f t="shared" si="12"/>
        <v>Quarter!r36c34</v>
      </c>
      <c r="AZ36" s="7" t="str">
        <f t="shared" si="12"/>
        <v>Quarter!r36c35</v>
      </c>
      <c r="BA36" s="7" t="str">
        <f t="shared" si="12"/>
        <v>Quarter!r36c36</v>
      </c>
      <c r="BB36" s="7" t="str">
        <f t="shared" si="12"/>
        <v>Quarter!r36c37</v>
      </c>
      <c r="BC36" s="7" t="str">
        <f t="shared" si="12"/>
        <v>Quarter!r36c38</v>
      </c>
      <c r="BD36" s="7" t="str">
        <f t="shared" si="12"/>
        <v>Quarter!r36c39</v>
      </c>
      <c r="BE36" s="7" t="str">
        <f t="shared" si="12"/>
        <v>Quarter!r36c40</v>
      </c>
      <c r="BF36" s="7" t="str">
        <f t="shared" si="12"/>
        <v>Quarter!r36c41</v>
      </c>
      <c r="BG36" s="7" t="str">
        <f t="shared" si="14"/>
        <v>Quarter!r36c42</v>
      </c>
      <c r="BH36" s="7" t="str">
        <f t="shared" si="14"/>
        <v>Quarter!r36c43</v>
      </c>
      <c r="BI36" s="7" t="str">
        <f t="shared" si="14"/>
        <v>Quarter!r36c44</v>
      </c>
      <c r="BJ36" s="7" t="str">
        <f t="shared" si="14"/>
        <v>Quarter!r36c45</v>
      </c>
      <c r="BK36" s="7" t="str">
        <f t="shared" si="14"/>
        <v>Quarter!r36c46</v>
      </c>
      <c r="BL36" s="7" t="str">
        <f t="shared" si="14"/>
        <v>Quarter!r36c47</v>
      </c>
      <c r="BM36" s="7" t="str">
        <f t="shared" si="14"/>
        <v>Quarter!r36c48</v>
      </c>
      <c r="BN36" s="7" t="str">
        <f t="shared" si="14"/>
        <v>Quarter!r36c49</v>
      </c>
      <c r="BO36" s="7" t="str">
        <f t="shared" si="14"/>
        <v>Quarter!r36c50</v>
      </c>
      <c r="BP36" s="7" t="str">
        <f t="shared" si="14"/>
        <v>Quarter!r36c51</v>
      </c>
      <c r="BQ36" s="7" t="str">
        <f t="shared" si="14"/>
        <v>Quarter!r36c52</v>
      </c>
      <c r="BR36" s="7" t="str">
        <f t="shared" si="14"/>
        <v>Quarter!r36c53</v>
      </c>
    </row>
    <row r="37" spans="2:70" x14ac:dyDescent="0.2">
      <c r="B37" s="5" t="s">
        <v>1</v>
      </c>
      <c r="C37" s="7">
        <v>37</v>
      </c>
      <c r="D37" s="7" t="str">
        <f t="shared" si="15"/>
        <v>Annual!r37c2</v>
      </c>
      <c r="E37" s="7" t="str">
        <f t="shared" si="15"/>
        <v>Annual!r37c3</v>
      </c>
      <c r="F37" s="7" t="str">
        <f t="shared" si="15"/>
        <v>Annual!r37c4</v>
      </c>
      <c r="G37" s="7" t="str">
        <f t="shared" si="15"/>
        <v>Annual!r37c5</v>
      </c>
      <c r="H37" s="7" t="str">
        <f t="shared" si="15"/>
        <v>Annual!r37c6</v>
      </c>
      <c r="I37" s="7" t="str">
        <f t="shared" si="15"/>
        <v>Annual!r37c7</v>
      </c>
      <c r="J37" s="7" t="str">
        <f t="shared" si="15"/>
        <v>Annual!r37c8</v>
      </c>
      <c r="K37" s="7" t="str">
        <f t="shared" si="15"/>
        <v>Annual!r37c9</v>
      </c>
      <c r="L37" s="7" t="str">
        <f t="shared" si="15"/>
        <v>Annual!r37c10</v>
      </c>
      <c r="M37" s="7" t="str">
        <f t="shared" si="15"/>
        <v>Annual!r37c11</v>
      </c>
      <c r="N37" s="7" t="str">
        <f t="shared" si="15"/>
        <v>Annual!r37c12</v>
      </c>
      <c r="O37" s="7" t="str">
        <f t="shared" si="15"/>
        <v>Annual!r37c13</v>
      </c>
      <c r="P37" s="7" t="str">
        <f t="shared" si="15"/>
        <v>Annual!r37c14</v>
      </c>
      <c r="Q37" s="7" t="str">
        <f t="shared" si="15"/>
        <v>Annual!r37c15</v>
      </c>
      <c r="R37" s="7">
        <v>37</v>
      </c>
      <c r="S37" s="7" t="str">
        <f t="shared" si="16"/>
        <v>Quarter!r37c2</v>
      </c>
      <c r="T37" s="7" t="str">
        <f t="shared" si="16"/>
        <v>Quarter!r37c3</v>
      </c>
      <c r="U37" s="7" t="str">
        <f t="shared" si="16"/>
        <v>Quarter!r37c4</v>
      </c>
      <c r="V37" s="7" t="str">
        <f t="shared" si="16"/>
        <v>Quarter!r37c5</v>
      </c>
      <c r="W37" s="7" t="str">
        <f t="shared" si="16"/>
        <v>Quarter!r37c6</v>
      </c>
      <c r="X37" s="7" t="str">
        <f t="shared" si="16"/>
        <v>Quarter!r37c7</v>
      </c>
      <c r="Y37" s="7" t="str">
        <f t="shared" si="16"/>
        <v>Quarter!r37c8</v>
      </c>
      <c r="Z37" s="7" t="str">
        <f t="shared" si="16"/>
        <v>Quarter!r37c9</v>
      </c>
      <c r="AA37" s="7" t="str">
        <f t="shared" si="16"/>
        <v>Quarter!r37c10</v>
      </c>
      <c r="AB37" s="7" t="str">
        <f t="shared" si="16"/>
        <v>Quarter!r37c11</v>
      </c>
      <c r="AC37" s="7" t="str">
        <f t="shared" si="16"/>
        <v>Quarter!r37c12</v>
      </c>
      <c r="AD37" s="7" t="str">
        <f t="shared" si="16"/>
        <v>Quarter!r37c13</v>
      </c>
      <c r="AE37" s="7" t="str">
        <f t="shared" si="16"/>
        <v>Quarter!r37c14</v>
      </c>
      <c r="AF37" s="7" t="str">
        <f t="shared" si="16"/>
        <v>Quarter!r37c15</v>
      </c>
      <c r="AG37" s="7" t="str">
        <f t="shared" si="16"/>
        <v>Quarter!r37c16</v>
      </c>
      <c r="AH37" s="7" t="str">
        <f t="shared" si="16"/>
        <v>Quarter!r37c17</v>
      </c>
      <c r="AI37" s="7" t="str">
        <f t="shared" si="16"/>
        <v>Quarter!r37c18</v>
      </c>
      <c r="AJ37" s="7" t="str">
        <f t="shared" si="16"/>
        <v>Quarter!r37c19</v>
      </c>
      <c r="AK37" s="7" t="str">
        <f t="shared" si="16"/>
        <v>Quarter!r37c20</v>
      </c>
      <c r="AL37" s="7" t="str">
        <f t="shared" si="16"/>
        <v>Quarter!r37c21</v>
      </c>
      <c r="AM37" s="7" t="str">
        <f t="shared" si="16"/>
        <v>Quarter!r37c22</v>
      </c>
      <c r="AN37" s="7" t="str">
        <f t="shared" si="16"/>
        <v>Quarter!r37c23</v>
      </c>
      <c r="AO37" s="7" t="str">
        <f t="shared" si="12"/>
        <v>Quarter!r37c24</v>
      </c>
      <c r="AP37" s="7" t="str">
        <f t="shared" si="12"/>
        <v>Quarter!r37c25</v>
      </c>
      <c r="AQ37" s="7" t="str">
        <f t="shared" si="12"/>
        <v>Quarter!r37c26</v>
      </c>
      <c r="AR37" s="7" t="str">
        <f t="shared" si="12"/>
        <v>Quarter!r37c27</v>
      </c>
      <c r="AS37" s="7" t="str">
        <f t="shared" si="12"/>
        <v>Quarter!r37c28</v>
      </c>
      <c r="AT37" s="7" t="str">
        <f t="shared" si="12"/>
        <v>Quarter!r37c29</v>
      </c>
      <c r="AU37" s="7" t="str">
        <f t="shared" si="12"/>
        <v>Quarter!r37c30</v>
      </c>
      <c r="AV37" s="7" t="str">
        <f t="shared" si="12"/>
        <v>Quarter!r37c31</v>
      </c>
      <c r="AW37" s="7" t="str">
        <f t="shared" si="12"/>
        <v>Quarter!r37c32</v>
      </c>
      <c r="AX37" s="7" t="str">
        <f t="shared" si="12"/>
        <v>Quarter!r37c33</v>
      </c>
      <c r="AY37" s="7" t="str">
        <f t="shared" si="12"/>
        <v>Quarter!r37c34</v>
      </c>
      <c r="AZ37" s="7" t="str">
        <f t="shared" si="12"/>
        <v>Quarter!r37c35</v>
      </c>
      <c r="BA37" s="7" t="str">
        <f t="shared" si="12"/>
        <v>Quarter!r37c36</v>
      </c>
      <c r="BB37" s="7" t="str">
        <f t="shared" si="12"/>
        <v>Quarter!r37c37</v>
      </c>
      <c r="BC37" s="7" t="str">
        <f t="shared" si="12"/>
        <v>Quarter!r37c38</v>
      </c>
      <c r="BD37" s="7" t="str">
        <f t="shared" si="12"/>
        <v>Quarter!r37c39</v>
      </c>
      <c r="BE37" s="7" t="str">
        <f t="shared" si="12"/>
        <v>Quarter!r37c40</v>
      </c>
      <c r="BF37" s="7" t="str">
        <f t="shared" si="12"/>
        <v>Quarter!r37c41</v>
      </c>
      <c r="BG37" s="7" t="str">
        <f t="shared" si="14"/>
        <v>Quarter!r37c42</v>
      </c>
      <c r="BH37" s="7" t="str">
        <f t="shared" si="14"/>
        <v>Quarter!r37c43</v>
      </c>
      <c r="BI37" s="7" t="str">
        <f t="shared" si="14"/>
        <v>Quarter!r37c44</v>
      </c>
      <c r="BJ37" s="7" t="str">
        <f t="shared" si="14"/>
        <v>Quarter!r37c45</v>
      </c>
      <c r="BK37" s="7" t="str">
        <f t="shared" si="14"/>
        <v>Quarter!r37c46</v>
      </c>
      <c r="BL37" s="7" t="str">
        <f t="shared" si="14"/>
        <v>Quarter!r37c47</v>
      </c>
      <c r="BM37" s="7" t="str">
        <f t="shared" si="14"/>
        <v>Quarter!r37c48</v>
      </c>
      <c r="BN37" s="7" t="str">
        <f t="shared" si="14"/>
        <v>Quarter!r37c49</v>
      </c>
      <c r="BO37" s="7" t="str">
        <f t="shared" si="14"/>
        <v>Quarter!r37c50</v>
      </c>
      <c r="BP37" s="7" t="str">
        <f t="shared" si="14"/>
        <v>Quarter!r37c51</v>
      </c>
      <c r="BQ37" s="7" t="str">
        <f t="shared" si="14"/>
        <v>Quarter!r37c52</v>
      </c>
      <c r="BR37" s="7" t="str">
        <f t="shared" si="14"/>
        <v>Quarter!r37c53</v>
      </c>
    </row>
    <row r="38" spans="2:70" ht="15" thickBot="1" x14ac:dyDescent="0.25">
      <c r="B38" s="6" t="s">
        <v>11</v>
      </c>
      <c r="C38" s="7">
        <v>38</v>
      </c>
      <c r="D38" s="7" t="str">
        <f t="shared" si="15"/>
        <v>Annual!r38c2</v>
      </c>
      <c r="E38" s="7" t="str">
        <f t="shared" si="15"/>
        <v>Annual!r38c3</v>
      </c>
      <c r="F38" s="7" t="str">
        <f t="shared" si="15"/>
        <v>Annual!r38c4</v>
      </c>
      <c r="G38" s="7" t="str">
        <f t="shared" si="15"/>
        <v>Annual!r38c5</v>
      </c>
      <c r="H38" s="7" t="str">
        <f t="shared" si="15"/>
        <v>Annual!r38c6</v>
      </c>
      <c r="I38" s="7" t="str">
        <f t="shared" si="15"/>
        <v>Annual!r38c7</v>
      </c>
      <c r="J38" s="7" t="str">
        <f t="shared" si="15"/>
        <v>Annual!r38c8</v>
      </c>
      <c r="K38" s="7" t="str">
        <f t="shared" si="15"/>
        <v>Annual!r38c9</v>
      </c>
      <c r="L38" s="7" t="str">
        <f t="shared" si="15"/>
        <v>Annual!r38c10</v>
      </c>
      <c r="M38" s="7" t="str">
        <f t="shared" si="15"/>
        <v>Annual!r38c11</v>
      </c>
      <c r="N38" s="7" t="str">
        <f t="shared" si="15"/>
        <v>Annual!r38c12</v>
      </c>
      <c r="O38" s="7" t="str">
        <f t="shared" si="15"/>
        <v>Annual!r38c13</v>
      </c>
      <c r="P38" s="7" t="str">
        <f t="shared" si="15"/>
        <v>Annual!r38c14</v>
      </c>
      <c r="Q38" s="7" t="str">
        <f t="shared" si="15"/>
        <v>Annual!r38c15</v>
      </c>
      <c r="R38" s="7">
        <v>38</v>
      </c>
      <c r="S38" s="7" t="str">
        <f t="shared" si="16"/>
        <v>Quarter!r38c2</v>
      </c>
      <c r="T38" s="7" t="str">
        <f t="shared" si="16"/>
        <v>Quarter!r38c3</v>
      </c>
      <c r="U38" s="7" t="str">
        <f t="shared" si="16"/>
        <v>Quarter!r38c4</v>
      </c>
      <c r="V38" s="7" t="str">
        <f t="shared" si="16"/>
        <v>Quarter!r38c5</v>
      </c>
      <c r="W38" s="7" t="str">
        <f t="shared" si="16"/>
        <v>Quarter!r38c6</v>
      </c>
      <c r="X38" s="7" t="str">
        <f t="shared" si="16"/>
        <v>Quarter!r38c7</v>
      </c>
      <c r="Y38" s="7" t="str">
        <f t="shared" si="16"/>
        <v>Quarter!r38c8</v>
      </c>
      <c r="Z38" s="7" t="str">
        <f t="shared" si="16"/>
        <v>Quarter!r38c9</v>
      </c>
      <c r="AA38" s="7" t="str">
        <f t="shared" si="16"/>
        <v>Quarter!r38c10</v>
      </c>
      <c r="AB38" s="7" t="str">
        <f t="shared" si="16"/>
        <v>Quarter!r38c11</v>
      </c>
      <c r="AC38" s="7" t="str">
        <f t="shared" si="16"/>
        <v>Quarter!r38c12</v>
      </c>
      <c r="AD38" s="7" t="str">
        <f t="shared" si="16"/>
        <v>Quarter!r38c13</v>
      </c>
      <c r="AE38" s="7" t="str">
        <f t="shared" si="16"/>
        <v>Quarter!r38c14</v>
      </c>
      <c r="AF38" s="7" t="str">
        <f t="shared" si="16"/>
        <v>Quarter!r38c15</v>
      </c>
      <c r="AG38" s="7" t="str">
        <f t="shared" si="16"/>
        <v>Quarter!r38c16</v>
      </c>
      <c r="AH38" s="7" t="str">
        <f t="shared" si="16"/>
        <v>Quarter!r38c17</v>
      </c>
      <c r="AI38" s="7" t="str">
        <f t="shared" si="16"/>
        <v>Quarter!r38c18</v>
      </c>
      <c r="AJ38" s="7" t="str">
        <f t="shared" si="16"/>
        <v>Quarter!r38c19</v>
      </c>
      <c r="AK38" s="7" t="str">
        <f t="shared" si="16"/>
        <v>Quarter!r38c20</v>
      </c>
      <c r="AL38" s="7" t="str">
        <f t="shared" si="16"/>
        <v>Quarter!r38c21</v>
      </c>
      <c r="AM38" s="7" t="str">
        <f t="shared" si="16"/>
        <v>Quarter!r38c22</v>
      </c>
      <c r="AN38" s="7" t="str">
        <f t="shared" si="16"/>
        <v>Quarter!r38c23</v>
      </c>
      <c r="AO38" s="7" t="str">
        <f t="shared" si="12"/>
        <v>Quarter!r38c24</v>
      </c>
      <c r="AP38" s="7" t="str">
        <f t="shared" si="12"/>
        <v>Quarter!r38c25</v>
      </c>
      <c r="AQ38" s="7" t="str">
        <f t="shared" si="12"/>
        <v>Quarter!r38c26</v>
      </c>
      <c r="AR38" s="7" t="str">
        <f t="shared" si="12"/>
        <v>Quarter!r38c27</v>
      </c>
      <c r="AS38" s="7" t="str">
        <f t="shared" si="12"/>
        <v>Quarter!r38c28</v>
      </c>
      <c r="AT38" s="7" t="str">
        <f t="shared" si="12"/>
        <v>Quarter!r38c29</v>
      </c>
      <c r="AU38" s="7" t="str">
        <f t="shared" si="12"/>
        <v>Quarter!r38c30</v>
      </c>
      <c r="AV38" s="7" t="str">
        <f t="shared" si="12"/>
        <v>Quarter!r38c31</v>
      </c>
      <c r="AW38" s="7" t="str">
        <f t="shared" si="12"/>
        <v>Quarter!r38c32</v>
      </c>
      <c r="AX38" s="7" t="str">
        <f t="shared" si="12"/>
        <v>Quarter!r38c33</v>
      </c>
      <c r="AY38" s="7" t="str">
        <f t="shared" si="12"/>
        <v>Quarter!r38c34</v>
      </c>
      <c r="AZ38" s="7" t="str">
        <f t="shared" si="12"/>
        <v>Quarter!r38c35</v>
      </c>
      <c r="BA38" s="7" t="str">
        <f t="shared" si="12"/>
        <v>Quarter!r38c36</v>
      </c>
      <c r="BB38" s="7" t="str">
        <f t="shared" si="12"/>
        <v>Quarter!r38c37</v>
      </c>
      <c r="BC38" s="7" t="str">
        <f t="shared" si="12"/>
        <v>Quarter!r38c38</v>
      </c>
      <c r="BD38" s="7" t="str">
        <f t="shared" si="12"/>
        <v>Quarter!r38c39</v>
      </c>
      <c r="BE38" s="7" t="str">
        <f t="shared" si="12"/>
        <v>Quarter!r38c40</v>
      </c>
      <c r="BF38" s="7" t="str">
        <f t="shared" si="12"/>
        <v>Quarter!r38c41</v>
      </c>
      <c r="BG38" s="7" t="str">
        <f t="shared" si="14"/>
        <v>Quarter!r38c42</v>
      </c>
      <c r="BH38" s="7" t="str">
        <f t="shared" si="14"/>
        <v>Quarter!r38c43</v>
      </c>
      <c r="BI38" s="7" t="str">
        <f t="shared" si="14"/>
        <v>Quarter!r38c44</v>
      </c>
      <c r="BJ38" s="7" t="str">
        <f t="shared" si="14"/>
        <v>Quarter!r38c45</v>
      </c>
      <c r="BK38" s="7" t="str">
        <f t="shared" si="14"/>
        <v>Quarter!r38c46</v>
      </c>
      <c r="BL38" s="7" t="str">
        <f t="shared" si="14"/>
        <v>Quarter!r38c47</v>
      </c>
      <c r="BM38" s="7" t="str">
        <f t="shared" si="14"/>
        <v>Quarter!r38c48</v>
      </c>
      <c r="BN38" s="7" t="str">
        <f t="shared" si="14"/>
        <v>Quarter!r38c49</v>
      </c>
      <c r="BO38" s="7" t="str">
        <f t="shared" si="14"/>
        <v>Quarter!r38c50</v>
      </c>
      <c r="BP38" s="7" t="str">
        <f t="shared" si="14"/>
        <v>Quarter!r38c51</v>
      </c>
      <c r="BQ38" s="7" t="str">
        <f t="shared" si="14"/>
        <v>Quarter!r38c52</v>
      </c>
      <c r="BR38" s="7" t="str">
        <f t="shared" si="14"/>
        <v>Quarter!r38c53</v>
      </c>
    </row>
    <row r="39" spans="2:70" ht="13.5" thickTop="1" x14ac:dyDescent="0.2"/>
    <row r="40" spans="2:70" x14ac:dyDescent="0.2">
      <c r="B40" s="2" t="s">
        <v>19</v>
      </c>
      <c r="C40" s="7">
        <v>39</v>
      </c>
      <c r="D40" s="7" t="str">
        <f t="shared" si="15"/>
        <v>Annual!r39c2</v>
      </c>
      <c r="E40" s="7" t="str">
        <f t="shared" si="15"/>
        <v>Annual!r39c3</v>
      </c>
      <c r="F40" s="7" t="str">
        <f t="shared" si="15"/>
        <v>Annual!r39c4</v>
      </c>
      <c r="G40" s="7" t="str">
        <f t="shared" si="15"/>
        <v>Annual!r39c5</v>
      </c>
      <c r="H40" s="7" t="str">
        <f t="shared" si="15"/>
        <v>Annual!r39c6</v>
      </c>
      <c r="I40" s="7" t="str">
        <f t="shared" si="15"/>
        <v>Annual!r39c7</v>
      </c>
      <c r="J40" s="7" t="str">
        <f t="shared" si="15"/>
        <v>Annual!r39c8</v>
      </c>
      <c r="K40" s="7" t="str">
        <f t="shared" si="15"/>
        <v>Annual!r39c9</v>
      </c>
      <c r="L40" s="7" t="str">
        <f t="shared" si="15"/>
        <v>Annual!r39c10</v>
      </c>
      <c r="M40" s="7" t="str">
        <f t="shared" si="15"/>
        <v>Annual!r39c11</v>
      </c>
      <c r="N40" s="7" t="str">
        <f t="shared" si="15"/>
        <v>Annual!r39c12</v>
      </c>
      <c r="O40" s="7" t="str">
        <f t="shared" si="15"/>
        <v>Annual!r39c13</v>
      </c>
      <c r="P40" s="7" t="str">
        <f t="shared" si="15"/>
        <v>Annual!r39c14</v>
      </c>
      <c r="Q40" s="7" t="str">
        <f t="shared" si="15"/>
        <v>Annual!r39c15</v>
      </c>
      <c r="R40" s="7">
        <v>39</v>
      </c>
      <c r="S40" s="7" t="str">
        <f t="shared" si="16"/>
        <v>Quarter!r39c2</v>
      </c>
      <c r="T40" s="7" t="str">
        <f t="shared" si="16"/>
        <v>Quarter!r39c3</v>
      </c>
      <c r="U40" s="7" t="str">
        <f t="shared" si="16"/>
        <v>Quarter!r39c4</v>
      </c>
      <c r="V40" s="7" t="str">
        <f t="shared" si="16"/>
        <v>Quarter!r39c5</v>
      </c>
      <c r="W40" s="7" t="str">
        <f t="shared" si="16"/>
        <v>Quarter!r39c6</v>
      </c>
      <c r="X40" s="7" t="str">
        <f t="shared" si="16"/>
        <v>Quarter!r39c7</v>
      </c>
      <c r="Y40" s="7" t="str">
        <f t="shared" si="16"/>
        <v>Quarter!r39c8</v>
      </c>
      <c r="Z40" s="7" t="str">
        <f t="shared" si="16"/>
        <v>Quarter!r39c9</v>
      </c>
      <c r="AA40" s="7" t="str">
        <f t="shared" si="16"/>
        <v>Quarter!r39c10</v>
      </c>
      <c r="AB40" s="7" t="str">
        <f t="shared" si="16"/>
        <v>Quarter!r39c11</v>
      </c>
      <c r="AC40" s="7" t="str">
        <f t="shared" si="16"/>
        <v>Quarter!r39c12</v>
      </c>
      <c r="AD40" s="7" t="str">
        <f t="shared" si="16"/>
        <v>Quarter!r39c13</v>
      </c>
      <c r="AE40" s="7" t="str">
        <f t="shared" si="16"/>
        <v>Quarter!r39c14</v>
      </c>
      <c r="AF40" s="7" t="str">
        <f t="shared" si="16"/>
        <v>Quarter!r39c15</v>
      </c>
      <c r="AG40" s="7" t="str">
        <f t="shared" si="16"/>
        <v>Quarter!r39c16</v>
      </c>
      <c r="AH40" s="7" t="str">
        <f t="shared" si="16"/>
        <v>Quarter!r39c17</v>
      </c>
      <c r="AI40" s="7" t="str">
        <f t="shared" si="16"/>
        <v>Quarter!r39c18</v>
      </c>
      <c r="AJ40" s="7" t="str">
        <f t="shared" si="16"/>
        <v>Quarter!r39c19</v>
      </c>
      <c r="AK40" s="7" t="str">
        <f t="shared" si="16"/>
        <v>Quarter!r39c20</v>
      </c>
      <c r="AL40" s="7" t="str">
        <f t="shared" si="16"/>
        <v>Quarter!r39c21</v>
      </c>
      <c r="AM40" s="7" t="str">
        <f t="shared" si="16"/>
        <v>Quarter!r39c22</v>
      </c>
      <c r="AN40" s="7" t="str">
        <f t="shared" si="16"/>
        <v>Quarter!r39c23</v>
      </c>
      <c r="AO40" s="7" t="str">
        <f t="shared" ref="AO40:AX51" si="17">$T$3&amp;"r"&amp;$R40&amp;"c"&amp;AO$4</f>
        <v>Quarter!r39c24</v>
      </c>
      <c r="AP40" s="7" t="str">
        <f t="shared" si="17"/>
        <v>Quarter!r39c25</v>
      </c>
      <c r="AQ40" s="7" t="str">
        <f t="shared" si="17"/>
        <v>Quarter!r39c26</v>
      </c>
      <c r="AR40" s="7" t="str">
        <f t="shared" si="17"/>
        <v>Quarter!r39c27</v>
      </c>
      <c r="AS40" s="7" t="str">
        <f t="shared" si="17"/>
        <v>Quarter!r39c28</v>
      </c>
      <c r="AT40" s="7" t="str">
        <f t="shared" si="17"/>
        <v>Quarter!r39c29</v>
      </c>
      <c r="AU40" s="7" t="str">
        <f t="shared" si="17"/>
        <v>Quarter!r39c30</v>
      </c>
      <c r="AV40" s="7" t="str">
        <f t="shared" si="17"/>
        <v>Quarter!r39c31</v>
      </c>
      <c r="AW40" s="7" t="str">
        <f t="shared" si="17"/>
        <v>Quarter!r39c32</v>
      </c>
      <c r="AX40" s="7" t="str">
        <f t="shared" si="17"/>
        <v>Quarter!r39c33</v>
      </c>
      <c r="AY40" s="7" t="str">
        <f t="shared" ref="AY40:BF51" si="18">$T$3&amp;"r"&amp;$R40&amp;"c"&amp;AY$4</f>
        <v>Quarter!r39c34</v>
      </c>
      <c r="AZ40" s="7" t="str">
        <f t="shared" si="18"/>
        <v>Quarter!r39c35</v>
      </c>
      <c r="BA40" s="7" t="str">
        <f t="shared" si="18"/>
        <v>Quarter!r39c36</v>
      </c>
      <c r="BB40" s="7" t="str">
        <f t="shared" si="18"/>
        <v>Quarter!r39c37</v>
      </c>
      <c r="BC40" s="7" t="str">
        <f t="shared" si="18"/>
        <v>Quarter!r39c38</v>
      </c>
      <c r="BD40" s="7" t="str">
        <f t="shared" si="18"/>
        <v>Quarter!r39c39</v>
      </c>
      <c r="BE40" s="7" t="str">
        <f t="shared" si="18"/>
        <v>Quarter!r39c40</v>
      </c>
      <c r="BF40" s="7" t="str">
        <f t="shared" si="18"/>
        <v>Quarter!r39c41</v>
      </c>
      <c r="BG40" s="7" t="str">
        <f t="shared" si="14"/>
        <v>Quarter!r39c42</v>
      </c>
      <c r="BH40" s="7" t="str">
        <f t="shared" si="14"/>
        <v>Quarter!r39c43</v>
      </c>
      <c r="BI40" s="7" t="str">
        <f t="shared" si="14"/>
        <v>Quarter!r39c44</v>
      </c>
      <c r="BJ40" s="7" t="str">
        <f t="shared" si="14"/>
        <v>Quarter!r39c45</v>
      </c>
      <c r="BK40" s="7" t="str">
        <f t="shared" si="14"/>
        <v>Quarter!r39c46</v>
      </c>
      <c r="BL40" s="7" t="str">
        <f t="shared" si="14"/>
        <v>Quarter!r39c47</v>
      </c>
      <c r="BM40" s="7" t="str">
        <f t="shared" si="14"/>
        <v>Quarter!r39c48</v>
      </c>
      <c r="BN40" s="7" t="str">
        <f t="shared" si="14"/>
        <v>Quarter!r39c49</v>
      </c>
      <c r="BO40" s="7" t="str">
        <f t="shared" si="14"/>
        <v>Quarter!r39c50</v>
      </c>
      <c r="BP40" s="7" t="str">
        <f t="shared" si="14"/>
        <v>Quarter!r39c51</v>
      </c>
      <c r="BQ40" s="7" t="str">
        <f t="shared" si="14"/>
        <v>Quarter!r39c52</v>
      </c>
      <c r="BR40" s="7" t="str">
        <f t="shared" si="14"/>
        <v>Quarter!r39c53</v>
      </c>
    </row>
    <row r="41" spans="2:70" x14ac:dyDescent="0.2">
      <c r="B41" s="16" t="s">
        <v>87</v>
      </c>
      <c r="C41" s="7">
        <v>41</v>
      </c>
      <c r="D41" s="7" t="str">
        <f t="shared" si="15"/>
        <v>Annual!r41c2</v>
      </c>
      <c r="E41" s="7" t="str">
        <f t="shared" si="15"/>
        <v>Annual!r41c3</v>
      </c>
      <c r="F41" s="7" t="str">
        <f t="shared" si="15"/>
        <v>Annual!r41c4</v>
      </c>
      <c r="G41" s="7" t="str">
        <f t="shared" si="15"/>
        <v>Annual!r41c5</v>
      </c>
      <c r="H41" s="7" t="str">
        <f t="shared" si="15"/>
        <v>Annual!r41c6</v>
      </c>
      <c r="I41" s="7" t="str">
        <f t="shared" si="15"/>
        <v>Annual!r41c7</v>
      </c>
      <c r="J41" s="7" t="str">
        <f t="shared" si="15"/>
        <v>Annual!r41c8</v>
      </c>
      <c r="K41" s="7" t="str">
        <f t="shared" si="15"/>
        <v>Annual!r41c9</v>
      </c>
      <c r="L41" s="7" t="str">
        <f t="shared" si="15"/>
        <v>Annual!r41c10</v>
      </c>
      <c r="M41" s="7" t="str">
        <f t="shared" si="15"/>
        <v>Annual!r41c11</v>
      </c>
      <c r="N41" s="7" t="str">
        <f t="shared" si="15"/>
        <v>Annual!r41c12</v>
      </c>
      <c r="O41" s="7" t="str">
        <f t="shared" si="15"/>
        <v>Annual!r41c13</v>
      </c>
      <c r="P41" s="7" t="str">
        <f t="shared" si="15"/>
        <v>Annual!r41c14</v>
      </c>
      <c r="Q41" s="7" t="str">
        <f t="shared" si="15"/>
        <v>Annual!r41c15</v>
      </c>
      <c r="R41" s="7">
        <v>41</v>
      </c>
      <c r="S41" s="7" t="str">
        <f t="shared" si="16"/>
        <v>Quarter!r41c2</v>
      </c>
      <c r="T41" s="7" t="str">
        <f t="shared" si="16"/>
        <v>Quarter!r41c3</v>
      </c>
      <c r="U41" s="7" t="str">
        <f t="shared" si="16"/>
        <v>Quarter!r41c4</v>
      </c>
      <c r="V41" s="7" t="str">
        <f t="shared" si="16"/>
        <v>Quarter!r41c5</v>
      </c>
      <c r="W41" s="7" t="str">
        <f t="shared" si="16"/>
        <v>Quarter!r41c6</v>
      </c>
      <c r="X41" s="7" t="str">
        <f t="shared" si="16"/>
        <v>Quarter!r41c7</v>
      </c>
      <c r="Y41" s="7" t="str">
        <f t="shared" si="16"/>
        <v>Quarter!r41c8</v>
      </c>
      <c r="Z41" s="7" t="str">
        <f t="shared" si="16"/>
        <v>Quarter!r41c9</v>
      </c>
      <c r="AA41" s="7" t="str">
        <f t="shared" si="16"/>
        <v>Quarter!r41c10</v>
      </c>
      <c r="AB41" s="7" t="str">
        <f t="shared" si="16"/>
        <v>Quarter!r41c11</v>
      </c>
      <c r="AC41" s="7" t="str">
        <f t="shared" si="16"/>
        <v>Quarter!r41c12</v>
      </c>
      <c r="AD41" s="7" t="str">
        <f t="shared" si="16"/>
        <v>Quarter!r41c13</v>
      </c>
      <c r="AE41" s="7" t="str">
        <f t="shared" si="16"/>
        <v>Quarter!r41c14</v>
      </c>
      <c r="AF41" s="7" t="str">
        <f t="shared" si="16"/>
        <v>Quarter!r41c15</v>
      </c>
      <c r="AG41" s="7" t="str">
        <f t="shared" si="16"/>
        <v>Quarter!r41c16</v>
      </c>
      <c r="AH41" s="7" t="str">
        <f t="shared" si="16"/>
        <v>Quarter!r41c17</v>
      </c>
      <c r="AI41" s="7" t="str">
        <f t="shared" si="16"/>
        <v>Quarter!r41c18</v>
      </c>
      <c r="AJ41" s="7" t="str">
        <f t="shared" si="16"/>
        <v>Quarter!r41c19</v>
      </c>
      <c r="AK41" s="7" t="str">
        <f t="shared" si="16"/>
        <v>Quarter!r41c20</v>
      </c>
      <c r="AL41" s="7" t="str">
        <f t="shared" si="16"/>
        <v>Quarter!r41c21</v>
      </c>
      <c r="AM41" s="7" t="str">
        <f t="shared" si="16"/>
        <v>Quarter!r41c22</v>
      </c>
      <c r="AN41" s="7" t="str">
        <f t="shared" si="16"/>
        <v>Quarter!r41c23</v>
      </c>
      <c r="AO41" s="7" t="str">
        <f t="shared" si="17"/>
        <v>Quarter!r41c24</v>
      </c>
      <c r="AP41" s="7" t="str">
        <f t="shared" si="17"/>
        <v>Quarter!r41c25</v>
      </c>
      <c r="AQ41" s="7" t="str">
        <f t="shared" si="17"/>
        <v>Quarter!r41c26</v>
      </c>
      <c r="AR41" s="7" t="str">
        <f t="shared" si="17"/>
        <v>Quarter!r41c27</v>
      </c>
      <c r="AS41" s="7" t="str">
        <f t="shared" si="17"/>
        <v>Quarter!r41c28</v>
      </c>
      <c r="AT41" s="7" t="str">
        <f t="shared" si="17"/>
        <v>Quarter!r41c29</v>
      </c>
      <c r="AU41" s="7" t="str">
        <f t="shared" si="17"/>
        <v>Quarter!r41c30</v>
      </c>
      <c r="AV41" s="7" t="str">
        <f t="shared" si="17"/>
        <v>Quarter!r41c31</v>
      </c>
      <c r="AW41" s="7" t="str">
        <f t="shared" si="17"/>
        <v>Quarter!r41c32</v>
      </c>
      <c r="AX41" s="7" t="str">
        <f t="shared" si="17"/>
        <v>Quarter!r41c33</v>
      </c>
      <c r="AY41" s="7" t="str">
        <f t="shared" si="18"/>
        <v>Quarter!r41c34</v>
      </c>
      <c r="AZ41" s="7" t="str">
        <f t="shared" si="18"/>
        <v>Quarter!r41c35</v>
      </c>
      <c r="BA41" s="7" t="str">
        <f t="shared" si="18"/>
        <v>Quarter!r41c36</v>
      </c>
      <c r="BB41" s="7" t="str">
        <f t="shared" si="18"/>
        <v>Quarter!r41c37</v>
      </c>
      <c r="BC41" s="7" t="str">
        <f t="shared" si="18"/>
        <v>Quarter!r41c38</v>
      </c>
      <c r="BD41" s="7" t="str">
        <f t="shared" si="18"/>
        <v>Quarter!r41c39</v>
      </c>
      <c r="BE41" s="7" t="str">
        <f t="shared" si="18"/>
        <v>Quarter!r41c40</v>
      </c>
      <c r="BF41" s="7" t="str">
        <f t="shared" si="18"/>
        <v>Quarter!r41c41</v>
      </c>
      <c r="BG41" s="7" t="str">
        <f t="shared" si="14"/>
        <v>Quarter!r41c42</v>
      </c>
      <c r="BH41" s="7" t="str">
        <f t="shared" si="14"/>
        <v>Quarter!r41c43</v>
      </c>
      <c r="BI41" s="7" t="str">
        <f t="shared" si="14"/>
        <v>Quarter!r41c44</v>
      </c>
      <c r="BJ41" s="7" t="str">
        <f t="shared" si="14"/>
        <v>Quarter!r41c45</v>
      </c>
      <c r="BK41" s="7" t="str">
        <f t="shared" si="14"/>
        <v>Quarter!r41c46</v>
      </c>
      <c r="BL41" s="7" t="str">
        <f t="shared" si="14"/>
        <v>Quarter!r41c47</v>
      </c>
      <c r="BM41" s="7" t="str">
        <f t="shared" si="14"/>
        <v>Quarter!r41c48</v>
      </c>
      <c r="BN41" s="7" t="str">
        <f t="shared" si="14"/>
        <v>Quarter!r41c49</v>
      </c>
      <c r="BO41" s="7" t="str">
        <f t="shared" si="14"/>
        <v>Quarter!r41c50</v>
      </c>
      <c r="BP41" s="7" t="str">
        <f t="shared" si="14"/>
        <v>Quarter!r41c51</v>
      </c>
      <c r="BQ41" s="7" t="str">
        <f t="shared" si="14"/>
        <v>Quarter!r41c52</v>
      </c>
      <c r="BR41" s="7" t="str">
        <f t="shared" si="14"/>
        <v>Quarter!r41c53</v>
      </c>
    </row>
    <row r="42" spans="2:70" x14ac:dyDescent="0.2">
      <c r="B42" s="16" t="s">
        <v>88</v>
      </c>
      <c r="C42" s="7">
        <v>42</v>
      </c>
      <c r="D42" s="7" t="str">
        <f t="shared" si="15"/>
        <v>Annual!r42c2</v>
      </c>
      <c r="E42" s="7" t="str">
        <f t="shared" si="15"/>
        <v>Annual!r42c3</v>
      </c>
      <c r="F42" s="7" t="str">
        <f t="shared" si="15"/>
        <v>Annual!r42c4</v>
      </c>
      <c r="G42" s="7" t="str">
        <f t="shared" si="15"/>
        <v>Annual!r42c5</v>
      </c>
      <c r="H42" s="7" t="str">
        <f t="shared" si="15"/>
        <v>Annual!r42c6</v>
      </c>
      <c r="I42" s="7" t="str">
        <f t="shared" si="15"/>
        <v>Annual!r42c7</v>
      </c>
      <c r="J42" s="7" t="str">
        <f t="shared" si="15"/>
        <v>Annual!r42c8</v>
      </c>
      <c r="K42" s="7" t="str">
        <f t="shared" si="15"/>
        <v>Annual!r42c9</v>
      </c>
      <c r="L42" s="7" t="str">
        <f t="shared" si="15"/>
        <v>Annual!r42c10</v>
      </c>
      <c r="M42" s="7" t="str">
        <f t="shared" si="15"/>
        <v>Annual!r42c11</v>
      </c>
      <c r="N42" s="7" t="str">
        <f t="shared" si="15"/>
        <v>Annual!r42c12</v>
      </c>
      <c r="O42" s="7" t="str">
        <f t="shared" si="15"/>
        <v>Annual!r42c13</v>
      </c>
      <c r="P42" s="7" t="str">
        <f t="shared" si="15"/>
        <v>Annual!r42c14</v>
      </c>
      <c r="Q42" s="7" t="str">
        <f t="shared" si="15"/>
        <v>Annual!r42c15</v>
      </c>
      <c r="R42" s="7">
        <v>42</v>
      </c>
      <c r="S42" s="7" t="str">
        <f t="shared" si="16"/>
        <v>Quarter!r42c2</v>
      </c>
      <c r="T42" s="7" t="str">
        <f t="shared" si="16"/>
        <v>Quarter!r42c3</v>
      </c>
      <c r="U42" s="7" t="str">
        <f t="shared" si="16"/>
        <v>Quarter!r42c4</v>
      </c>
      <c r="V42" s="7" t="str">
        <f t="shared" si="16"/>
        <v>Quarter!r42c5</v>
      </c>
      <c r="W42" s="7" t="str">
        <f t="shared" si="16"/>
        <v>Quarter!r42c6</v>
      </c>
      <c r="X42" s="7" t="str">
        <f t="shared" si="16"/>
        <v>Quarter!r42c7</v>
      </c>
      <c r="Y42" s="7" t="str">
        <f t="shared" si="16"/>
        <v>Quarter!r42c8</v>
      </c>
      <c r="Z42" s="7" t="str">
        <f t="shared" si="16"/>
        <v>Quarter!r42c9</v>
      </c>
      <c r="AA42" s="7" t="str">
        <f t="shared" si="16"/>
        <v>Quarter!r42c10</v>
      </c>
      <c r="AB42" s="7" t="str">
        <f t="shared" si="16"/>
        <v>Quarter!r42c11</v>
      </c>
      <c r="AC42" s="7" t="str">
        <f t="shared" si="16"/>
        <v>Quarter!r42c12</v>
      </c>
      <c r="AD42" s="7" t="str">
        <f t="shared" si="16"/>
        <v>Quarter!r42c13</v>
      </c>
      <c r="AE42" s="7" t="str">
        <f t="shared" si="16"/>
        <v>Quarter!r42c14</v>
      </c>
      <c r="AF42" s="7" t="str">
        <f t="shared" si="16"/>
        <v>Quarter!r42c15</v>
      </c>
      <c r="AG42" s="7" t="str">
        <f t="shared" si="16"/>
        <v>Quarter!r42c16</v>
      </c>
      <c r="AH42" s="7" t="str">
        <f t="shared" si="16"/>
        <v>Quarter!r42c17</v>
      </c>
      <c r="AI42" s="7" t="str">
        <f t="shared" si="16"/>
        <v>Quarter!r42c18</v>
      </c>
      <c r="AJ42" s="7" t="str">
        <f t="shared" si="16"/>
        <v>Quarter!r42c19</v>
      </c>
      <c r="AK42" s="7" t="str">
        <f t="shared" si="16"/>
        <v>Quarter!r42c20</v>
      </c>
      <c r="AL42" s="7" t="str">
        <f t="shared" si="16"/>
        <v>Quarter!r42c21</v>
      </c>
      <c r="AM42" s="7" t="str">
        <f t="shared" si="16"/>
        <v>Quarter!r42c22</v>
      </c>
      <c r="AN42" s="7" t="str">
        <f t="shared" si="16"/>
        <v>Quarter!r42c23</v>
      </c>
      <c r="AO42" s="7" t="str">
        <f t="shared" si="17"/>
        <v>Quarter!r42c24</v>
      </c>
      <c r="AP42" s="7" t="str">
        <f t="shared" si="17"/>
        <v>Quarter!r42c25</v>
      </c>
      <c r="AQ42" s="7" t="str">
        <f t="shared" si="17"/>
        <v>Quarter!r42c26</v>
      </c>
      <c r="AR42" s="7" t="str">
        <f t="shared" si="17"/>
        <v>Quarter!r42c27</v>
      </c>
      <c r="AS42" s="7" t="str">
        <f t="shared" si="17"/>
        <v>Quarter!r42c28</v>
      </c>
      <c r="AT42" s="7" t="str">
        <f t="shared" si="17"/>
        <v>Quarter!r42c29</v>
      </c>
      <c r="AU42" s="7" t="str">
        <f t="shared" si="17"/>
        <v>Quarter!r42c30</v>
      </c>
      <c r="AV42" s="7" t="str">
        <f t="shared" si="17"/>
        <v>Quarter!r42c31</v>
      </c>
      <c r="AW42" s="7" t="str">
        <f t="shared" si="17"/>
        <v>Quarter!r42c32</v>
      </c>
      <c r="AX42" s="7" t="str">
        <f t="shared" si="17"/>
        <v>Quarter!r42c33</v>
      </c>
      <c r="AY42" s="7" t="str">
        <f t="shared" si="18"/>
        <v>Quarter!r42c34</v>
      </c>
      <c r="AZ42" s="7" t="str">
        <f t="shared" si="18"/>
        <v>Quarter!r42c35</v>
      </c>
      <c r="BA42" s="7" t="str">
        <f t="shared" si="18"/>
        <v>Quarter!r42c36</v>
      </c>
      <c r="BB42" s="7" t="str">
        <f t="shared" si="18"/>
        <v>Quarter!r42c37</v>
      </c>
      <c r="BC42" s="7" t="str">
        <f t="shared" si="18"/>
        <v>Quarter!r42c38</v>
      </c>
      <c r="BD42" s="7" t="str">
        <f t="shared" si="18"/>
        <v>Quarter!r42c39</v>
      </c>
      <c r="BE42" s="7" t="str">
        <f t="shared" si="18"/>
        <v>Quarter!r42c40</v>
      </c>
      <c r="BF42" s="7" t="str">
        <f t="shared" si="18"/>
        <v>Quarter!r42c41</v>
      </c>
      <c r="BG42" s="7" t="str">
        <f t="shared" si="14"/>
        <v>Quarter!r42c42</v>
      </c>
      <c r="BH42" s="7" t="str">
        <f t="shared" si="14"/>
        <v>Quarter!r42c43</v>
      </c>
      <c r="BI42" s="7" t="str">
        <f t="shared" si="14"/>
        <v>Quarter!r42c44</v>
      </c>
      <c r="BJ42" s="7" t="str">
        <f t="shared" si="14"/>
        <v>Quarter!r42c45</v>
      </c>
      <c r="BK42" s="7" t="str">
        <f t="shared" si="14"/>
        <v>Quarter!r42c46</v>
      </c>
      <c r="BL42" s="7" t="str">
        <f t="shared" si="14"/>
        <v>Quarter!r42c47</v>
      </c>
      <c r="BM42" s="7" t="str">
        <f t="shared" si="14"/>
        <v>Quarter!r42c48</v>
      </c>
      <c r="BN42" s="7" t="str">
        <f t="shared" si="14"/>
        <v>Quarter!r42c49</v>
      </c>
      <c r="BO42" s="7" t="str">
        <f t="shared" si="14"/>
        <v>Quarter!r42c50</v>
      </c>
      <c r="BP42" s="7" t="str">
        <f t="shared" si="14"/>
        <v>Quarter!r42c51</v>
      </c>
      <c r="BQ42" s="7" t="str">
        <f t="shared" si="14"/>
        <v>Quarter!r42c52</v>
      </c>
      <c r="BR42" s="7" t="str">
        <f t="shared" si="14"/>
        <v>Quarter!r42c53</v>
      </c>
    </row>
    <row r="43" spans="2:70" x14ac:dyDescent="0.2">
      <c r="B43" s="16" t="s">
        <v>5</v>
      </c>
      <c r="C43" s="7">
        <v>43</v>
      </c>
      <c r="D43" s="7" t="str">
        <f t="shared" si="15"/>
        <v>Annual!r43c2</v>
      </c>
      <c r="E43" s="7" t="str">
        <f t="shared" si="15"/>
        <v>Annual!r43c3</v>
      </c>
      <c r="F43" s="7" t="str">
        <f t="shared" si="15"/>
        <v>Annual!r43c4</v>
      </c>
      <c r="G43" s="7" t="str">
        <f t="shared" si="15"/>
        <v>Annual!r43c5</v>
      </c>
      <c r="H43" s="7" t="str">
        <f t="shared" si="15"/>
        <v>Annual!r43c6</v>
      </c>
      <c r="I43" s="7" t="str">
        <f t="shared" si="15"/>
        <v>Annual!r43c7</v>
      </c>
      <c r="J43" s="7" t="str">
        <f t="shared" si="15"/>
        <v>Annual!r43c8</v>
      </c>
      <c r="K43" s="7" t="str">
        <f t="shared" si="15"/>
        <v>Annual!r43c9</v>
      </c>
      <c r="L43" s="7" t="str">
        <f t="shared" si="15"/>
        <v>Annual!r43c10</v>
      </c>
      <c r="M43" s="7" t="str">
        <f t="shared" si="15"/>
        <v>Annual!r43c11</v>
      </c>
      <c r="N43" s="7" t="str">
        <f t="shared" si="15"/>
        <v>Annual!r43c12</v>
      </c>
      <c r="O43" s="7" t="str">
        <f t="shared" si="15"/>
        <v>Annual!r43c13</v>
      </c>
      <c r="P43" s="7" t="str">
        <f t="shared" si="15"/>
        <v>Annual!r43c14</v>
      </c>
      <c r="Q43" s="7" t="str">
        <f t="shared" si="15"/>
        <v>Annual!r43c15</v>
      </c>
      <c r="R43" s="7">
        <v>43</v>
      </c>
      <c r="S43" s="7" t="str">
        <f t="shared" si="16"/>
        <v>Quarter!r43c2</v>
      </c>
      <c r="T43" s="7" t="str">
        <f t="shared" si="16"/>
        <v>Quarter!r43c3</v>
      </c>
      <c r="U43" s="7" t="str">
        <f t="shared" si="16"/>
        <v>Quarter!r43c4</v>
      </c>
      <c r="V43" s="7" t="str">
        <f t="shared" si="16"/>
        <v>Quarter!r43c5</v>
      </c>
      <c r="W43" s="7" t="str">
        <f t="shared" si="16"/>
        <v>Quarter!r43c6</v>
      </c>
      <c r="X43" s="7" t="str">
        <f t="shared" si="16"/>
        <v>Quarter!r43c7</v>
      </c>
      <c r="Y43" s="7" t="str">
        <f t="shared" si="16"/>
        <v>Quarter!r43c8</v>
      </c>
      <c r="Z43" s="7" t="str">
        <f t="shared" si="16"/>
        <v>Quarter!r43c9</v>
      </c>
      <c r="AA43" s="7" t="str">
        <f t="shared" si="16"/>
        <v>Quarter!r43c10</v>
      </c>
      <c r="AB43" s="7" t="str">
        <f t="shared" si="16"/>
        <v>Quarter!r43c11</v>
      </c>
      <c r="AC43" s="7" t="str">
        <f t="shared" si="16"/>
        <v>Quarter!r43c12</v>
      </c>
      <c r="AD43" s="7" t="str">
        <f t="shared" si="16"/>
        <v>Quarter!r43c13</v>
      </c>
      <c r="AE43" s="7" t="str">
        <f t="shared" si="16"/>
        <v>Quarter!r43c14</v>
      </c>
      <c r="AF43" s="7" t="str">
        <f t="shared" si="16"/>
        <v>Quarter!r43c15</v>
      </c>
      <c r="AG43" s="7" t="str">
        <f t="shared" si="16"/>
        <v>Quarter!r43c16</v>
      </c>
      <c r="AH43" s="7" t="str">
        <f t="shared" si="16"/>
        <v>Quarter!r43c17</v>
      </c>
      <c r="AI43" s="7" t="str">
        <f t="shared" si="16"/>
        <v>Quarter!r43c18</v>
      </c>
      <c r="AJ43" s="7" t="str">
        <f t="shared" si="16"/>
        <v>Quarter!r43c19</v>
      </c>
      <c r="AK43" s="7" t="str">
        <f t="shared" si="16"/>
        <v>Quarter!r43c20</v>
      </c>
      <c r="AL43" s="7" t="str">
        <f t="shared" si="16"/>
        <v>Quarter!r43c21</v>
      </c>
      <c r="AM43" s="7" t="str">
        <f t="shared" si="16"/>
        <v>Quarter!r43c22</v>
      </c>
      <c r="AN43" s="7" t="str">
        <f t="shared" si="16"/>
        <v>Quarter!r43c23</v>
      </c>
      <c r="AO43" s="7" t="str">
        <f t="shared" si="17"/>
        <v>Quarter!r43c24</v>
      </c>
      <c r="AP43" s="7" t="str">
        <f t="shared" si="17"/>
        <v>Quarter!r43c25</v>
      </c>
      <c r="AQ43" s="7" t="str">
        <f t="shared" si="17"/>
        <v>Quarter!r43c26</v>
      </c>
      <c r="AR43" s="7" t="str">
        <f t="shared" si="17"/>
        <v>Quarter!r43c27</v>
      </c>
      <c r="AS43" s="7" t="str">
        <f t="shared" si="17"/>
        <v>Quarter!r43c28</v>
      </c>
      <c r="AT43" s="7" t="str">
        <f t="shared" si="17"/>
        <v>Quarter!r43c29</v>
      </c>
      <c r="AU43" s="7" t="str">
        <f t="shared" si="17"/>
        <v>Quarter!r43c30</v>
      </c>
      <c r="AV43" s="7" t="str">
        <f t="shared" si="17"/>
        <v>Quarter!r43c31</v>
      </c>
      <c r="AW43" s="7" t="str">
        <f t="shared" si="17"/>
        <v>Quarter!r43c32</v>
      </c>
      <c r="AX43" s="7" t="str">
        <f t="shared" si="17"/>
        <v>Quarter!r43c33</v>
      </c>
      <c r="AY43" s="7" t="str">
        <f t="shared" si="18"/>
        <v>Quarter!r43c34</v>
      </c>
      <c r="AZ43" s="7" t="str">
        <f t="shared" si="18"/>
        <v>Quarter!r43c35</v>
      </c>
      <c r="BA43" s="7" t="str">
        <f t="shared" si="18"/>
        <v>Quarter!r43c36</v>
      </c>
      <c r="BB43" s="7" t="str">
        <f t="shared" si="18"/>
        <v>Quarter!r43c37</v>
      </c>
      <c r="BC43" s="7" t="str">
        <f t="shared" si="18"/>
        <v>Quarter!r43c38</v>
      </c>
      <c r="BD43" s="7" t="str">
        <f t="shared" si="18"/>
        <v>Quarter!r43c39</v>
      </c>
      <c r="BE43" s="7" t="str">
        <f t="shared" si="18"/>
        <v>Quarter!r43c40</v>
      </c>
      <c r="BF43" s="7" t="str">
        <f t="shared" si="18"/>
        <v>Quarter!r43c41</v>
      </c>
      <c r="BG43" s="7" t="str">
        <f t="shared" si="14"/>
        <v>Quarter!r43c42</v>
      </c>
      <c r="BH43" s="7" t="str">
        <f t="shared" si="14"/>
        <v>Quarter!r43c43</v>
      </c>
      <c r="BI43" s="7" t="str">
        <f t="shared" si="14"/>
        <v>Quarter!r43c44</v>
      </c>
      <c r="BJ43" s="7" t="str">
        <f t="shared" si="14"/>
        <v>Quarter!r43c45</v>
      </c>
      <c r="BK43" s="7" t="str">
        <f t="shared" si="14"/>
        <v>Quarter!r43c46</v>
      </c>
      <c r="BL43" s="7" t="str">
        <f t="shared" si="14"/>
        <v>Quarter!r43c47</v>
      </c>
      <c r="BM43" s="7" t="str">
        <f t="shared" si="14"/>
        <v>Quarter!r43c48</v>
      </c>
      <c r="BN43" s="7" t="str">
        <f t="shared" si="14"/>
        <v>Quarter!r43c49</v>
      </c>
      <c r="BO43" s="7" t="str">
        <f t="shared" si="14"/>
        <v>Quarter!r43c50</v>
      </c>
      <c r="BP43" s="7" t="str">
        <f t="shared" si="14"/>
        <v>Quarter!r43c51</v>
      </c>
      <c r="BQ43" s="7" t="str">
        <f t="shared" si="14"/>
        <v>Quarter!r43c52</v>
      </c>
      <c r="BR43" s="7" t="str">
        <f t="shared" si="14"/>
        <v>Quarter!r43c53</v>
      </c>
    </row>
    <row r="44" spans="2:70" x14ac:dyDescent="0.2">
      <c r="B44" s="16" t="s">
        <v>18</v>
      </c>
      <c r="C44" s="7">
        <v>44</v>
      </c>
      <c r="D44" s="7" t="str">
        <f t="shared" si="15"/>
        <v>Annual!r44c2</v>
      </c>
      <c r="E44" s="7" t="str">
        <f t="shared" si="15"/>
        <v>Annual!r44c3</v>
      </c>
      <c r="F44" s="7" t="str">
        <f t="shared" si="15"/>
        <v>Annual!r44c4</v>
      </c>
      <c r="G44" s="7" t="str">
        <f t="shared" si="15"/>
        <v>Annual!r44c5</v>
      </c>
      <c r="H44" s="7" t="str">
        <f t="shared" si="15"/>
        <v>Annual!r44c6</v>
      </c>
      <c r="I44" s="7" t="str">
        <f t="shared" si="15"/>
        <v>Annual!r44c7</v>
      </c>
      <c r="J44" s="7" t="str">
        <f t="shared" si="15"/>
        <v>Annual!r44c8</v>
      </c>
      <c r="K44" s="7" t="str">
        <f t="shared" si="15"/>
        <v>Annual!r44c9</v>
      </c>
      <c r="L44" s="7" t="str">
        <f t="shared" si="15"/>
        <v>Annual!r44c10</v>
      </c>
      <c r="M44" s="7" t="str">
        <f t="shared" si="15"/>
        <v>Annual!r44c11</v>
      </c>
      <c r="N44" s="7" t="str">
        <f t="shared" si="15"/>
        <v>Annual!r44c12</v>
      </c>
      <c r="O44" s="7" t="str">
        <f t="shared" si="15"/>
        <v>Annual!r44c13</v>
      </c>
      <c r="P44" s="7" t="str">
        <f t="shared" si="15"/>
        <v>Annual!r44c14</v>
      </c>
      <c r="Q44" s="7" t="str">
        <f t="shared" si="15"/>
        <v>Annual!r44c15</v>
      </c>
      <c r="R44" s="7">
        <v>44</v>
      </c>
      <c r="S44" s="7" t="str">
        <f t="shared" si="16"/>
        <v>Quarter!r44c2</v>
      </c>
      <c r="T44" s="7" t="str">
        <f t="shared" si="16"/>
        <v>Quarter!r44c3</v>
      </c>
      <c r="U44" s="7" t="str">
        <f t="shared" si="16"/>
        <v>Quarter!r44c4</v>
      </c>
      <c r="V44" s="7" t="str">
        <f t="shared" si="16"/>
        <v>Quarter!r44c5</v>
      </c>
      <c r="W44" s="7" t="str">
        <f t="shared" si="16"/>
        <v>Quarter!r44c6</v>
      </c>
      <c r="X44" s="7" t="str">
        <f t="shared" si="16"/>
        <v>Quarter!r44c7</v>
      </c>
      <c r="Y44" s="7" t="str">
        <f t="shared" si="16"/>
        <v>Quarter!r44c8</v>
      </c>
      <c r="Z44" s="7" t="str">
        <f t="shared" si="16"/>
        <v>Quarter!r44c9</v>
      </c>
      <c r="AA44" s="7" t="str">
        <f t="shared" si="16"/>
        <v>Quarter!r44c10</v>
      </c>
      <c r="AB44" s="7" t="str">
        <f t="shared" si="16"/>
        <v>Quarter!r44c11</v>
      </c>
      <c r="AC44" s="7" t="str">
        <f t="shared" si="16"/>
        <v>Quarter!r44c12</v>
      </c>
      <c r="AD44" s="7" t="str">
        <f t="shared" si="16"/>
        <v>Quarter!r44c13</v>
      </c>
      <c r="AE44" s="7" t="str">
        <f t="shared" si="16"/>
        <v>Quarter!r44c14</v>
      </c>
      <c r="AF44" s="7" t="str">
        <f t="shared" si="16"/>
        <v>Quarter!r44c15</v>
      </c>
      <c r="AG44" s="7" t="str">
        <f t="shared" si="16"/>
        <v>Quarter!r44c16</v>
      </c>
      <c r="AH44" s="7" t="str">
        <f t="shared" si="16"/>
        <v>Quarter!r44c17</v>
      </c>
      <c r="AI44" s="7" t="str">
        <f t="shared" si="16"/>
        <v>Quarter!r44c18</v>
      </c>
      <c r="AJ44" s="7" t="str">
        <f t="shared" si="16"/>
        <v>Quarter!r44c19</v>
      </c>
      <c r="AK44" s="7" t="str">
        <f t="shared" si="16"/>
        <v>Quarter!r44c20</v>
      </c>
      <c r="AL44" s="7" t="str">
        <f t="shared" si="16"/>
        <v>Quarter!r44c21</v>
      </c>
      <c r="AM44" s="7" t="str">
        <f t="shared" si="16"/>
        <v>Quarter!r44c22</v>
      </c>
      <c r="AN44" s="7" t="str">
        <f t="shared" si="16"/>
        <v>Quarter!r44c23</v>
      </c>
      <c r="AO44" s="7" t="str">
        <f t="shared" si="17"/>
        <v>Quarter!r44c24</v>
      </c>
      <c r="AP44" s="7" t="str">
        <f t="shared" si="17"/>
        <v>Quarter!r44c25</v>
      </c>
      <c r="AQ44" s="7" t="str">
        <f t="shared" si="17"/>
        <v>Quarter!r44c26</v>
      </c>
      <c r="AR44" s="7" t="str">
        <f t="shared" si="17"/>
        <v>Quarter!r44c27</v>
      </c>
      <c r="AS44" s="7" t="str">
        <f t="shared" si="17"/>
        <v>Quarter!r44c28</v>
      </c>
      <c r="AT44" s="7" t="str">
        <f t="shared" si="17"/>
        <v>Quarter!r44c29</v>
      </c>
      <c r="AU44" s="7" t="str">
        <f t="shared" si="17"/>
        <v>Quarter!r44c30</v>
      </c>
      <c r="AV44" s="7" t="str">
        <f t="shared" si="17"/>
        <v>Quarter!r44c31</v>
      </c>
      <c r="AW44" s="7" t="str">
        <f t="shared" si="17"/>
        <v>Quarter!r44c32</v>
      </c>
      <c r="AX44" s="7" t="str">
        <f t="shared" si="17"/>
        <v>Quarter!r44c33</v>
      </c>
      <c r="AY44" s="7" t="str">
        <f t="shared" si="18"/>
        <v>Quarter!r44c34</v>
      </c>
      <c r="AZ44" s="7" t="str">
        <f t="shared" si="18"/>
        <v>Quarter!r44c35</v>
      </c>
      <c r="BA44" s="7" t="str">
        <f t="shared" si="18"/>
        <v>Quarter!r44c36</v>
      </c>
      <c r="BB44" s="7" t="str">
        <f t="shared" si="18"/>
        <v>Quarter!r44c37</v>
      </c>
      <c r="BC44" s="7" t="str">
        <f t="shared" si="18"/>
        <v>Quarter!r44c38</v>
      </c>
      <c r="BD44" s="7" t="str">
        <f t="shared" si="18"/>
        <v>Quarter!r44c39</v>
      </c>
      <c r="BE44" s="7" t="str">
        <f t="shared" si="18"/>
        <v>Quarter!r44c40</v>
      </c>
      <c r="BF44" s="7" t="str">
        <f t="shared" si="18"/>
        <v>Quarter!r44c41</v>
      </c>
      <c r="BG44" s="7" t="str">
        <f t="shared" si="14"/>
        <v>Quarter!r44c42</v>
      </c>
      <c r="BH44" s="7" t="str">
        <f t="shared" si="14"/>
        <v>Quarter!r44c43</v>
      </c>
      <c r="BI44" s="7" t="str">
        <f t="shared" si="14"/>
        <v>Quarter!r44c44</v>
      </c>
      <c r="BJ44" s="7" t="str">
        <f t="shared" si="14"/>
        <v>Quarter!r44c45</v>
      </c>
      <c r="BK44" s="7" t="str">
        <f t="shared" si="14"/>
        <v>Quarter!r44c46</v>
      </c>
      <c r="BL44" s="7" t="str">
        <f t="shared" si="14"/>
        <v>Quarter!r44c47</v>
      </c>
      <c r="BM44" s="7" t="str">
        <f t="shared" si="14"/>
        <v>Quarter!r44c48</v>
      </c>
      <c r="BN44" s="7" t="str">
        <f t="shared" si="14"/>
        <v>Quarter!r44c49</v>
      </c>
      <c r="BO44" s="7" t="str">
        <f t="shared" si="14"/>
        <v>Quarter!r44c50</v>
      </c>
      <c r="BP44" s="7" t="str">
        <f t="shared" si="14"/>
        <v>Quarter!r44c51</v>
      </c>
      <c r="BQ44" s="7" t="str">
        <f t="shared" si="14"/>
        <v>Quarter!r44c52</v>
      </c>
      <c r="BR44" s="7" t="str">
        <f t="shared" si="14"/>
        <v>Quarter!r44c53</v>
      </c>
    </row>
    <row r="45" spans="2:70" x14ac:dyDescent="0.2">
      <c r="B45" s="16" t="s">
        <v>6</v>
      </c>
      <c r="C45" s="7">
        <v>45</v>
      </c>
      <c r="D45" s="7" t="str">
        <f t="shared" si="15"/>
        <v>Annual!r45c2</v>
      </c>
      <c r="E45" s="7" t="str">
        <f t="shared" si="15"/>
        <v>Annual!r45c3</v>
      </c>
      <c r="F45" s="7" t="str">
        <f t="shared" si="15"/>
        <v>Annual!r45c4</v>
      </c>
      <c r="G45" s="7" t="str">
        <f t="shared" si="15"/>
        <v>Annual!r45c5</v>
      </c>
      <c r="H45" s="7" t="str">
        <f t="shared" si="15"/>
        <v>Annual!r45c6</v>
      </c>
      <c r="I45" s="7" t="str">
        <f t="shared" si="15"/>
        <v>Annual!r45c7</v>
      </c>
      <c r="J45" s="7" t="str">
        <f t="shared" si="15"/>
        <v>Annual!r45c8</v>
      </c>
      <c r="K45" s="7" t="str">
        <f t="shared" si="15"/>
        <v>Annual!r45c9</v>
      </c>
      <c r="L45" s="7" t="str">
        <f t="shared" si="15"/>
        <v>Annual!r45c10</v>
      </c>
      <c r="M45" s="7" t="str">
        <f t="shared" si="15"/>
        <v>Annual!r45c11</v>
      </c>
      <c r="N45" s="7" t="str">
        <f t="shared" si="15"/>
        <v>Annual!r45c12</v>
      </c>
      <c r="O45" s="7" t="str">
        <f t="shared" si="15"/>
        <v>Annual!r45c13</v>
      </c>
      <c r="P45" s="7" t="str">
        <f t="shared" si="15"/>
        <v>Annual!r45c14</v>
      </c>
      <c r="Q45" s="7" t="str">
        <f t="shared" si="15"/>
        <v>Annual!r45c15</v>
      </c>
      <c r="R45" s="7">
        <v>45</v>
      </c>
      <c r="S45" s="7" t="str">
        <f t="shared" si="16"/>
        <v>Quarter!r45c2</v>
      </c>
      <c r="T45" s="7" t="str">
        <f t="shared" si="16"/>
        <v>Quarter!r45c3</v>
      </c>
      <c r="U45" s="7" t="str">
        <f t="shared" si="16"/>
        <v>Quarter!r45c4</v>
      </c>
      <c r="V45" s="7" t="str">
        <f t="shared" si="16"/>
        <v>Quarter!r45c5</v>
      </c>
      <c r="W45" s="7" t="str">
        <f t="shared" si="16"/>
        <v>Quarter!r45c6</v>
      </c>
      <c r="X45" s="7" t="str">
        <f t="shared" si="16"/>
        <v>Quarter!r45c7</v>
      </c>
      <c r="Y45" s="7" t="str">
        <f t="shared" si="16"/>
        <v>Quarter!r45c8</v>
      </c>
      <c r="Z45" s="7" t="str">
        <f t="shared" si="16"/>
        <v>Quarter!r45c9</v>
      </c>
      <c r="AA45" s="7" t="str">
        <f t="shared" si="16"/>
        <v>Quarter!r45c10</v>
      </c>
      <c r="AB45" s="7" t="str">
        <f t="shared" si="16"/>
        <v>Quarter!r45c11</v>
      </c>
      <c r="AC45" s="7" t="str">
        <f t="shared" si="16"/>
        <v>Quarter!r45c12</v>
      </c>
      <c r="AD45" s="7" t="str">
        <f t="shared" ref="AD45:AN45" si="19">$T$3&amp;"r"&amp;$R45&amp;"c"&amp;AD$4</f>
        <v>Quarter!r45c13</v>
      </c>
      <c r="AE45" s="7" t="str">
        <f t="shared" si="19"/>
        <v>Quarter!r45c14</v>
      </c>
      <c r="AF45" s="7" t="str">
        <f t="shared" si="19"/>
        <v>Quarter!r45c15</v>
      </c>
      <c r="AG45" s="7" t="str">
        <f t="shared" si="19"/>
        <v>Quarter!r45c16</v>
      </c>
      <c r="AH45" s="7" t="str">
        <f t="shared" si="19"/>
        <v>Quarter!r45c17</v>
      </c>
      <c r="AI45" s="7" t="str">
        <f t="shared" si="19"/>
        <v>Quarter!r45c18</v>
      </c>
      <c r="AJ45" s="7" t="str">
        <f t="shared" si="19"/>
        <v>Quarter!r45c19</v>
      </c>
      <c r="AK45" s="7" t="str">
        <f t="shared" si="19"/>
        <v>Quarter!r45c20</v>
      </c>
      <c r="AL45" s="7" t="str">
        <f t="shared" si="19"/>
        <v>Quarter!r45c21</v>
      </c>
      <c r="AM45" s="7" t="str">
        <f t="shared" si="19"/>
        <v>Quarter!r45c22</v>
      </c>
      <c r="AN45" s="7" t="str">
        <f t="shared" si="19"/>
        <v>Quarter!r45c23</v>
      </c>
      <c r="AO45" s="7" t="str">
        <f t="shared" si="17"/>
        <v>Quarter!r45c24</v>
      </c>
      <c r="AP45" s="7" t="str">
        <f t="shared" si="17"/>
        <v>Quarter!r45c25</v>
      </c>
      <c r="AQ45" s="7" t="str">
        <f t="shared" si="17"/>
        <v>Quarter!r45c26</v>
      </c>
      <c r="AR45" s="7" t="str">
        <f t="shared" si="17"/>
        <v>Quarter!r45c27</v>
      </c>
      <c r="AS45" s="7" t="str">
        <f t="shared" si="17"/>
        <v>Quarter!r45c28</v>
      </c>
      <c r="AT45" s="7" t="str">
        <f t="shared" si="17"/>
        <v>Quarter!r45c29</v>
      </c>
      <c r="AU45" s="7" t="str">
        <f t="shared" si="17"/>
        <v>Quarter!r45c30</v>
      </c>
      <c r="AV45" s="7" t="str">
        <f t="shared" si="17"/>
        <v>Quarter!r45c31</v>
      </c>
      <c r="AW45" s="7" t="str">
        <f t="shared" si="17"/>
        <v>Quarter!r45c32</v>
      </c>
      <c r="AX45" s="7" t="str">
        <f t="shared" si="17"/>
        <v>Quarter!r45c33</v>
      </c>
      <c r="AY45" s="7" t="str">
        <f t="shared" si="18"/>
        <v>Quarter!r45c34</v>
      </c>
      <c r="AZ45" s="7" t="str">
        <f t="shared" si="18"/>
        <v>Quarter!r45c35</v>
      </c>
      <c r="BA45" s="7" t="str">
        <f t="shared" si="18"/>
        <v>Quarter!r45c36</v>
      </c>
      <c r="BB45" s="7" t="str">
        <f t="shared" si="18"/>
        <v>Quarter!r45c37</v>
      </c>
      <c r="BC45" s="7" t="str">
        <f t="shared" si="18"/>
        <v>Quarter!r45c38</v>
      </c>
      <c r="BD45" s="7" t="str">
        <f t="shared" si="18"/>
        <v>Quarter!r45c39</v>
      </c>
      <c r="BE45" s="7" t="str">
        <f t="shared" si="18"/>
        <v>Quarter!r45c40</v>
      </c>
      <c r="BF45" s="7" t="str">
        <f t="shared" si="18"/>
        <v>Quarter!r45c41</v>
      </c>
      <c r="BG45" s="7" t="str">
        <f t="shared" si="14"/>
        <v>Quarter!r45c42</v>
      </c>
      <c r="BH45" s="7" t="str">
        <f t="shared" si="14"/>
        <v>Quarter!r45c43</v>
      </c>
      <c r="BI45" s="7" t="str">
        <f t="shared" si="14"/>
        <v>Quarter!r45c44</v>
      </c>
      <c r="BJ45" s="7" t="str">
        <f t="shared" si="14"/>
        <v>Quarter!r45c45</v>
      </c>
      <c r="BK45" s="7" t="str">
        <f t="shared" si="14"/>
        <v>Quarter!r45c46</v>
      </c>
      <c r="BL45" s="7" t="str">
        <f t="shared" si="14"/>
        <v>Quarter!r45c47</v>
      </c>
      <c r="BM45" s="7" t="str">
        <f t="shared" si="14"/>
        <v>Quarter!r45c48</v>
      </c>
      <c r="BN45" s="7" t="str">
        <f t="shared" si="14"/>
        <v>Quarter!r45c49</v>
      </c>
      <c r="BO45" s="7" t="str">
        <f t="shared" si="14"/>
        <v>Quarter!r45c50</v>
      </c>
      <c r="BP45" s="7" t="str">
        <f t="shared" si="14"/>
        <v>Quarter!r45c51</v>
      </c>
      <c r="BQ45" s="7" t="str">
        <f t="shared" si="14"/>
        <v>Quarter!r45c52</v>
      </c>
      <c r="BR45" s="7" t="str">
        <f t="shared" si="14"/>
        <v>Quarter!r45c53</v>
      </c>
    </row>
    <row r="46" spans="2:70" x14ac:dyDescent="0.2">
      <c r="B46" s="16" t="s">
        <v>7</v>
      </c>
      <c r="C46" s="7">
        <v>46</v>
      </c>
      <c r="D46" s="7" t="str">
        <f t="shared" si="15"/>
        <v>Annual!r46c2</v>
      </c>
      <c r="E46" s="7" t="str">
        <f t="shared" si="15"/>
        <v>Annual!r46c3</v>
      </c>
      <c r="F46" s="7" t="str">
        <f t="shared" si="15"/>
        <v>Annual!r46c4</v>
      </c>
      <c r="G46" s="7" t="str">
        <f t="shared" si="15"/>
        <v>Annual!r46c5</v>
      </c>
      <c r="H46" s="7" t="str">
        <f t="shared" si="15"/>
        <v>Annual!r46c6</v>
      </c>
      <c r="I46" s="7" t="str">
        <f t="shared" si="15"/>
        <v>Annual!r46c7</v>
      </c>
      <c r="J46" s="7" t="str">
        <f t="shared" si="15"/>
        <v>Annual!r46c8</v>
      </c>
      <c r="K46" s="7" t="str">
        <f t="shared" si="15"/>
        <v>Annual!r46c9</v>
      </c>
      <c r="L46" s="7" t="str">
        <f t="shared" si="15"/>
        <v>Annual!r46c10</v>
      </c>
      <c r="M46" s="7" t="str">
        <f t="shared" si="15"/>
        <v>Annual!r46c11</v>
      </c>
      <c r="N46" s="7" t="str">
        <f t="shared" si="15"/>
        <v>Annual!r46c12</v>
      </c>
      <c r="O46" s="7" t="str">
        <f t="shared" si="15"/>
        <v>Annual!r46c13</v>
      </c>
      <c r="P46" s="7" t="str">
        <f t="shared" si="15"/>
        <v>Annual!r46c14</v>
      </c>
      <c r="Q46" s="7" t="str">
        <f t="shared" si="15"/>
        <v>Annual!r46c15</v>
      </c>
      <c r="R46" s="7">
        <v>46</v>
      </c>
      <c r="S46" s="7" t="str">
        <f t="shared" ref="S46:AH60" si="20">$T$3&amp;"r"&amp;$R46&amp;"c"&amp;S$4</f>
        <v>Quarter!r46c2</v>
      </c>
      <c r="T46" s="7" t="str">
        <f t="shared" si="20"/>
        <v>Quarter!r46c3</v>
      </c>
      <c r="U46" s="7" t="str">
        <f t="shared" si="20"/>
        <v>Quarter!r46c4</v>
      </c>
      <c r="V46" s="7" t="str">
        <f t="shared" si="20"/>
        <v>Quarter!r46c5</v>
      </c>
      <c r="W46" s="7" t="str">
        <f t="shared" si="20"/>
        <v>Quarter!r46c6</v>
      </c>
      <c r="X46" s="7" t="str">
        <f t="shared" si="20"/>
        <v>Quarter!r46c7</v>
      </c>
      <c r="Y46" s="7" t="str">
        <f t="shared" si="20"/>
        <v>Quarter!r46c8</v>
      </c>
      <c r="Z46" s="7" t="str">
        <f t="shared" si="20"/>
        <v>Quarter!r46c9</v>
      </c>
      <c r="AA46" s="7" t="str">
        <f t="shared" si="20"/>
        <v>Quarter!r46c10</v>
      </c>
      <c r="AB46" s="7" t="str">
        <f t="shared" si="20"/>
        <v>Quarter!r46c11</v>
      </c>
      <c r="AC46" s="7" t="str">
        <f t="shared" si="20"/>
        <v>Quarter!r46c12</v>
      </c>
      <c r="AD46" s="7" t="str">
        <f t="shared" si="20"/>
        <v>Quarter!r46c13</v>
      </c>
      <c r="AE46" s="7" t="str">
        <f t="shared" si="20"/>
        <v>Quarter!r46c14</v>
      </c>
      <c r="AF46" s="7" t="str">
        <f t="shared" si="20"/>
        <v>Quarter!r46c15</v>
      </c>
      <c r="AG46" s="7" t="str">
        <f t="shared" si="20"/>
        <v>Quarter!r46c16</v>
      </c>
      <c r="AH46" s="7" t="str">
        <f t="shared" si="20"/>
        <v>Quarter!r46c17</v>
      </c>
      <c r="AI46" s="7" t="str">
        <f t="shared" ref="AI46:AN51" si="21">$T$3&amp;"r"&amp;$R46&amp;"c"&amp;AI$4</f>
        <v>Quarter!r46c18</v>
      </c>
      <c r="AJ46" s="7" t="str">
        <f t="shared" si="21"/>
        <v>Quarter!r46c19</v>
      </c>
      <c r="AK46" s="7" t="str">
        <f t="shared" si="21"/>
        <v>Quarter!r46c20</v>
      </c>
      <c r="AL46" s="7" t="str">
        <f t="shared" si="21"/>
        <v>Quarter!r46c21</v>
      </c>
      <c r="AM46" s="7" t="str">
        <f t="shared" si="21"/>
        <v>Quarter!r46c22</v>
      </c>
      <c r="AN46" s="7" t="str">
        <f t="shared" si="21"/>
        <v>Quarter!r46c23</v>
      </c>
      <c r="AO46" s="7" t="str">
        <f t="shared" si="17"/>
        <v>Quarter!r46c24</v>
      </c>
      <c r="AP46" s="7" t="str">
        <f t="shared" si="17"/>
        <v>Quarter!r46c25</v>
      </c>
      <c r="AQ46" s="7" t="str">
        <f t="shared" si="17"/>
        <v>Quarter!r46c26</v>
      </c>
      <c r="AR46" s="7" t="str">
        <f t="shared" si="17"/>
        <v>Quarter!r46c27</v>
      </c>
      <c r="AS46" s="7" t="str">
        <f t="shared" si="17"/>
        <v>Quarter!r46c28</v>
      </c>
      <c r="AT46" s="7" t="str">
        <f t="shared" si="17"/>
        <v>Quarter!r46c29</v>
      </c>
      <c r="AU46" s="7" t="str">
        <f t="shared" si="17"/>
        <v>Quarter!r46c30</v>
      </c>
      <c r="AV46" s="7" t="str">
        <f t="shared" si="17"/>
        <v>Quarter!r46c31</v>
      </c>
      <c r="AW46" s="7" t="str">
        <f t="shared" si="17"/>
        <v>Quarter!r46c32</v>
      </c>
      <c r="AX46" s="7" t="str">
        <f t="shared" si="17"/>
        <v>Quarter!r46c33</v>
      </c>
      <c r="AY46" s="7" t="str">
        <f t="shared" si="18"/>
        <v>Quarter!r46c34</v>
      </c>
      <c r="AZ46" s="7" t="str">
        <f t="shared" si="18"/>
        <v>Quarter!r46c35</v>
      </c>
      <c r="BA46" s="7" t="str">
        <f t="shared" si="18"/>
        <v>Quarter!r46c36</v>
      </c>
      <c r="BB46" s="7" t="str">
        <f t="shared" si="18"/>
        <v>Quarter!r46c37</v>
      </c>
      <c r="BC46" s="7" t="str">
        <f t="shared" si="18"/>
        <v>Quarter!r46c38</v>
      </c>
      <c r="BD46" s="7" t="str">
        <f t="shared" si="18"/>
        <v>Quarter!r46c39</v>
      </c>
      <c r="BE46" s="7" t="str">
        <f t="shared" si="18"/>
        <v>Quarter!r46c40</v>
      </c>
      <c r="BF46" s="7" t="str">
        <f t="shared" si="18"/>
        <v>Quarter!r46c41</v>
      </c>
      <c r="BG46" s="7" t="str">
        <f t="shared" ref="BG46:BR62" si="22">$T$3&amp;"r"&amp;$R46&amp;"c"&amp;BG$4</f>
        <v>Quarter!r46c42</v>
      </c>
      <c r="BH46" s="7" t="str">
        <f t="shared" si="22"/>
        <v>Quarter!r46c43</v>
      </c>
      <c r="BI46" s="7" t="str">
        <f t="shared" si="22"/>
        <v>Quarter!r46c44</v>
      </c>
      <c r="BJ46" s="7" t="str">
        <f t="shared" si="22"/>
        <v>Quarter!r46c45</v>
      </c>
      <c r="BK46" s="7" t="str">
        <f t="shared" si="22"/>
        <v>Quarter!r46c46</v>
      </c>
      <c r="BL46" s="7" t="str">
        <f t="shared" si="22"/>
        <v>Quarter!r46c47</v>
      </c>
      <c r="BM46" s="7" t="str">
        <f t="shared" si="22"/>
        <v>Quarter!r46c48</v>
      </c>
      <c r="BN46" s="7" t="str">
        <f t="shared" si="22"/>
        <v>Quarter!r46c49</v>
      </c>
      <c r="BO46" s="7" t="str">
        <f t="shared" si="22"/>
        <v>Quarter!r46c50</v>
      </c>
      <c r="BP46" s="7" t="str">
        <f t="shared" si="22"/>
        <v>Quarter!r46c51</v>
      </c>
      <c r="BQ46" s="7" t="str">
        <f t="shared" si="22"/>
        <v>Quarter!r46c52</v>
      </c>
      <c r="BR46" s="7" t="str">
        <f t="shared" si="22"/>
        <v>Quarter!r46c53</v>
      </c>
    </row>
    <row r="47" spans="2:70" x14ac:dyDescent="0.2">
      <c r="B47" s="16" t="s">
        <v>42</v>
      </c>
      <c r="C47" s="7">
        <v>47</v>
      </c>
      <c r="D47" s="7" t="str">
        <f t="shared" si="15"/>
        <v>Annual!r47c2</v>
      </c>
      <c r="E47" s="7" t="str">
        <f t="shared" si="15"/>
        <v>Annual!r47c3</v>
      </c>
      <c r="F47" s="7" t="str">
        <f t="shared" si="15"/>
        <v>Annual!r47c4</v>
      </c>
      <c r="G47" s="7" t="str">
        <f t="shared" si="15"/>
        <v>Annual!r47c5</v>
      </c>
      <c r="H47" s="7" t="str">
        <f t="shared" si="15"/>
        <v>Annual!r47c6</v>
      </c>
      <c r="I47" s="7" t="str">
        <f t="shared" si="15"/>
        <v>Annual!r47c7</v>
      </c>
      <c r="J47" s="7" t="str">
        <f t="shared" si="15"/>
        <v>Annual!r47c8</v>
      </c>
      <c r="K47" s="7" t="str">
        <f t="shared" si="15"/>
        <v>Annual!r47c9</v>
      </c>
      <c r="L47" s="7" t="str">
        <f t="shared" si="15"/>
        <v>Annual!r47c10</v>
      </c>
      <c r="M47" s="7" t="str">
        <f t="shared" si="15"/>
        <v>Annual!r47c11</v>
      </c>
      <c r="N47" s="7" t="str">
        <f t="shared" si="15"/>
        <v>Annual!r47c12</v>
      </c>
      <c r="O47" s="7" t="str">
        <f t="shared" si="15"/>
        <v>Annual!r47c13</v>
      </c>
      <c r="P47" s="7" t="str">
        <f t="shared" si="15"/>
        <v>Annual!r47c14</v>
      </c>
      <c r="Q47" s="7" t="str">
        <f t="shared" si="15"/>
        <v>Annual!r47c15</v>
      </c>
      <c r="R47" s="7">
        <v>47</v>
      </c>
      <c r="S47" s="7" t="str">
        <f t="shared" si="20"/>
        <v>Quarter!r47c2</v>
      </c>
      <c r="T47" s="7" t="str">
        <f t="shared" si="20"/>
        <v>Quarter!r47c3</v>
      </c>
      <c r="U47" s="7" t="str">
        <f t="shared" si="20"/>
        <v>Quarter!r47c4</v>
      </c>
      <c r="V47" s="7" t="str">
        <f t="shared" si="20"/>
        <v>Quarter!r47c5</v>
      </c>
      <c r="W47" s="7" t="str">
        <f t="shared" si="20"/>
        <v>Quarter!r47c6</v>
      </c>
      <c r="X47" s="7" t="str">
        <f t="shared" si="20"/>
        <v>Quarter!r47c7</v>
      </c>
      <c r="Y47" s="7" t="str">
        <f t="shared" si="20"/>
        <v>Quarter!r47c8</v>
      </c>
      <c r="Z47" s="7" t="str">
        <f t="shared" si="20"/>
        <v>Quarter!r47c9</v>
      </c>
      <c r="AA47" s="7" t="str">
        <f t="shared" si="20"/>
        <v>Quarter!r47c10</v>
      </c>
      <c r="AB47" s="7" t="str">
        <f t="shared" si="20"/>
        <v>Quarter!r47c11</v>
      </c>
      <c r="AC47" s="7" t="str">
        <f t="shared" si="20"/>
        <v>Quarter!r47c12</v>
      </c>
      <c r="AD47" s="7" t="str">
        <f t="shared" si="20"/>
        <v>Quarter!r47c13</v>
      </c>
      <c r="AE47" s="7" t="str">
        <f t="shared" si="20"/>
        <v>Quarter!r47c14</v>
      </c>
      <c r="AF47" s="7" t="str">
        <f t="shared" si="20"/>
        <v>Quarter!r47c15</v>
      </c>
      <c r="AG47" s="7" t="str">
        <f t="shared" si="20"/>
        <v>Quarter!r47c16</v>
      </c>
      <c r="AH47" s="7" t="str">
        <f t="shared" si="20"/>
        <v>Quarter!r47c17</v>
      </c>
      <c r="AI47" s="7" t="str">
        <f t="shared" si="21"/>
        <v>Quarter!r47c18</v>
      </c>
      <c r="AJ47" s="7" t="str">
        <f t="shared" si="21"/>
        <v>Quarter!r47c19</v>
      </c>
      <c r="AK47" s="7" t="str">
        <f t="shared" si="21"/>
        <v>Quarter!r47c20</v>
      </c>
      <c r="AL47" s="7" t="str">
        <f t="shared" si="21"/>
        <v>Quarter!r47c21</v>
      </c>
      <c r="AM47" s="7" t="str">
        <f t="shared" si="21"/>
        <v>Quarter!r47c22</v>
      </c>
      <c r="AN47" s="7" t="str">
        <f t="shared" si="21"/>
        <v>Quarter!r47c23</v>
      </c>
      <c r="AO47" s="7" t="str">
        <f t="shared" si="17"/>
        <v>Quarter!r47c24</v>
      </c>
      <c r="AP47" s="7" t="str">
        <f t="shared" si="17"/>
        <v>Quarter!r47c25</v>
      </c>
      <c r="AQ47" s="7" t="str">
        <f t="shared" si="17"/>
        <v>Quarter!r47c26</v>
      </c>
      <c r="AR47" s="7" t="str">
        <f t="shared" si="17"/>
        <v>Quarter!r47c27</v>
      </c>
      <c r="AS47" s="7" t="str">
        <f t="shared" si="17"/>
        <v>Quarter!r47c28</v>
      </c>
      <c r="AT47" s="7" t="str">
        <f t="shared" si="17"/>
        <v>Quarter!r47c29</v>
      </c>
      <c r="AU47" s="7" t="str">
        <f t="shared" si="17"/>
        <v>Quarter!r47c30</v>
      </c>
      <c r="AV47" s="7" t="str">
        <f t="shared" si="17"/>
        <v>Quarter!r47c31</v>
      </c>
      <c r="AW47" s="7" t="str">
        <f t="shared" si="17"/>
        <v>Quarter!r47c32</v>
      </c>
      <c r="AX47" s="7" t="str">
        <f t="shared" si="17"/>
        <v>Quarter!r47c33</v>
      </c>
      <c r="AY47" s="7" t="str">
        <f t="shared" si="18"/>
        <v>Quarter!r47c34</v>
      </c>
      <c r="AZ47" s="7" t="str">
        <f t="shared" si="18"/>
        <v>Quarter!r47c35</v>
      </c>
      <c r="BA47" s="7" t="str">
        <f t="shared" si="18"/>
        <v>Quarter!r47c36</v>
      </c>
      <c r="BB47" s="7" t="str">
        <f t="shared" si="18"/>
        <v>Quarter!r47c37</v>
      </c>
      <c r="BC47" s="7" t="str">
        <f t="shared" si="18"/>
        <v>Quarter!r47c38</v>
      </c>
      <c r="BD47" s="7" t="str">
        <f t="shared" si="18"/>
        <v>Quarter!r47c39</v>
      </c>
      <c r="BE47" s="7" t="str">
        <f t="shared" si="18"/>
        <v>Quarter!r47c40</v>
      </c>
      <c r="BF47" s="7" t="str">
        <f t="shared" si="18"/>
        <v>Quarter!r47c41</v>
      </c>
      <c r="BG47" s="7" t="str">
        <f t="shared" si="22"/>
        <v>Quarter!r47c42</v>
      </c>
      <c r="BH47" s="7" t="str">
        <f t="shared" si="22"/>
        <v>Quarter!r47c43</v>
      </c>
      <c r="BI47" s="7" t="str">
        <f t="shared" si="22"/>
        <v>Quarter!r47c44</v>
      </c>
      <c r="BJ47" s="7" t="str">
        <f t="shared" si="22"/>
        <v>Quarter!r47c45</v>
      </c>
      <c r="BK47" s="7" t="str">
        <f t="shared" si="22"/>
        <v>Quarter!r47c46</v>
      </c>
      <c r="BL47" s="7" t="str">
        <f t="shared" si="22"/>
        <v>Quarter!r47c47</v>
      </c>
      <c r="BM47" s="7" t="str">
        <f t="shared" si="22"/>
        <v>Quarter!r47c48</v>
      </c>
      <c r="BN47" s="7" t="str">
        <f t="shared" si="22"/>
        <v>Quarter!r47c49</v>
      </c>
      <c r="BO47" s="7" t="str">
        <f t="shared" si="22"/>
        <v>Quarter!r47c50</v>
      </c>
      <c r="BP47" s="7" t="str">
        <f t="shared" si="22"/>
        <v>Quarter!r47c51</v>
      </c>
      <c r="BQ47" s="7" t="str">
        <f t="shared" si="22"/>
        <v>Quarter!r47c52</v>
      </c>
      <c r="BR47" s="7" t="str">
        <f t="shared" si="22"/>
        <v>Quarter!r47c53</v>
      </c>
    </row>
    <row r="48" spans="2:70" x14ac:dyDescent="0.2">
      <c r="B48" s="4" t="s">
        <v>33</v>
      </c>
      <c r="C48" s="7">
        <v>48</v>
      </c>
      <c r="D48" s="7" t="str">
        <f t="shared" si="15"/>
        <v>Annual!r48c2</v>
      </c>
      <c r="E48" s="7" t="str">
        <f t="shared" si="15"/>
        <v>Annual!r48c3</v>
      </c>
      <c r="F48" s="7" t="str">
        <f t="shared" si="15"/>
        <v>Annual!r48c4</v>
      </c>
      <c r="G48" s="7" t="str">
        <f t="shared" si="15"/>
        <v>Annual!r48c5</v>
      </c>
      <c r="H48" s="7" t="str">
        <f t="shared" si="15"/>
        <v>Annual!r48c6</v>
      </c>
      <c r="I48" s="7" t="str">
        <f t="shared" si="15"/>
        <v>Annual!r48c7</v>
      </c>
      <c r="J48" s="7" t="str">
        <f t="shared" si="15"/>
        <v>Annual!r48c8</v>
      </c>
      <c r="K48" s="7" t="str">
        <f t="shared" si="15"/>
        <v>Annual!r48c9</v>
      </c>
      <c r="L48" s="7" t="str">
        <f t="shared" si="15"/>
        <v>Annual!r48c10</v>
      </c>
      <c r="M48" s="7" t="str">
        <f t="shared" si="15"/>
        <v>Annual!r48c11</v>
      </c>
      <c r="N48" s="7" t="str">
        <f t="shared" si="15"/>
        <v>Annual!r48c12</v>
      </c>
      <c r="O48" s="7" t="str">
        <f t="shared" si="15"/>
        <v>Annual!r48c13</v>
      </c>
      <c r="P48" s="7" t="str">
        <f t="shared" si="15"/>
        <v>Annual!r48c14</v>
      </c>
      <c r="Q48" s="7" t="str">
        <f t="shared" si="15"/>
        <v>Annual!r48c15</v>
      </c>
      <c r="R48" s="7">
        <v>48</v>
      </c>
      <c r="S48" s="7" t="str">
        <f t="shared" si="20"/>
        <v>Quarter!r48c2</v>
      </c>
      <c r="T48" s="7" t="str">
        <f t="shared" si="20"/>
        <v>Quarter!r48c3</v>
      </c>
      <c r="U48" s="7" t="str">
        <f t="shared" si="20"/>
        <v>Quarter!r48c4</v>
      </c>
      <c r="V48" s="7" t="str">
        <f t="shared" si="20"/>
        <v>Quarter!r48c5</v>
      </c>
      <c r="W48" s="7" t="str">
        <f t="shared" si="20"/>
        <v>Quarter!r48c6</v>
      </c>
      <c r="X48" s="7" t="str">
        <f t="shared" si="20"/>
        <v>Quarter!r48c7</v>
      </c>
      <c r="Y48" s="7" t="str">
        <f t="shared" si="20"/>
        <v>Quarter!r48c8</v>
      </c>
      <c r="Z48" s="7" t="str">
        <f t="shared" si="20"/>
        <v>Quarter!r48c9</v>
      </c>
      <c r="AA48" s="7" t="str">
        <f t="shared" si="20"/>
        <v>Quarter!r48c10</v>
      </c>
      <c r="AB48" s="7" t="str">
        <f t="shared" si="20"/>
        <v>Quarter!r48c11</v>
      </c>
      <c r="AC48" s="7" t="str">
        <f t="shared" si="20"/>
        <v>Quarter!r48c12</v>
      </c>
      <c r="AD48" s="7" t="str">
        <f t="shared" si="20"/>
        <v>Quarter!r48c13</v>
      </c>
      <c r="AE48" s="7" t="str">
        <f t="shared" si="20"/>
        <v>Quarter!r48c14</v>
      </c>
      <c r="AF48" s="7" t="str">
        <f t="shared" si="20"/>
        <v>Quarter!r48c15</v>
      </c>
      <c r="AG48" s="7" t="str">
        <f t="shared" si="20"/>
        <v>Quarter!r48c16</v>
      </c>
      <c r="AH48" s="7" t="str">
        <f t="shared" si="20"/>
        <v>Quarter!r48c17</v>
      </c>
      <c r="AI48" s="7" t="str">
        <f t="shared" si="21"/>
        <v>Quarter!r48c18</v>
      </c>
      <c r="AJ48" s="7" t="str">
        <f t="shared" si="21"/>
        <v>Quarter!r48c19</v>
      </c>
      <c r="AK48" s="7" t="str">
        <f t="shared" si="21"/>
        <v>Quarter!r48c20</v>
      </c>
      <c r="AL48" s="7" t="str">
        <f t="shared" si="21"/>
        <v>Quarter!r48c21</v>
      </c>
      <c r="AM48" s="7" t="str">
        <f t="shared" si="21"/>
        <v>Quarter!r48c22</v>
      </c>
      <c r="AN48" s="7" t="str">
        <f t="shared" si="21"/>
        <v>Quarter!r48c23</v>
      </c>
      <c r="AO48" s="7" t="str">
        <f t="shared" si="17"/>
        <v>Quarter!r48c24</v>
      </c>
      <c r="AP48" s="7" t="str">
        <f t="shared" si="17"/>
        <v>Quarter!r48c25</v>
      </c>
      <c r="AQ48" s="7" t="str">
        <f t="shared" si="17"/>
        <v>Quarter!r48c26</v>
      </c>
      <c r="AR48" s="7" t="str">
        <f t="shared" si="17"/>
        <v>Quarter!r48c27</v>
      </c>
      <c r="AS48" s="7" t="str">
        <f t="shared" si="17"/>
        <v>Quarter!r48c28</v>
      </c>
      <c r="AT48" s="7" t="str">
        <f t="shared" si="17"/>
        <v>Quarter!r48c29</v>
      </c>
      <c r="AU48" s="7" t="str">
        <f t="shared" si="17"/>
        <v>Quarter!r48c30</v>
      </c>
      <c r="AV48" s="7" t="str">
        <f t="shared" si="17"/>
        <v>Quarter!r48c31</v>
      </c>
      <c r="AW48" s="7" t="str">
        <f t="shared" si="17"/>
        <v>Quarter!r48c32</v>
      </c>
      <c r="AX48" s="7" t="str">
        <f t="shared" si="17"/>
        <v>Quarter!r48c33</v>
      </c>
      <c r="AY48" s="7" t="str">
        <f t="shared" si="18"/>
        <v>Quarter!r48c34</v>
      </c>
      <c r="AZ48" s="7" t="str">
        <f t="shared" si="18"/>
        <v>Quarter!r48c35</v>
      </c>
      <c r="BA48" s="7" t="str">
        <f t="shared" si="18"/>
        <v>Quarter!r48c36</v>
      </c>
      <c r="BB48" s="7" t="str">
        <f t="shared" si="18"/>
        <v>Quarter!r48c37</v>
      </c>
      <c r="BC48" s="7" t="str">
        <f t="shared" si="18"/>
        <v>Quarter!r48c38</v>
      </c>
      <c r="BD48" s="7" t="str">
        <f t="shared" si="18"/>
        <v>Quarter!r48c39</v>
      </c>
      <c r="BE48" s="7" t="str">
        <f t="shared" si="18"/>
        <v>Quarter!r48c40</v>
      </c>
      <c r="BF48" s="7" t="str">
        <f t="shared" si="18"/>
        <v>Quarter!r48c41</v>
      </c>
      <c r="BG48" s="7" t="str">
        <f t="shared" si="22"/>
        <v>Quarter!r48c42</v>
      </c>
      <c r="BH48" s="7" t="str">
        <f t="shared" si="22"/>
        <v>Quarter!r48c43</v>
      </c>
      <c r="BI48" s="7" t="str">
        <f t="shared" si="22"/>
        <v>Quarter!r48c44</v>
      </c>
      <c r="BJ48" s="7" t="str">
        <f t="shared" si="22"/>
        <v>Quarter!r48c45</v>
      </c>
      <c r="BK48" s="7" t="str">
        <f t="shared" si="22"/>
        <v>Quarter!r48c46</v>
      </c>
      <c r="BL48" s="7" t="str">
        <f t="shared" si="22"/>
        <v>Quarter!r48c47</v>
      </c>
      <c r="BM48" s="7" t="str">
        <f t="shared" si="22"/>
        <v>Quarter!r48c48</v>
      </c>
      <c r="BN48" s="7" t="str">
        <f t="shared" si="22"/>
        <v>Quarter!r48c49</v>
      </c>
      <c r="BO48" s="7" t="str">
        <f t="shared" si="22"/>
        <v>Quarter!r48c50</v>
      </c>
      <c r="BP48" s="7" t="str">
        <f t="shared" si="22"/>
        <v>Quarter!r48c51</v>
      </c>
      <c r="BQ48" s="7" t="str">
        <f t="shared" si="22"/>
        <v>Quarter!r48c52</v>
      </c>
      <c r="BR48" s="7" t="str">
        <f t="shared" si="22"/>
        <v>Quarter!r48c53</v>
      </c>
    </row>
    <row r="49" spans="2:70" x14ac:dyDescent="0.2">
      <c r="B49" s="16" t="s">
        <v>301</v>
      </c>
      <c r="C49" s="7">
        <v>49</v>
      </c>
      <c r="D49" s="7" t="str">
        <f t="shared" si="15"/>
        <v>Annual!r49c2</v>
      </c>
      <c r="E49" s="7" t="str">
        <f t="shared" si="15"/>
        <v>Annual!r49c3</v>
      </c>
      <c r="F49" s="7" t="str">
        <f t="shared" si="15"/>
        <v>Annual!r49c4</v>
      </c>
      <c r="G49" s="7" t="str">
        <f t="shared" si="15"/>
        <v>Annual!r49c5</v>
      </c>
      <c r="H49" s="7" t="str">
        <f t="shared" si="15"/>
        <v>Annual!r49c6</v>
      </c>
      <c r="I49" s="7" t="str">
        <f t="shared" si="15"/>
        <v>Annual!r49c7</v>
      </c>
      <c r="J49" s="7" t="str">
        <f t="shared" si="15"/>
        <v>Annual!r49c8</v>
      </c>
      <c r="K49" s="7" t="str">
        <f t="shared" si="15"/>
        <v>Annual!r49c9</v>
      </c>
      <c r="L49" s="7" t="str">
        <f t="shared" si="15"/>
        <v>Annual!r49c10</v>
      </c>
      <c r="M49" s="7" t="str">
        <f t="shared" si="15"/>
        <v>Annual!r49c11</v>
      </c>
      <c r="N49" s="7" t="str">
        <f t="shared" si="15"/>
        <v>Annual!r49c12</v>
      </c>
      <c r="O49" s="7" t="str">
        <f t="shared" si="15"/>
        <v>Annual!r49c13</v>
      </c>
      <c r="P49" s="7" t="str">
        <f t="shared" si="15"/>
        <v>Annual!r49c14</v>
      </c>
      <c r="Q49" s="7" t="str">
        <f t="shared" si="15"/>
        <v>Annual!r49c15</v>
      </c>
      <c r="R49" s="7">
        <v>49</v>
      </c>
      <c r="S49" s="7" t="str">
        <f t="shared" si="20"/>
        <v>Quarter!r49c2</v>
      </c>
      <c r="T49" s="7" t="str">
        <f t="shared" si="20"/>
        <v>Quarter!r49c3</v>
      </c>
      <c r="U49" s="7" t="str">
        <f t="shared" si="20"/>
        <v>Quarter!r49c4</v>
      </c>
      <c r="V49" s="7" t="str">
        <f t="shared" si="20"/>
        <v>Quarter!r49c5</v>
      </c>
      <c r="W49" s="7" t="str">
        <f t="shared" si="20"/>
        <v>Quarter!r49c6</v>
      </c>
      <c r="X49" s="7" t="str">
        <f t="shared" si="20"/>
        <v>Quarter!r49c7</v>
      </c>
      <c r="Y49" s="7" t="str">
        <f t="shared" si="20"/>
        <v>Quarter!r49c8</v>
      </c>
      <c r="Z49" s="7" t="str">
        <f t="shared" si="20"/>
        <v>Quarter!r49c9</v>
      </c>
      <c r="AA49" s="7" t="str">
        <f t="shared" si="20"/>
        <v>Quarter!r49c10</v>
      </c>
      <c r="AB49" s="7" t="str">
        <f t="shared" si="20"/>
        <v>Quarter!r49c11</v>
      </c>
      <c r="AC49" s="7" t="str">
        <f t="shared" si="20"/>
        <v>Quarter!r49c12</v>
      </c>
      <c r="AD49" s="7" t="str">
        <f t="shared" si="20"/>
        <v>Quarter!r49c13</v>
      </c>
      <c r="AE49" s="7" t="str">
        <f t="shared" si="20"/>
        <v>Quarter!r49c14</v>
      </c>
      <c r="AF49" s="7" t="str">
        <f t="shared" si="20"/>
        <v>Quarter!r49c15</v>
      </c>
      <c r="AG49" s="7" t="str">
        <f t="shared" si="20"/>
        <v>Quarter!r49c16</v>
      </c>
      <c r="AH49" s="7" t="str">
        <f t="shared" si="20"/>
        <v>Quarter!r49c17</v>
      </c>
      <c r="AI49" s="7" t="str">
        <f t="shared" si="21"/>
        <v>Quarter!r49c18</v>
      </c>
      <c r="AJ49" s="7" t="str">
        <f t="shared" si="21"/>
        <v>Quarter!r49c19</v>
      </c>
      <c r="AK49" s="7" t="str">
        <f t="shared" si="21"/>
        <v>Quarter!r49c20</v>
      </c>
      <c r="AL49" s="7" t="str">
        <f t="shared" si="21"/>
        <v>Quarter!r49c21</v>
      </c>
      <c r="AM49" s="7" t="str">
        <f t="shared" si="21"/>
        <v>Quarter!r49c22</v>
      </c>
      <c r="AN49" s="7" t="str">
        <f t="shared" si="21"/>
        <v>Quarter!r49c23</v>
      </c>
      <c r="AO49" s="7" t="str">
        <f t="shared" si="17"/>
        <v>Quarter!r49c24</v>
      </c>
      <c r="AP49" s="7" t="str">
        <f t="shared" si="17"/>
        <v>Quarter!r49c25</v>
      </c>
      <c r="AQ49" s="7" t="str">
        <f t="shared" si="17"/>
        <v>Quarter!r49c26</v>
      </c>
      <c r="AR49" s="7" t="str">
        <f t="shared" si="17"/>
        <v>Quarter!r49c27</v>
      </c>
      <c r="AS49" s="7" t="str">
        <f t="shared" si="17"/>
        <v>Quarter!r49c28</v>
      </c>
      <c r="AT49" s="7" t="str">
        <f t="shared" si="17"/>
        <v>Quarter!r49c29</v>
      </c>
      <c r="AU49" s="7" t="str">
        <f t="shared" si="17"/>
        <v>Quarter!r49c30</v>
      </c>
      <c r="AV49" s="7" t="str">
        <f t="shared" si="17"/>
        <v>Quarter!r49c31</v>
      </c>
      <c r="AW49" s="7" t="str">
        <f t="shared" si="17"/>
        <v>Quarter!r49c32</v>
      </c>
      <c r="AX49" s="7" t="str">
        <f t="shared" si="17"/>
        <v>Quarter!r49c33</v>
      </c>
      <c r="AY49" s="7" t="str">
        <f t="shared" si="18"/>
        <v>Quarter!r49c34</v>
      </c>
      <c r="AZ49" s="7" t="str">
        <f t="shared" si="18"/>
        <v>Quarter!r49c35</v>
      </c>
      <c r="BA49" s="7" t="str">
        <f t="shared" si="18"/>
        <v>Quarter!r49c36</v>
      </c>
      <c r="BB49" s="7" t="str">
        <f t="shared" si="18"/>
        <v>Quarter!r49c37</v>
      </c>
      <c r="BC49" s="7" t="str">
        <f t="shared" si="18"/>
        <v>Quarter!r49c38</v>
      </c>
      <c r="BD49" s="7" t="str">
        <f t="shared" si="18"/>
        <v>Quarter!r49c39</v>
      </c>
      <c r="BE49" s="7" t="str">
        <f t="shared" si="18"/>
        <v>Quarter!r49c40</v>
      </c>
      <c r="BF49" s="7" t="str">
        <f t="shared" si="18"/>
        <v>Quarter!r49c41</v>
      </c>
      <c r="BG49" s="7" t="str">
        <f t="shared" si="22"/>
        <v>Quarter!r49c42</v>
      </c>
      <c r="BH49" s="7" t="str">
        <f t="shared" si="22"/>
        <v>Quarter!r49c43</v>
      </c>
      <c r="BI49" s="7" t="str">
        <f t="shared" si="22"/>
        <v>Quarter!r49c44</v>
      </c>
      <c r="BJ49" s="7" t="str">
        <f t="shared" si="22"/>
        <v>Quarter!r49c45</v>
      </c>
      <c r="BK49" s="7" t="str">
        <f t="shared" si="22"/>
        <v>Quarter!r49c46</v>
      </c>
      <c r="BL49" s="7" t="str">
        <f t="shared" si="22"/>
        <v>Quarter!r49c47</v>
      </c>
      <c r="BM49" s="7" t="str">
        <f t="shared" si="22"/>
        <v>Quarter!r49c48</v>
      </c>
      <c r="BN49" s="7" t="str">
        <f t="shared" si="22"/>
        <v>Quarter!r49c49</v>
      </c>
      <c r="BO49" s="7" t="str">
        <f t="shared" si="22"/>
        <v>Quarter!r49c50</v>
      </c>
      <c r="BP49" s="7" t="str">
        <f t="shared" si="22"/>
        <v>Quarter!r49c51</v>
      </c>
      <c r="BQ49" s="7" t="str">
        <f t="shared" si="22"/>
        <v>Quarter!r49c52</v>
      </c>
      <c r="BR49" s="7" t="str">
        <f t="shared" si="22"/>
        <v>Quarter!r49c53</v>
      </c>
    </row>
    <row r="50" spans="2:70" x14ac:dyDescent="0.2">
      <c r="B50" s="7" t="s">
        <v>304</v>
      </c>
      <c r="C50" s="7">
        <v>50</v>
      </c>
      <c r="D50" s="7" t="str">
        <f t="shared" si="15"/>
        <v>Annual!r50c2</v>
      </c>
      <c r="E50" s="7" t="str">
        <f t="shared" si="15"/>
        <v>Annual!r50c3</v>
      </c>
      <c r="F50" s="7" t="str">
        <f t="shared" si="15"/>
        <v>Annual!r50c4</v>
      </c>
      <c r="G50" s="7" t="str">
        <f t="shared" si="15"/>
        <v>Annual!r50c5</v>
      </c>
      <c r="H50" s="7" t="str">
        <f t="shared" si="15"/>
        <v>Annual!r50c6</v>
      </c>
      <c r="I50" s="7" t="str">
        <f t="shared" si="15"/>
        <v>Annual!r50c7</v>
      </c>
      <c r="J50" s="7" t="str">
        <f t="shared" si="15"/>
        <v>Annual!r50c8</v>
      </c>
      <c r="K50" s="7" t="str">
        <f t="shared" si="15"/>
        <v>Annual!r50c9</v>
      </c>
      <c r="L50" s="7" t="str">
        <f t="shared" si="15"/>
        <v>Annual!r50c10</v>
      </c>
      <c r="M50" s="7" t="str">
        <f t="shared" si="15"/>
        <v>Annual!r50c11</v>
      </c>
      <c r="N50" s="7" t="str">
        <f t="shared" si="15"/>
        <v>Annual!r50c12</v>
      </c>
      <c r="O50" s="7" t="str">
        <f t="shared" si="15"/>
        <v>Annual!r50c13</v>
      </c>
      <c r="P50" s="7" t="str">
        <f t="shared" si="15"/>
        <v>Annual!r50c14</v>
      </c>
      <c r="Q50" s="7" t="str">
        <f t="shared" si="15"/>
        <v>Annual!r50c15</v>
      </c>
      <c r="R50" s="7">
        <v>50</v>
      </c>
      <c r="S50" s="7" t="str">
        <f t="shared" si="20"/>
        <v>Quarter!r50c2</v>
      </c>
      <c r="T50" s="7" t="str">
        <f t="shared" si="20"/>
        <v>Quarter!r50c3</v>
      </c>
      <c r="U50" s="7" t="str">
        <f t="shared" si="20"/>
        <v>Quarter!r50c4</v>
      </c>
      <c r="V50" s="7" t="str">
        <f t="shared" si="20"/>
        <v>Quarter!r50c5</v>
      </c>
      <c r="W50" s="7" t="str">
        <f t="shared" si="20"/>
        <v>Quarter!r50c6</v>
      </c>
      <c r="X50" s="7" t="str">
        <f t="shared" si="20"/>
        <v>Quarter!r50c7</v>
      </c>
      <c r="Y50" s="7" t="str">
        <f t="shared" si="20"/>
        <v>Quarter!r50c8</v>
      </c>
      <c r="Z50" s="7" t="str">
        <f t="shared" si="20"/>
        <v>Quarter!r50c9</v>
      </c>
      <c r="AA50" s="7" t="str">
        <f t="shared" si="20"/>
        <v>Quarter!r50c10</v>
      </c>
      <c r="AB50" s="7" t="str">
        <f t="shared" si="20"/>
        <v>Quarter!r50c11</v>
      </c>
      <c r="AC50" s="7" t="str">
        <f t="shared" si="20"/>
        <v>Quarter!r50c12</v>
      </c>
      <c r="AD50" s="7" t="str">
        <f t="shared" si="20"/>
        <v>Quarter!r50c13</v>
      </c>
      <c r="AE50" s="7" t="str">
        <f t="shared" si="20"/>
        <v>Quarter!r50c14</v>
      </c>
      <c r="AF50" s="7" t="str">
        <f t="shared" si="20"/>
        <v>Quarter!r50c15</v>
      </c>
      <c r="AG50" s="7" t="str">
        <f t="shared" si="20"/>
        <v>Quarter!r50c16</v>
      </c>
      <c r="AH50" s="7" t="str">
        <f t="shared" si="20"/>
        <v>Quarter!r50c17</v>
      </c>
      <c r="AI50" s="7" t="str">
        <f t="shared" si="21"/>
        <v>Quarter!r50c18</v>
      </c>
      <c r="AJ50" s="7" t="str">
        <f t="shared" si="21"/>
        <v>Quarter!r50c19</v>
      </c>
      <c r="AK50" s="7" t="str">
        <f t="shared" si="21"/>
        <v>Quarter!r50c20</v>
      </c>
      <c r="AL50" s="7" t="str">
        <f t="shared" si="21"/>
        <v>Quarter!r50c21</v>
      </c>
      <c r="AM50" s="7" t="str">
        <f t="shared" si="21"/>
        <v>Quarter!r50c22</v>
      </c>
      <c r="AN50" s="7" t="str">
        <f t="shared" si="21"/>
        <v>Quarter!r50c23</v>
      </c>
      <c r="AO50" s="7" t="str">
        <f t="shared" si="17"/>
        <v>Quarter!r50c24</v>
      </c>
      <c r="AP50" s="7" t="str">
        <f t="shared" si="17"/>
        <v>Quarter!r50c25</v>
      </c>
      <c r="AQ50" s="7" t="str">
        <f t="shared" si="17"/>
        <v>Quarter!r50c26</v>
      </c>
      <c r="AR50" s="7" t="str">
        <f t="shared" si="17"/>
        <v>Quarter!r50c27</v>
      </c>
      <c r="AS50" s="7" t="str">
        <f t="shared" si="17"/>
        <v>Quarter!r50c28</v>
      </c>
      <c r="AT50" s="7" t="str">
        <f t="shared" si="17"/>
        <v>Quarter!r50c29</v>
      </c>
      <c r="AU50" s="7" t="str">
        <f t="shared" si="17"/>
        <v>Quarter!r50c30</v>
      </c>
      <c r="AV50" s="7" t="str">
        <f t="shared" si="17"/>
        <v>Quarter!r50c31</v>
      </c>
      <c r="AW50" s="7" t="str">
        <f t="shared" si="17"/>
        <v>Quarter!r50c32</v>
      </c>
      <c r="AX50" s="7" t="str">
        <f t="shared" si="17"/>
        <v>Quarter!r50c33</v>
      </c>
      <c r="AY50" s="7" t="str">
        <f t="shared" si="18"/>
        <v>Quarter!r50c34</v>
      </c>
      <c r="AZ50" s="7" t="str">
        <f t="shared" si="18"/>
        <v>Quarter!r50c35</v>
      </c>
      <c r="BA50" s="7" t="str">
        <f t="shared" si="18"/>
        <v>Quarter!r50c36</v>
      </c>
      <c r="BB50" s="7" t="str">
        <f t="shared" si="18"/>
        <v>Quarter!r50c37</v>
      </c>
      <c r="BC50" s="7" t="str">
        <f t="shared" si="18"/>
        <v>Quarter!r50c38</v>
      </c>
      <c r="BD50" s="7" t="str">
        <f t="shared" si="18"/>
        <v>Quarter!r50c39</v>
      </c>
      <c r="BE50" s="7" t="str">
        <f t="shared" si="18"/>
        <v>Quarter!r50c40</v>
      </c>
      <c r="BF50" s="7" t="str">
        <f t="shared" si="18"/>
        <v>Quarter!r50c41</v>
      </c>
      <c r="BG50" s="7" t="str">
        <f t="shared" si="22"/>
        <v>Quarter!r50c42</v>
      </c>
      <c r="BH50" s="7" t="str">
        <f t="shared" si="22"/>
        <v>Quarter!r50c43</v>
      </c>
      <c r="BI50" s="7" t="str">
        <f t="shared" si="22"/>
        <v>Quarter!r50c44</v>
      </c>
      <c r="BJ50" s="7" t="str">
        <f t="shared" si="22"/>
        <v>Quarter!r50c45</v>
      </c>
      <c r="BK50" s="7" t="str">
        <f t="shared" si="22"/>
        <v>Quarter!r50c46</v>
      </c>
      <c r="BL50" s="7" t="str">
        <f t="shared" si="22"/>
        <v>Quarter!r50c47</v>
      </c>
      <c r="BM50" s="7" t="str">
        <f t="shared" si="22"/>
        <v>Quarter!r50c48</v>
      </c>
      <c r="BN50" s="7" t="str">
        <f t="shared" si="22"/>
        <v>Quarter!r50c49</v>
      </c>
      <c r="BO50" s="7" t="str">
        <f t="shared" si="22"/>
        <v>Quarter!r50c50</v>
      </c>
      <c r="BP50" s="7" t="str">
        <f t="shared" si="22"/>
        <v>Quarter!r50c51</v>
      </c>
      <c r="BQ50" s="7" t="str">
        <f t="shared" si="22"/>
        <v>Quarter!r50c52</v>
      </c>
      <c r="BR50" s="7" t="str">
        <f t="shared" si="22"/>
        <v>Quarter!r50c53</v>
      </c>
    </row>
    <row r="51" spans="2:70" x14ac:dyDescent="0.2">
      <c r="B51" s="7" t="s">
        <v>96</v>
      </c>
      <c r="C51" s="7">
        <v>51</v>
      </c>
      <c r="D51" s="7" t="str">
        <f t="shared" ref="D51:Q51" si="23">$E$3&amp;"r"&amp;$C51&amp;"c"&amp;D$4</f>
        <v>Annual!r51c2</v>
      </c>
      <c r="E51" s="7" t="str">
        <f t="shared" si="23"/>
        <v>Annual!r51c3</v>
      </c>
      <c r="F51" s="7" t="str">
        <f t="shared" si="23"/>
        <v>Annual!r51c4</v>
      </c>
      <c r="G51" s="7" t="str">
        <f t="shared" si="23"/>
        <v>Annual!r51c5</v>
      </c>
      <c r="H51" s="7" t="str">
        <f t="shared" si="23"/>
        <v>Annual!r51c6</v>
      </c>
      <c r="I51" s="7" t="str">
        <f t="shared" si="23"/>
        <v>Annual!r51c7</v>
      </c>
      <c r="J51" s="7" t="str">
        <f t="shared" si="23"/>
        <v>Annual!r51c8</v>
      </c>
      <c r="K51" s="7" t="str">
        <f t="shared" si="23"/>
        <v>Annual!r51c9</v>
      </c>
      <c r="L51" s="7" t="str">
        <f t="shared" si="23"/>
        <v>Annual!r51c10</v>
      </c>
      <c r="M51" s="7" t="str">
        <f t="shared" si="23"/>
        <v>Annual!r51c11</v>
      </c>
      <c r="N51" s="7" t="str">
        <f t="shared" si="23"/>
        <v>Annual!r51c12</v>
      </c>
      <c r="O51" s="7" t="str">
        <f t="shared" si="23"/>
        <v>Annual!r51c13</v>
      </c>
      <c r="P51" s="7" t="str">
        <f t="shared" si="23"/>
        <v>Annual!r51c14</v>
      </c>
      <c r="Q51" s="7" t="str">
        <f t="shared" si="23"/>
        <v>Annual!r51c15</v>
      </c>
      <c r="R51" s="7">
        <v>51</v>
      </c>
      <c r="S51" s="7" t="str">
        <f t="shared" si="20"/>
        <v>Quarter!r51c2</v>
      </c>
      <c r="T51" s="7" t="str">
        <f t="shared" si="20"/>
        <v>Quarter!r51c3</v>
      </c>
      <c r="U51" s="7" t="str">
        <f t="shared" si="20"/>
        <v>Quarter!r51c4</v>
      </c>
      <c r="V51" s="7" t="str">
        <f t="shared" si="20"/>
        <v>Quarter!r51c5</v>
      </c>
      <c r="W51" s="7" t="str">
        <f t="shared" si="20"/>
        <v>Quarter!r51c6</v>
      </c>
      <c r="X51" s="7" t="str">
        <f t="shared" si="20"/>
        <v>Quarter!r51c7</v>
      </c>
      <c r="Y51" s="7" t="str">
        <f t="shared" si="20"/>
        <v>Quarter!r51c8</v>
      </c>
      <c r="Z51" s="7" t="str">
        <f t="shared" si="20"/>
        <v>Quarter!r51c9</v>
      </c>
      <c r="AA51" s="7" t="str">
        <f t="shared" si="20"/>
        <v>Quarter!r51c10</v>
      </c>
      <c r="AB51" s="7" t="str">
        <f t="shared" si="20"/>
        <v>Quarter!r51c11</v>
      </c>
      <c r="AC51" s="7" t="str">
        <f t="shared" si="20"/>
        <v>Quarter!r51c12</v>
      </c>
      <c r="AD51" s="7" t="str">
        <f t="shared" si="20"/>
        <v>Quarter!r51c13</v>
      </c>
      <c r="AE51" s="7" t="str">
        <f t="shared" si="20"/>
        <v>Quarter!r51c14</v>
      </c>
      <c r="AF51" s="7" t="str">
        <f t="shared" si="20"/>
        <v>Quarter!r51c15</v>
      </c>
      <c r="AG51" s="7" t="str">
        <f t="shared" si="20"/>
        <v>Quarter!r51c16</v>
      </c>
      <c r="AH51" s="7" t="str">
        <f t="shared" si="20"/>
        <v>Quarter!r51c17</v>
      </c>
      <c r="AI51" s="7" t="str">
        <f t="shared" si="21"/>
        <v>Quarter!r51c18</v>
      </c>
      <c r="AJ51" s="7" t="str">
        <f t="shared" si="21"/>
        <v>Quarter!r51c19</v>
      </c>
      <c r="AK51" s="7" t="str">
        <f t="shared" si="21"/>
        <v>Quarter!r51c20</v>
      </c>
      <c r="AL51" s="7" t="str">
        <f t="shared" si="21"/>
        <v>Quarter!r51c21</v>
      </c>
      <c r="AM51" s="7" t="str">
        <f t="shared" si="21"/>
        <v>Quarter!r51c22</v>
      </c>
      <c r="AN51" s="7" t="str">
        <f t="shared" si="21"/>
        <v>Quarter!r51c23</v>
      </c>
      <c r="AO51" s="7" t="str">
        <f t="shared" si="17"/>
        <v>Quarter!r51c24</v>
      </c>
      <c r="AP51" s="7" t="str">
        <f t="shared" si="17"/>
        <v>Quarter!r51c25</v>
      </c>
      <c r="AQ51" s="7" t="str">
        <f t="shared" si="17"/>
        <v>Quarter!r51c26</v>
      </c>
      <c r="AR51" s="7" t="str">
        <f t="shared" si="17"/>
        <v>Quarter!r51c27</v>
      </c>
      <c r="AS51" s="7" t="str">
        <f t="shared" si="17"/>
        <v>Quarter!r51c28</v>
      </c>
      <c r="AT51" s="7" t="str">
        <f t="shared" si="17"/>
        <v>Quarter!r51c29</v>
      </c>
      <c r="AU51" s="7" t="str">
        <f t="shared" si="17"/>
        <v>Quarter!r51c30</v>
      </c>
      <c r="AV51" s="7" t="str">
        <f t="shared" si="17"/>
        <v>Quarter!r51c31</v>
      </c>
      <c r="AW51" s="7" t="str">
        <f t="shared" si="17"/>
        <v>Quarter!r51c32</v>
      </c>
      <c r="AX51" s="7" t="str">
        <f t="shared" si="17"/>
        <v>Quarter!r51c33</v>
      </c>
      <c r="AY51" s="7" t="str">
        <f t="shared" si="18"/>
        <v>Quarter!r51c34</v>
      </c>
      <c r="AZ51" s="7" t="str">
        <f t="shared" si="18"/>
        <v>Quarter!r51c35</v>
      </c>
      <c r="BA51" s="7" t="str">
        <f t="shared" si="18"/>
        <v>Quarter!r51c36</v>
      </c>
      <c r="BB51" s="7" t="str">
        <f t="shared" si="18"/>
        <v>Quarter!r51c37</v>
      </c>
      <c r="BC51" s="7" t="str">
        <f t="shared" si="18"/>
        <v>Quarter!r51c38</v>
      </c>
      <c r="BD51" s="7" t="str">
        <f t="shared" si="18"/>
        <v>Quarter!r51c39</v>
      </c>
      <c r="BE51" s="7" t="str">
        <f t="shared" si="18"/>
        <v>Quarter!r51c40</v>
      </c>
      <c r="BF51" s="7" t="str">
        <f t="shared" si="18"/>
        <v>Quarter!r51c41</v>
      </c>
      <c r="BG51" s="7" t="str">
        <f t="shared" si="22"/>
        <v>Quarter!r51c42</v>
      </c>
      <c r="BH51" s="7" t="str">
        <f t="shared" si="22"/>
        <v>Quarter!r51c43</v>
      </c>
      <c r="BI51" s="7" t="str">
        <f t="shared" si="22"/>
        <v>Quarter!r51c44</v>
      </c>
      <c r="BJ51" s="7" t="str">
        <f t="shared" si="22"/>
        <v>Quarter!r51c45</v>
      </c>
      <c r="BK51" s="7" t="str">
        <f t="shared" si="22"/>
        <v>Quarter!r51c46</v>
      </c>
      <c r="BL51" s="7" t="str">
        <f t="shared" si="22"/>
        <v>Quarter!r51c47</v>
      </c>
      <c r="BM51" s="7" t="str">
        <f t="shared" si="22"/>
        <v>Quarter!r51c48</v>
      </c>
      <c r="BN51" s="7" t="str">
        <f t="shared" si="22"/>
        <v>Quarter!r51c49</v>
      </c>
      <c r="BO51" s="7" t="str">
        <f t="shared" si="22"/>
        <v>Quarter!r51c50</v>
      </c>
      <c r="BP51" s="7" t="str">
        <f t="shared" si="22"/>
        <v>Quarter!r51c51</v>
      </c>
      <c r="BQ51" s="7" t="str">
        <f t="shared" si="22"/>
        <v>Quarter!r51c52</v>
      </c>
      <c r="BR51" s="7" t="str">
        <f t="shared" si="22"/>
        <v>Quarter!r51c53</v>
      </c>
    </row>
    <row r="53" spans="2:70" x14ac:dyDescent="0.2">
      <c r="B53" s="32" t="s">
        <v>86</v>
      </c>
      <c r="C53" s="7">
        <v>52</v>
      </c>
      <c r="D53" s="7" t="str">
        <f t="shared" ref="D53:Q62" si="24">$E$3&amp;"r"&amp;$C53&amp;"c"&amp;D$4</f>
        <v>Annual!r52c2</v>
      </c>
      <c r="E53" s="7" t="str">
        <f t="shared" si="24"/>
        <v>Annual!r52c3</v>
      </c>
      <c r="F53" s="7" t="str">
        <f t="shared" si="24"/>
        <v>Annual!r52c4</v>
      </c>
      <c r="G53" s="7" t="str">
        <f t="shared" si="24"/>
        <v>Annual!r52c5</v>
      </c>
      <c r="H53" s="7" t="str">
        <f t="shared" si="24"/>
        <v>Annual!r52c6</v>
      </c>
      <c r="I53" s="7" t="str">
        <f t="shared" si="24"/>
        <v>Annual!r52c7</v>
      </c>
      <c r="J53" s="7" t="str">
        <f t="shared" si="24"/>
        <v>Annual!r52c8</v>
      </c>
      <c r="K53" s="7" t="str">
        <f t="shared" si="24"/>
        <v>Annual!r52c9</v>
      </c>
      <c r="L53" s="7" t="str">
        <f t="shared" si="24"/>
        <v>Annual!r52c10</v>
      </c>
      <c r="M53" s="7" t="str">
        <f t="shared" si="24"/>
        <v>Annual!r52c11</v>
      </c>
      <c r="N53" s="7" t="str">
        <f t="shared" si="24"/>
        <v>Annual!r52c12</v>
      </c>
      <c r="O53" s="7" t="str">
        <f t="shared" si="24"/>
        <v>Annual!r52c13</v>
      </c>
      <c r="P53" s="7" t="str">
        <f t="shared" si="24"/>
        <v>Annual!r52c14</v>
      </c>
      <c r="Q53" s="7" t="str">
        <f t="shared" si="24"/>
        <v>Annual!r52c15</v>
      </c>
      <c r="R53" s="7">
        <v>52</v>
      </c>
      <c r="S53" s="7" t="str">
        <f t="shared" si="20"/>
        <v>Quarter!r52c2</v>
      </c>
      <c r="T53" s="7" t="str">
        <f t="shared" si="20"/>
        <v>Quarter!r52c3</v>
      </c>
      <c r="U53" s="7" t="str">
        <f t="shared" si="20"/>
        <v>Quarter!r52c4</v>
      </c>
      <c r="V53" s="7" t="str">
        <f t="shared" si="20"/>
        <v>Quarter!r52c5</v>
      </c>
      <c r="W53" s="7" t="str">
        <f t="shared" si="20"/>
        <v>Quarter!r52c6</v>
      </c>
      <c r="X53" s="7" t="str">
        <f t="shared" si="20"/>
        <v>Quarter!r52c7</v>
      </c>
      <c r="Y53" s="7" t="str">
        <f t="shared" si="20"/>
        <v>Quarter!r52c8</v>
      </c>
      <c r="Z53" s="7" t="str">
        <f t="shared" si="20"/>
        <v>Quarter!r52c9</v>
      </c>
      <c r="AA53" s="7" t="str">
        <f t="shared" si="20"/>
        <v>Quarter!r52c10</v>
      </c>
      <c r="AB53" s="7" t="str">
        <f t="shared" si="20"/>
        <v>Quarter!r52c11</v>
      </c>
      <c r="AC53" s="7" t="str">
        <f t="shared" si="20"/>
        <v>Quarter!r52c12</v>
      </c>
      <c r="AD53" s="7" t="str">
        <f t="shared" si="20"/>
        <v>Quarter!r52c13</v>
      </c>
      <c r="AE53" s="7" t="str">
        <f t="shared" si="20"/>
        <v>Quarter!r52c14</v>
      </c>
      <c r="AF53" s="7" t="str">
        <f t="shared" si="20"/>
        <v>Quarter!r52c15</v>
      </c>
      <c r="AG53" s="7" t="str">
        <f t="shared" si="20"/>
        <v>Quarter!r52c16</v>
      </c>
      <c r="AH53" s="7" t="str">
        <f t="shared" si="20"/>
        <v>Quarter!r52c17</v>
      </c>
      <c r="AI53" s="7" t="str">
        <f t="shared" ref="AI53:BF53" si="25">$T$3&amp;"r"&amp;$R53&amp;"c"&amp;AI$4</f>
        <v>Quarter!r52c18</v>
      </c>
      <c r="AJ53" s="7" t="str">
        <f t="shared" si="25"/>
        <v>Quarter!r52c19</v>
      </c>
      <c r="AK53" s="7" t="str">
        <f t="shared" si="25"/>
        <v>Quarter!r52c20</v>
      </c>
      <c r="AL53" s="7" t="str">
        <f t="shared" si="25"/>
        <v>Quarter!r52c21</v>
      </c>
      <c r="AM53" s="7" t="str">
        <f t="shared" si="25"/>
        <v>Quarter!r52c22</v>
      </c>
      <c r="AN53" s="7" t="str">
        <f t="shared" si="25"/>
        <v>Quarter!r52c23</v>
      </c>
      <c r="AO53" s="7" t="str">
        <f t="shared" si="25"/>
        <v>Quarter!r52c24</v>
      </c>
      <c r="AP53" s="7" t="str">
        <f t="shared" si="25"/>
        <v>Quarter!r52c25</v>
      </c>
      <c r="AQ53" s="7" t="str">
        <f t="shared" si="25"/>
        <v>Quarter!r52c26</v>
      </c>
      <c r="AR53" s="7" t="str">
        <f t="shared" si="25"/>
        <v>Quarter!r52c27</v>
      </c>
      <c r="AS53" s="7" t="str">
        <f t="shared" si="25"/>
        <v>Quarter!r52c28</v>
      </c>
      <c r="AT53" s="7" t="str">
        <f t="shared" si="25"/>
        <v>Quarter!r52c29</v>
      </c>
      <c r="AU53" s="7" t="str">
        <f t="shared" si="25"/>
        <v>Quarter!r52c30</v>
      </c>
      <c r="AV53" s="7" t="str">
        <f t="shared" si="25"/>
        <v>Quarter!r52c31</v>
      </c>
      <c r="AW53" s="7" t="str">
        <f t="shared" si="25"/>
        <v>Quarter!r52c32</v>
      </c>
      <c r="AX53" s="7" t="str">
        <f t="shared" si="25"/>
        <v>Quarter!r52c33</v>
      </c>
      <c r="AY53" s="7" t="str">
        <f t="shared" si="25"/>
        <v>Quarter!r52c34</v>
      </c>
      <c r="AZ53" s="7" t="str">
        <f t="shared" si="25"/>
        <v>Quarter!r52c35</v>
      </c>
      <c r="BA53" s="7" t="str">
        <f t="shared" si="25"/>
        <v>Quarter!r52c36</v>
      </c>
      <c r="BB53" s="7" t="str">
        <f t="shared" si="25"/>
        <v>Quarter!r52c37</v>
      </c>
      <c r="BC53" s="7" t="str">
        <f t="shared" si="25"/>
        <v>Quarter!r52c38</v>
      </c>
      <c r="BD53" s="7" t="str">
        <f t="shared" si="25"/>
        <v>Quarter!r52c39</v>
      </c>
      <c r="BE53" s="7" t="str">
        <f t="shared" si="25"/>
        <v>Quarter!r52c40</v>
      </c>
      <c r="BF53" s="7" t="str">
        <f t="shared" si="25"/>
        <v>Quarter!r52c41</v>
      </c>
      <c r="BG53" s="7" t="str">
        <f t="shared" si="22"/>
        <v>Quarter!r52c42</v>
      </c>
      <c r="BH53" s="7" t="str">
        <f t="shared" si="22"/>
        <v>Quarter!r52c43</v>
      </c>
      <c r="BI53" s="7" t="str">
        <f t="shared" si="22"/>
        <v>Quarter!r52c44</v>
      </c>
      <c r="BJ53" s="7" t="str">
        <f t="shared" si="22"/>
        <v>Quarter!r52c45</v>
      </c>
      <c r="BK53" s="7" t="str">
        <f t="shared" si="22"/>
        <v>Quarter!r52c46</v>
      </c>
      <c r="BL53" s="7" t="str">
        <f t="shared" si="22"/>
        <v>Quarter!r52c47</v>
      </c>
      <c r="BM53" s="7" t="str">
        <f t="shared" si="22"/>
        <v>Quarter!r52c48</v>
      </c>
      <c r="BN53" s="7" t="str">
        <f t="shared" si="22"/>
        <v>Quarter!r52c49</v>
      </c>
      <c r="BO53" s="7" t="str">
        <f t="shared" si="22"/>
        <v>Quarter!r52c50</v>
      </c>
      <c r="BP53" s="7" t="str">
        <f t="shared" si="22"/>
        <v>Quarter!r52c51</v>
      </c>
      <c r="BQ53" s="7" t="str">
        <f t="shared" si="22"/>
        <v>Quarter!r52c52</v>
      </c>
      <c r="BR53" s="7" t="str">
        <f t="shared" si="22"/>
        <v>Quarter!r52c53</v>
      </c>
    </row>
    <row r="54" spans="2:70" x14ac:dyDescent="0.2">
      <c r="B54" s="33" t="s">
        <v>87</v>
      </c>
      <c r="C54" s="7">
        <v>54</v>
      </c>
      <c r="D54" s="7" t="str">
        <f t="shared" si="24"/>
        <v>Annual!r54c2</v>
      </c>
      <c r="E54" s="7" t="str">
        <f t="shared" si="24"/>
        <v>Annual!r54c3</v>
      </c>
      <c r="F54" s="7" t="str">
        <f t="shared" si="24"/>
        <v>Annual!r54c4</v>
      </c>
      <c r="G54" s="7" t="str">
        <f t="shared" si="24"/>
        <v>Annual!r54c5</v>
      </c>
      <c r="H54" s="7" t="str">
        <f t="shared" si="24"/>
        <v>Annual!r54c6</v>
      </c>
      <c r="I54" s="7" t="str">
        <f t="shared" si="24"/>
        <v>Annual!r54c7</v>
      </c>
      <c r="J54" s="7" t="str">
        <f t="shared" si="24"/>
        <v>Annual!r54c8</v>
      </c>
      <c r="K54" s="7" t="str">
        <f t="shared" si="24"/>
        <v>Annual!r54c9</v>
      </c>
      <c r="L54" s="7" t="str">
        <f t="shared" si="24"/>
        <v>Annual!r54c10</v>
      </c>
      <c r="M54" s="7" t="str">
        <f t="shared" si="24"/>
        <v>Annual!r54c11</v>
      </c>
      <c r="N54" s="7" t="str">
        <f t="shared" si="24"/>
        <v>Annual!r54c12</v>
      </c>
      <c r="O54" s="7" t="str">
        <f t="shared" si="24"/>
        <v>Annual!r54c13</v>
      </c>
      <c r="P54" s="7" t="str">
        <f t="shared" si="24"/>
        <v>Annual!r54c14</v>
      </c>
      <c r="Q54" s="7" t="str">
        <f t="shared" si="24"/>
        <v>Annual!r54c15</v>
      </c>
      <c r="R54" s="7">
        <v>54</v>
      </c>
      <c r="S54" s="7" t="str">
        <f t="shared" si="20"/>
        <v>Quarter!r54c2</v>
      </c>
      <c r="T54" s="7" t="str">
        <f t="shared" si="20"/>
        <v>Quarter!r54c3</v>
      </c>
      <c r="U54" s="7" t="str">
        <f t="shared" si="20"/>
        <v>Quarter!r54c4</v>
      </c>
      <c r="V54" s="7" t="str">
        <f t="shared" si="20"/>
        <v>Quarter!r54c5</v>
      </c>
      <c r="W54" s="7" t="str">
        <f t="shared" si="20"/>
        <v>Quarter!r54c6</v>
      </c>
      <c r="X54" s="7" t="str">
        <f t="shared" si="20"/>
        <v>Quarter!r54c7</v>
      </c>
      <c r="Y54" s="7" t="str">
        <f t="shared" si="20"/>
        <v>Quarter!r54c8</v>
      </c>
      <c r="Z54" s="7" t="str">
        <f t="shared" si="20"/>
        <v>Quarter!r54c9</v>
      </c>
      <c r="AA54" s="7" t="str">
        <f t="shared" si="20"/>
        <v>Quarter!r54c10</v>
      </c>
      <c r="AB54" s="7" t="str">
        <f t="shared" si="20"/>
        <v>Quarter!r54c11</v>
      </c>
      <c r="AC54" s="7" t="str">
        <f t="shared" si="20"/>
        <v>Quarter!r54c12</v>
      </c>
      <c r="AD54" s="7" t="str">
        <f t="shared" si="20"/>
        <v>Quarter!r54c13</v>
      </c>
      <c r="AE54" s="7" t="str">
        <f t="shared" si="20"/>
        <v>Quarter!r54c14</v>
      </c>
      <c r="AF54" s="7" t="str">
        <f t="shared" si="20"/>
        <v>Quarter!r54c15</v>
      </c>
      <c r="AG54" s="7" t="str">
        <f t="shared" si="20"/>
        <v>Quarter!r54c16</v>
      </c>
      <c r="AH54" s="7" t="str">
        <f t="shared" si="20"/>
        <v>Quarter!r54c17</v>
      </c>
      <c r="AI54" s="7" t="str">
        <f t="shared" ref="AI54:AP60" si="26">$T$3&amp;"r"&amp;$R54&amp;"c"&amp;AI$4</f>
        <v>Quarter!r54c18</v>
      </c>
      <c r="AJ54" s="7" t="str">
        <f t="shared" si="26"/>
        <v>Quarter!r54c19</v>
      </c>
      <c r="AK54" s="7" t="str">
        <f t="shared" si="26"/>
        <v>Quarter!r54c20</v>
      </c>
      <c r="AL54" s="7" t="str">
        <f t="shared" si="26"/>
        <v>Quarter!r54c21</v>
      </c>
      <c r="AM54" s="7" t="str">
        <f t="shared" si="26"/>
        <v>Quarter!r54c22</v>
      </c>
      <c r="AN54" s="7" t="str">
        <f t="shared" si="26"/>
        <v>Quarter!r54c23</v>
      </c>
      <c r="AO54" s="7" t="str">
        <f t="shared" si="26"/>
        <v>Quarter!r54c24</v>
      </c>
      <c r="AP54" s="7" t="str">
        <f t="shared" si="26"/>
        <v>Quarter!r54c25</v>
      </c>
      <c r="AQ54" s="7" t="str">
        <f t="shared" ref="AQ54:BF62" si="27">$T$3&amp;"r"&amp;$R54&amp;"c"&amp;AQ$4</f>
        <v>Quarter!r54c26</v>
      </c>
      <c r="AR54" s="7" t="str">
        <f t="shared" si="27"/>
        <v>Quarter!r54c27</v>
      </c>
      <c r="AS54" s="7" t="str">
        <f t="shared" si="27"/>
        <v>Quarter!r54c28</v>
      </c>
      <c r="AT54" s="7" t="str">
        <f t="shared" si="27"/>
        <v>Quarter!r54c29</v>
      </c>
      <c r="AU54" s="7" t="str">
        <f t="shared" si="27"/>
        <v>Quarter!r54c30</v>
      </c>
      <c r="AV54" s="7" t="str">
        <f t="shared" si="27"/>
        <v>Quarter!r54c31</v>
      </c>
      <c r="AW54" s="7" t="str">
        <f t="shared" si="27"/>
        <v>Quarter!r54c32</v>
      </c>
      <c r="AX54" s="7" t="str">
        <f t="shared" si="27"/>
        <v>Quarter!r54c33</v>
      </c>
      <c r="AY54" s="7" t="str">
        <f t="shared" si="27"/>
        <v>Quarter!r54c34</v>
      </c>
      <c r="AZ54" s="7" t="str">
        <f t="shared" si="27"/>
        <v>Quarter!r54c35</v>
      </c>
      <c r="BA54" s="7" t="str">
        <f t="shared" si="27"/>
        <v>Quarter!r54c36</v>
      </c>
      <c r="BB54" s="7" t="str">
        <f t="shared" si="27"/>
        <v>Quarter!r54c37</v>
      </c>
      <c r="BC54" s="7" t="str">
        <f t="shared" si="27"/>
        <v>Quarter!r54c38</v>
      </c>
      <c r="BD54" s="7" t="str">
        <f t="shared" si="27"/>
        <v>Quarter!r54c39</v>
      </c>
      <c r="BE54" s="7" t="str">
        <f t="shared" si="27"/>
        <v>Quarter!r54c40</v>
      </c>
      <c r="BF54" s="7" t="str">
        <f t="shared" si="27"/>
        <v>Quarter!r54c41</v>
      </c>
      <c r="BG54" s="7" t="str">
        <f t="shared" si="22"/>
        <v>Quarter!r54c42</v>
      </c>
      <c r="BH54" s="7" t="str">
        <f t="shared" si="22"/>
        <v>Quarter!r54c43</v>
      </c>
      <c r="BI54" s="7" t="str">
        <f t="shared" si="22"/>
        <v>Quarter!r54c44</v>
      </c>
      <c r="BJ54" s="7" t="str">
        <f t="shared" si="22"/>
        <v>Quarter!r54c45</v>
      </c>
      <c r="BK54" s="7" t="str">
        <f t="shared" si="22"/>
        <v>Quarter!r54c46</v>
      </c>
      <c r="BL54" s="7" t="str">
        <f t="shared" si="22"/>
        <v>Quarter!r54c47</v>
      </c>
      <c r="BM54" s="7" t="str">
        <f t="shared" si="22"/>
        <v>Quarter!r54c48</v>
      </c>
      <c r="BN54" s="7" t="str">
        <f t="shared" si="22"/>
        <v>Quarter!r54c49</v>
      </c>
      <c r="BO54" s="7" t="str">
        <f t="shared" si="22"/>
        <v>Quarter!r54c50</v>
      </c>
      <c r="BP54" s="7" t="str">
        <f t="shared" si="22"/>
        <v>Quarter!r54c51</v>
      </c>
      <c r="BQ54" s="7" t="str">
        <f t="shared" si="22"/>
        <v>Quarter!r54c52</v>
      </c>
      <c r="BR54" s="7" t="str">
        <f t="shared" si="22"/>
        <v>Quarter!r54c53</v>
      </c>
    </row>
    <row r="55" spans="2:70" x14ac:dyDescent="0.2">
      <c r="B55" s="28" t="s">
        <v>88</v>
      </c>
      <c r="C55" s="7">
        <v>55</v>
      </c>
      <c r="D55" s="7" t="str">
        <f t="shared" si="24"/>
        <v>Annual!r55c2</v>
      </c>
      <c r="E55" s="7" t="str">
        <f t="shared" si="24"/>
        <v>Annual!r55c3</v>
      </c>
      <c r="F55" s="7" t="str">
        <f t="shared" si="24"/>
        <v>Annual!r55c4</v>
      </c>
      <c r="G55" s="7" t="str">
        <f t="shared" si="24"/>
        <v>Annual!r55c5</v>
      </c>
      <c r="H55" s="7" t="str">
        <f t="shared" si="24"/>
        <v>Annual!r55c6</v>
      </c>
      <c r="I55" s="7" t="str">
        <f t="shared" si="24"/>
        <v>Annual!r55c7</v>
      </c>
      <c r="J55" s="7" t="str">
        <f t="shared" si="24"/>
        <v>Annual!r55c8</v>
      </c>
      <c r="K55" s="7" t="str">
        <f t="shared" si="24"/>
        <v>Annual!r55c9</v>
      </c>
      <c r="L55" s="7" t="str">
        <f t="shared" si="24"/>
        <v>Annual!r55c10</v>
      </c>
      <c r="M55" s="7" t="str">
        <f t="shared" si="24"/>
        <v>Annual!r55c11</v>
      </c>
      <c r="N55" s="7" t="str">
        <f t="shared" si="24"/>
        <v>Annual!r55c12</v>
      </c>
      <c r="O55" s="7" t="str">
        <f t="shared" si="24"/>
        <v>Annual!r55c13</v>
      </c>
      <c r="P55" s="7" t="str">
        <f t="shared" si="24"/>
        <v>Annual!r55c14</v>
      </c>
      <c r="Q55" s="7" t="str">
        <f t="shared" si="24"/>
        <v>Annual!r55c15</v>
      </c>
      <c r="R55" s="7">
        <v>55</v>
      </c>
      <c r="S55" s="7" t="str">
        <f t="shared" si="20"/>
        <v>Quarter!r55c2</v>
      </c>
      <c r="T55" s="7" t="str">
        <f t="shared" si="20"/>
        <v>Quarter!r55c3</v>
      </c>
      <c r="U55" s="7" t="str">
        <f t="shared" si="20"/>
        <v>Quarter!r55c4</v>
      </c>
      <c r="V55" s="7" t="str">
        <f t="shared" si="20"/>
        <v>Quarter!r55c5</v>
      </c>
      <c r="W55" s="7" t="str">
        <f t="shared" si="20"/>
        <v>Quarter!r55c6</v>
      </c>
      <c r="X55" s="7" t="str">
        <f t="shared" si="20"/>
        <v>Quarter!r55c7</v>
      </c>
      <c r="Y55" s="7" t="str">
        <f t="shared" si="20"/>
        <v>Quarter!r55c8</v>
      </c>
      <c r="Z55" s="7" t="str">
        <f t="shared" si="20"/>
        <v>Quarter!r55c9</v>
      </c>
      <c r="AA55" s="7" t="str">
        <f t="shared" si="20"/>
        <v>Quarter!r55c10</v>
      </c>
      <c r="AB55" s="7" t="str">
        <f t="shared" si="20"/>
        <v>Quarter!r55c11</v>
      </c>
      <c r="AC55" s="7" t="str">
        <f t="shared" si="20"/>
        <v>Quarter!r55c12</v>
      </c>
      <c r="AD55" s="7" t="str">
        <f t="shared" si="20"/>
        <v>Quarter!r55c13</v>
      </c>
      <c r="AE55" s="7" t="str">
        <f t="shared" si="20"/>
        <v>Quarter!r55c14</v>
      </c>
      <c r="AF55" s="7" t="str">
        <f t="shared" si="20"/>
        <v>Quarter!r55c15</v>
      </c>
      <c r="AG55" s="7" t="str">
        <f t="shared" si="20"/>
        <v>Quarter!r55c16</v>
      </c>
      <c r="AH55" s="7" t="str">
        <f t="shared" si="20"/>
        <v>Quarter!r55c17</v>
      </c>
      <c r="AI55" s="7" t="str">
        <f t="shared" si="26"/>
        <v>Quarter!r55c18</v>
      </c>
      <c r="AJ55" s="7" t="str">
        <f t="shared" si="26"/>
        <v>Quarter!r55c19</v>
      </c>
      <c r="AK55" s="7" t="str">
        <f t="shared" si="26"/>
        <v>Quarter!r55c20</v>
      </c>
      <c r="AL55" s="7" t="str">
        <f t="shared" si="26"/>
        <v>Quarter!r55c21</v>
      </c>
      <c r="AM55" s="7" t="str">
        <f t="shared" si="26"/>
        <v>Quarter!r55c22</v>
      </c>
      <c r="AN55" s="7" t="str">
        <f t="shared" si="26"/>
        <v>Quarter!r55c23</v>
      </c>
      <c r="AO55" s="7" t="str">
        <f t="shared" si="26"/>
        <v>Quarter!r55c24</v>
      </c>
      <c r="AP55" s="7" t="str">
        <f t="shared" si="26"/>
        <v>Quarter!r55c25</v>
      </c>
      <c r="AQ55" s="7" t="str">
        <f t="shared" ref="AQ55:AS60" si="28">$T$3&amp;"r"&amp;$R55&amp;"c"&amp;AQ$4</f>
        <v>Quarter!r55c26</v>
      </c>
      <c r="AR55" s="7" t="str">
        <f t="shared" si="28"/>
        <v>Quarter!r55c27</v>
      </c>
      <c r="AS55" s="7" t="str">
        <f t="shared" si="28"/>
        <v>Quarter!r55c28</v>
      </c>
      <c r="AT55" s="7" t="str">
        <f t="shared" si="27"/>
        <v>Quarter!r55c29</v>
      </c>
      <c r="AU55" s="7" t="str">
        <f t="shared" si="27"/>
        <v>Quarter!r55c30</v>
      </c>
      <c r="AV55" s="7" t="str">
        <f t="shared" si="27"/>
        <v>Quarter!r55c31</v>
      </c>
      <c r="AW55" s="7" t="str">
        <f t="shared" si="27"/>
        <v>Quarter!r55c32</v>
      </c>
      <c r="AX55" s="7" t="str">
        <f t="shared" si="27"/>
        <v>Quarter!r55c33</v>
      </c>
      <c r="AY55" s="7" t="str">
        <f t="shared" si="27"/>
        <v>Quarter!r55c34</v>
      </c>
      <c r="AZ55" s="7" t="str">
        <f t="shared" si="27"/>
        <v>Quarter!r55c35</v>
      </c>
      <c r="BA55" s="7" t="str">
        <f t="shared" si="27"/>
        <v>Quarter!r55c36</v>
      </c>
      <c r="BB55" s="7" t="str">
        <f t="shared" si="27"/>
        <v>Quarter!r55c37</v>
      </c>
      <c r="BC55" s="7" t="str">
        <f t="shared" si="27"/>
        <v>Quarter!r55c38</v>
      </c>
      <c r="BD55" s="7" t="str">
        <f t="shared" si="27"/>
        <v>Quarter!r55c39</v>
      </c>
      <c r="BE55" s="7" t="str">
        <f t="shared" si="27"/>
        <v>Quarter!r55c40</v>
      </c>
      <c r="BF55" s="7" t="str">
        <f t="shared" si="27"/>
        <v>Quarter!r55c41</v>
      </c>
      <c r="BG55" s="7" t="str">
        <f t="shared" si="22"/>
        <v>Quarter!r55c42</v>
      </c>
      <c r="BH55" s="7" t="str">
        <f t="shared" si="22"/>
        <v>Quarter!r55c43</v>
      </c>
      <c r="BI55" s="7" t="str">
        <f t="shared" si="22"/>
        <v>Quarter!r55c44</v>
      </c>
      <c r="BJ55" s="7" t="str">
        <f t="shared" si="22"/>
        <v>Quarter!r55c45</v>
      </c>
      <c r="BK55" s="7" t="str">
        <f t="shared" si="22"/>
        <v>Quarter!r55c46</v>
      </c>
      <c r="BL55" s="7" t="str">
        <f t="shared" si="22"/>
        <v>Quarter!r55c47</v>
      </c>
      <c r="BM55" s="7" t="str">
        <f t="shared" si="22"/>
        <v>Quarter!r55c48</v>
      </c>
      <c r="BN55" s="7" t="str">
        <f t="shared" si="22"/>
        <v>Quarter!r55c49</v>
      </c>
      <c r="BO55" s="7" t="str">
        <f t="shared" si="22"/>
        <v>Quarter!r55c50</v>
      </c>
      <c r="BP55" s="7" t="str">
        <f t="shared" si="22"/>
        <v>Quarter!r55c51</v>
      </c>
      <c r="BQ55" s="7" t="str">
        <f t="shared" si="22"/>
        <v>Quarter!r55c52</v>
      </c>
      <c r="BR55" s="7" t="str">
        <f t="shared" si="22"/>
        <v>Quarter!r55c53</v>
      </c>
    </row>
    <row r="56" spans="2:70" x14ac:dyDescent="0.2">
      <c r="B56" s="28" t="s">
        <v>4</v>
      </c>
      <c r="C56" s="7">
        <v>56</v>
      </c>
      <c r="D56" s="7" t="str">
        <f t="shared" si="24"/>
        <v>Annual!r56c2</v>
      </c>
      <c r="E56" s="7" t="str">
        <f t="shared" si="24"/>
        <v>Annual!r56c3</v>
      </c>
      <c r="F56" s="7" t="str">
        <f t="shared" si="24"/>
        <v>Annual!r56c4</v>
      </c>
      <c r="G56" s="7" t="str">
        <f t="shared" si="24"/>
        <v>Annual!r56c5</v>
      </c>
      <c r="H56" s="7" t="str">
        <f t="shared" si="24"/>
        <v>Annual!r56c6</v>
      </c>
      <c r="I56" s="7" t="str">
        <f t="shared" si="24"/>
        <v>Annual!r56c7</v>
      </c>
      <c r="J56" s="7" t="str">
        <f t="shared" si="24"/>
        <v>Annual!r56c8</v>
      </c>
      <c r="K56" s="7" t="str">
        <f t="shared" si="24"/>
        <v>Annual!r56c9</v>
      </c>
      <c r="L56" s="7" t="str">
        <f t="shared" si="24"/>
        <v>Annual!r56c10</v>
      </c>
      <c r="M56" s="7" t="str">
        <f t="shared" si="24"/>
        <v>Annual!r56c11</v>
      </c>
      <c r="N56" s="7" t="str">
        <f t="shared" si="24"/>
        <v>Annual!r56c12</v>
      </c>
      <c r="O56" s="7" t="str">
        <f t="shared" si="24"/>
        <v>Annual!r56c13</v>
      </c>
      <c r="P56" s="7" t="str">
        <f t="shared" si="24"/>
        <v>Annual!r56c14</v>
      </c>
      <c r="Q56" s="7" t="str">
        <f t="shared" si="24"/>
        <v>Annual!r56c15</v>
      </c>
      <c r="R56" s="7">
        <v>56</v>
      </c>
      <c r="S56" s="7" t="str">
        <f t="shared" si="20"/>
        <v>Quarter!r56c2</v>
      </c>
      <c r="T56" s="7" t="str">
        <f t="shared" si="20"/>
        <v>Quarter!r56c3</v>
      </c>
      <c r="U56" s="7" t="str">
        <f t="shared" si="20"/>
        <v>Quarter!r56c4</v>
      </c>
      <c r="V56" s="7" t="str">
        <f t="shared" si="20"/>
        <v>Quarter!r56c5</v>
      </c>
      <c r="W56" s="7" t="str">
        <f t="shared" si="20"/>
        <v>Quarter!r56c6</v>
      </c>
      <c r="X56" s="7" t="str">
        <f t="shared" si="20"/>
        <v>Quarter!r56c7</v>
      </c>
      <c r="Y56" s="7" t="str">
        <f t="shared" si="20"/>
        <v>Quarter!r56c8</v>
      </c>
      <c r="Z56" s="7" t="str">
        <f t="shared" si="20"/>
        <v>Quarter!r56c9</v>
      </c>
      <c r="AA56" s="7" t="str">
        <f t="shared" si="20"/>
        <v>Quarter!r56c10</v>
      </c>
      <c r="AB56" s="7" t="str">
        <f t="shared" si="20"/>
        <v>Quarter!r56c11</v>
      </c>
      <c r="AC56" s="7" t="str">
        <f t="shared" si="20"/>
        <v>Quarter!r56c12</v>
      </c>
      <c r="AD56" s="7" t="str">
        <f t="shared" si="20"/>
        <v>Quarter!r56c13</v>
      </c>
      <c r="AE56" s="7" t="str">
        <f t="shared" si="20"/>
        <v>Quarter!r56c14</v>
      </c>
      <c r="AF56" s="7" t="str">
        <f t="shared" si="20"/>
        <v>Quarter!r56c15</v>
      </c>
      <c r="AG56" s="7" t="str">
        <f t="shared" si="20"/>
        <v>Quarter!r56c16</v>
      </c>
      <c r="AH56" s="7" t="str">
        <f t="shared" si="20"/>
        <v>Quarter!r56c17</v>
      </c>
      <c r="AI56" s="7" t="str">
        <f t="shared" si="26"/>
        <v>Quarter!r56c18</v>
      </c>
      <c r="AJ56" s="7" t="str">
        <f t="shared" si="26"/>
        <v>Quarter!r56c19</v>
      </c>
      <c r="AK56" s="7" t="str">
        <f t="shared" si="26"/>
        <v>Quarter!r56c20</v>
      </c>
      <c r="AL56" s="7" t="str">
        <f t="shared" si="26"/>
        <v>Quarter!r56c21</v>
      </c>
      <c r="AM56" s="7" t="str">
        <f t="shared" si="26"/>
        <v>Quarter!r56c22</v>
      </c>
      <c r="AN56" s="7" t="str">
        <f t="shared" si="26"/>
        <v>Quarter!r56c23</v>
      </c>
      <c r="AO56" s="7" t="str">
        <f t="shared" si="26"/>
        <v>Quarter!r56c24</v>
      </c>
      <c r="AP56" s="7" t="str">
        <f t="shared" si="26"/>
        <v>Quarter!r56c25</v>
      </c>
      <c r="AQ56" s="7" t="str">
        <f t="shared" si="28"/>
        <v>Quarter!r56c26</v>
      </c>
      <c r="AR56" s="7" t="str">
        <f t="shared" si="28"/>
        <v>Quarter!r56c27</v>
      </c>
      <c r="AS56" s="7" t="str">
        <f t="shared" si="28"/>
        <v>Quarter!r56c28</v>
      </c>
      <c r="AT56" s="7" t="str">
        <f t="shared" si="27"/>
        <v>Quarter!r56c29</v>
      </c>
      <c r="AU56" s="7" t="str">
        <f t="shared" si="27"/>
        <v>Quarter!r56c30</v>
      </c>
      <c r="AV56" s="7" t="str">
        <f t="shared" si="27"/>
        <v>Quarter!r56c31</v>
      </c>
      <c r="AW56" s="7" t="str">
        <f t="shared" si="27"/>
        <v>Quarter!r56c32</v>
      </c>
      <c r="AX56" s="7" t="str">
        <f t="shared" si="27"/>
        <v>Quarter!r56c33</v>
      </c>
      <c r="AY56" s="7" t="str">
        <f t="shared" si="27"/>
        <v>Quarter!r56c34</v>
      </c>
      <c r="AZ56" s="7" t="str">
        <f t="shared" si="27"/>
        <v>Quarter!r56c35</v>
      </c>
      <c r="BA56" s="7" t="str">
        <f t="shared" si="27"/>
        <v>Quarter!r56c36</v>
      </c>
      <c r="BB56" s="7" t="str">
        <f t="shared" si="27"/>
        <v>Quarter!r56c37</v>
      </c>
      <c r="BC56" s="7" t="str">
        <f t="shared" si="27"/>
        <v>Quarter!r56c38</v>
      </c>
      <c r="BD56" s="7" t="str">
        <f t="shared" si="27"/>
        <v>Quarter!r56c39</v>
      </c>
      <c r="BE56" s="7" t="str">
        <f t="shared" si="27"/>
        <v>Quarter!r56c40</v>
      </c>
      <c r="BF56" s="7" t="str">
        <f t="shared" si="27"/>
        <v>Quarter!r56c41</v>
      </c>
      <c r="BG56" s="7" t="str">
        <f t="shared" si="22"/>
        <v>Quarter!r56c42</v>
      </c>
      <c r="BH56" s="7" t="str">
        <f t="shared" si="22"/>
        <v>Quarter!r56c43</v>
      </c>
      <c r="BI56" s="7" t="str">
        <f t="shared" si="22"/>
        <v>Quarter!r56c44</v>
      </c>
      <c r="BJ56" s="7" t="str">
        <f t="shared" si="22"/>
        <v>Quarter!r56c45</v>
      </c>
      <c r="BK56" s="7" t="str">
        <f t="shared" si="22"/>
        <v>Quarter!r56c46</v>
      </c>
      <c r="BL56" s="7" t="str">
        <f t="shared" si="22"/>
        <v>Quarter!r56c47</v>
      </c>
      <c r="BM56" s="7" t="str">
        <f t="shared" si="22"/>
        <v>Quarter!r56c48</v>
      </c>
      <c r="BN56" s="7" t="str">
        <f t="shared" si="22"/>
        <v>Quarter!r56c49</v>
      </c>
      <c r="BO56" s="7" t="str">
        <f t="shared" si="22"/>
        <v>Quarter!r56c50</v>
      </c>
      <c r="BP56" s="7" t="str">
        <f t="shared" si="22"/>
        <v>Quarter!r56c51</v>
      </c>
      <c r="BQ56" s="7" t="str">
        <f t="shared" si="22"/>
        <v>Quarter!r56c52</v>
      </c>
      <c r="BR56" s="7" t="str">
        <f t="shared" si="22"/>
        <v>Quarter!r56c53</v>
      </c>
    </row>
    <row r="57" spans="2:70" x14ac:dyDescent="0.2">
      <c r="B57" s="28" t="s">
        <v>5</v>
      </c>
      <c r="C57" s="7">
        <v>57</v>
      </c>
      <c r="D57" s="7" t="str">
        <f t="shared" si="24"/>
        <v>Annual!r57c2</v>
      </c>
      <c r="E57" s="7" t="str">
        <f t="shared" si="24"/>
        <v>Annual!r57c3</v>
      </c>
      <c r="F57" s="7" t="str">
        <f t="shared" si="24"/>
        <v>Annual!r57c4</v>
      </c>
      <c r="G57" s="7" t="str">
        <f t="shared" si="24"/>
        <v>Annual!r57c5</v>
      </c>
      <c r="H57" s="7" t="str">
        <f t="shared" si="24"/>
        <v>Annual!r57c6</v>
      </c>
      <c r="I57" s="7" t="str">
        <f t="shared" si="24"/>
        <v>Annual!r57c7</v>
      </c>
      <c r="J57" s="7" t="str">
        <f t="shared" si="24"/>
        <v>Annual!r57c8</v>
      </c>
      <c r="K57" s="7" t="str">
        <f t="shared" si="24"/>
        <v>Annual!r57c9</v>
      </c>
      <c r="L57" s="7" t="str">
        <f t="shared" si="24"/>
        <v>Annual!r57c10</v>
      </c>
      <c r="M57" s="7" t="str">
        <f t="shared" si="24"/>
        <v>Annual!r57c11</v>
      </c>
      <c r="N57" s="7" t="str">
        <f t="shared" si="24"/>
        <v>Annual!r57c12</v>
      </c>
      <c r="O57" s="7" t="str">
        <f t="shared" si="24"/>
        <v>Annual!r57c13</v>
      </c>
      <c r="P57" s="7" t="str">
        <f t="shared" si="24"/>
        <v>Annual!r57c14</v>
      </c>
      <c r="Q57" s="7" t="str">
        <f t="shared" si="24"/>
        <v>Annual!r57c15</v>
      </c>
      <c r="R57" s="7">
        <v>57</v>
      </c>
      <c r="S57" s="7" t="str">
        <f t="shared" si="20"/>
        <v>Quarter!r57c2</v>
      </c>
      <c r="T57" s="7" t="str">
        <f t="shared" si="20"/>
        <v>Quarter!r57c3</v>
      </c>
      <c r="U57" s="7" t="str">
        <f t="shared" si="20"/>
        <v>Quarter!r57c4</v>
      </c>
      <c r="V57" s="7" t="str">
        <f t="shared" si="20"/>
        <v>Quarter!r57c5</v>
      </c>
      <c r="W57" s="7" t="str">
        <f t="shared" si="20"/>
        <v>Quarter!r57c6</v>
      </c>
      <c r="X57" s="7" t="str">
        <f t="shared" si="20"/>
        <v>Quarter!r57c7</v>
      </c>
      <c r="Y57" s="7" t="str">
        <f t="shared" si="20"/>
        <v>Quarter!r57c8</v>
      </c>
      <c r="Z57" s="7" t="str">
        <f t="shared" si="20"/>
        <v>Quarter!r57c9</v>
      </c>
      <c r="AA57" s="7" t="str">
        <f t="shared" si="20"/>
        <v>Quarter!r57c10</v>
      </c>
      <c r="AB57" s="7" t="str">
        <f t="shared" si="20"/>
        <v>Quarter!r57c11</v>
      </c>
      <c r="AC57" s="7" t="str">
        <f t="shared" si="20"/>
        <v>Quarter!r57c12</v>
      </c>
      <c r="AD57" s="7" t="str">
        <f t="shared" si="20"/>
        <v>Quarter!r57c13</v>
      </c>
      <c r="AE57" s="7" t="str">
        <f t="shared" si="20"/>
        <v>Quarter!r57c14</v>
      </c>
      <c r="AF57" s="7" t="str">
        <f t="shared" si="20"/>
        <v>Quarter!r57c15</v>
      </c>
      <c r="AG57" s="7" t="str">
        <f t="shared" si="20"/>
        <v>Quarter!r57c16</v>
      </c>
      <c r="AH57" s="7" t="str">
        <f t="shared" si="20"/>
        <v>Quarter!r57c17</v>
      </c>
      <c r="AI57" s="7" t="str">
        <f t="shared" si="26"/>
        <v>Quarter!r57c18</v>
      </c>
      <c r="AJ57" s="7" t="str">
        <f t="shared" si="26"/>
        <v>Quarter!r57c19</v>
      </c>
      <c r="AK57" s="7" t="str">
        <f t="shared" si="26"/>
        <v>Quarter!r57c20</v>
      </c>
      <c r="AL57" s="7" t="str">
        <f t="shared" si="26"/>
        <v>Quarter!r57c21</v>
      </c>
      <c r="AM57" s="7" t="str">
        <f t="shared" si="26"/>
        <v>Quarter!r57c22</v>
      </c>
      <c r="AN57" s="7" t="str">
        <f t="shared" si="26"/>
        <v>Quarter!r57c23</v>
      </c>
      <c r="AO57" s="7" t="str">
        <f t="shared" si="26"/>
        <v>Quarter!r57c24</v>
      </c>
      <c r="AP57" s="7" t="str">
        <f t="shared" si="26"/>
        <v>Quarter!r57c25</v>
      </c>
      <c r="AQ57" s="7" t="str">
        <f t="shared" si="28"/>
        <v>Quarter!r57c26</v>
      </c>
      <c r="AR57" s="7" t="str">
        <f t="shared" si="28"/>
        <v>Quarter!r57c27</v>
      </c>
      <c r="AS57" s="7" t="str">
        <f t="shared" si="28"/>
        <v>Quarter!r57c28</v>
      </c>
      <c r="AT57" s="7" t="str">
        <f t="shared" si="27"/>
        <v>Quarter!r57c29</v>
      </c>
      <c r="AU57" s="7" t="str">
        <f t="shared" si="27"/>
        <v>Quarter!r57c30</v>
      </c>
      <c r="AV57" s="7" t="str">
        <f t="shared" si="27"/>
        <v>Quarter!r57c31</v>
      </c>
      <c r="AW57" s="7" t="str">
        <f t="shared" si="27"/>
        <v>Quarter!r57c32</v>
      </c>
      <c r="AX57" s="7" t="str">
        <f t="shared" si="27"/>
        <v>Quarter!r57c33</v>
      </c>
      <c r="AY57" s="7" t="str">
        <f t="shared" si="27"/>
        <v>Quarter!r57c34</v>
      </c>
      <c r="AZ57" s="7" t="str">
        <f t="shared" si="27"/>
        <v>Quarter!r57c35</v>
      </c>
      <c r="BA57" s="7" t="str">
        <f t="shared" si="27"/>
        <v>Quarter!r57c36</v>
      </c>
      <c r="BB57" s="7" t="str">
        <f t="shared" si="27"/>
        <v>Quarter!r57c37</v>
      </c>
      <c r="BC57" s="7" t="str">
        <f t="shared" si="27"/>
        <v>Quarter!r57c38</v>
      </c>
      <c r="BD57" s="7" t="str">
        <f t="shared" si="27"/>
        <v>Quarter!r57c39</v>
      </c>
      <c r="BE57" s="7" t="str">
        <f t="shared" si="27"/>
        <v>Quarter!r57c40</v>
      </c>
      <c r="BF57" s="7" t="str">
        <f t="shared" si="27"/>
        <v>Quarter!r57c41</v>
      </c>
      <c r="BG57" s="7" t="str">
        <f t="shared" si="22"/>
        <v>Quarter!r57c42</v>
      </c>
      <c r="BH57" s="7" t="str">
        <f t="shared" si="22"/>
        <v>Quarter!r57c43</v>
      </c>
      <c r="BI57" s="7" t="str">
        <f t="shared" si="22"/>
        <v>Quarter!r57c44</v>
      </c>
      <c r="BJ57" s="7" t="str">
        <f t="shared" si="22"/>
        <v>Quarter!r57c45</v>
      </c>
      <c r="BK57" s="7" t="str">
        <f t="shared" si="22"/>
        <v>Quarter!r57c46</v>
      </c>
      <c r="BL57" s="7" t="str">
        <f t="shared" si="22"/>
        <v>Quarter!r57c47</v>
      </c>
      <c r="BM57" s="7" t="str">
        <f t="shared" si="22"/>
        <v>Quarter!r57c48</v>
      </c>
      <c r="BN57" s="7" t="str">
        <f t="shared" si="22"/>
        <v>Quarter!r57c49</v>
      </c>
      <c r="BO57" s="7" t="str">
        <f t="shared" si="22"/>
        <v>Quarter!r57c50</v>
      </c>
      <c r="BP57" s="7" t="str">
        <f t="shared" si="22"/>
        <v>Quarter!r57c51</v>
      </c>
      <c r="BQ57" s="7" t="str">
        <f t="shared" si="22"/>
        <v>Quarter!r57c52</v>
      </c>
      <c r="BR57" s="7" t="str">
        <f t="shared" si="22"/>
        <v>Quarter!r57c53</v>
      </c>
    </row>
    <row r="58" spans="2:70" x14ac:dyDescent="0.2">
      <c r="B58" s="28" t="s">
        <v>18</v>
      </c>
      <c r="C58" s="7">
        <v>58</v>
      </c>
      <c r="D58" s="7" t="str">
        <f t="shared" si="24"/>
        <v>Annual!r58c2</v>
      </c>
      <c r="E58" s="7" t="str">
        <f t="shared" si="24"/>
        <v>Annual!r58c3</v>
      </c>
      <c r="F58" s="7" t="str">
        <f t="shared" si="24"/>
        <v>Annual!r58c4</v>
      </c>
      <c r="G58" s="7" t="str">
        <f t="shared" si="24"/>
        <v>Annual!r58c5</v>
      </c>
      <c r="H58" s="7" t="str">
        <f t="shared" si="24"/>
        <v>Annual!r58c6</v>
      </c>
      <c r="I58" s="7" t="str">
        <f t="shared" si="24"/>
        <v>Annual!r58c7</v>
      </c>
      <c r="J58" s="7" t="str">
        <f t="shared" si="24"/>
        <v>Annual!r58c8</v>
      </c>
      <c r="K58" s="7" t="str">
        <f t="shared" si="24"/>
        <v>Annual!r58c9</v>
      </c>
      <c r="L58" s="7" t="str">
        <f t="shared" si="24"/>
        <v>Annual!r58c10</v>
      </c>
      <c r="M58" s="7" t="str">
        <f t="shared" si="24"/>
        <v>Annual!r58c11</v>
      </c>
      <c r="N58" s="7" t="str">
        <f t="shared" si="24"/>
        <v>Annual!r58c12</v>
      </c>
      <c r="O58" s="7" t="str">
        <f t="shared" si="24"/>
        <v>Annual!r58c13</v>
      </c>
      <c r="P58" s="7" t="str">
        <f t="shared" si="24"/>
        <v>Annual!r58c14</v>
      </c>
      <c r="Q58" s="7" t="str">
        <f t="shared" si="24"/>
        <v>Annual!r58c15</v>
      </c>
      <c r="R58" s="7">
        <v>58</v>
      </c>
      <c r="S58" s="7" t="str">
        <f t="shared" si="20"/>
        <v>Quarter!r58c2</v>
      </c>
      <c r="T58" s="7" t="str">
        <f t="shared" si="20"/>
        <v>Quarter!r58c3</v>
      </c>
      <c r="U58" s="7" t="str">
        <f t="shared" si="20"/>
        <v>Quarter!r58c4</v>
      </c>
      <c r="V58" s="7" t="str">
        <f t="shared" si="20"/>
        <v>Quarter!r58c5</v>
      </c>
      <c r="W58" s="7" t="str">
        <f t="shared" si="20"/>
        <v>Quarter!r58c6</v>
      </c>
      <c r="X58" s="7" t="str">
        <f t="shared" si="20"/>
        <v>Quarter!r58c7</v>
      </c>
      <c r="Y58" s="7" t="str">
        <f t="shared" si="20"/>
        <v>Quarter!r58c8</v>
      </c>
      <c r="Z58" s="7" t="str">
        <f t="shared" si="20"/>
        <v>Quarter!r58c9</v>
      </c>
      <c r="AA58" s="7" t="str">
        <f t="shared" si="20"/>
        <v>Quarter!r58c10</v>
      </c>
      <c r="AB58" s="7" t="str">
        <f t="shared" si="20"/>
        <v>Quarter!r58c11</v>
      </c>
      <c r="AC58" s="7" t="str">
        <f t="shared" si="20"/>
        <v>Quarter!r58c12</v>
      </c>
      <c r="AD58" s="7" t="str">
        <f t="shared" si="20"/>
        <v>Quarter!r58c13</v>
      </c>
      <c r="AE58" s="7" t="str">
        <f t="shared" si="20"/>
        <v>Quarter!r58c14</v>
      </c>
      <c r="AF58" s="7" t="str">
        <f t="shared" si="20"/>
        <v>Quarter!r58c15</v>
      </c>
      <c r="AG58" s="7" t="str">
        <f t="shared" si="20"/>
        <v>Quarter!r58c16</v>
      </c>
      <c r="AH58" s="7" t="str">
        <f t="shared" si="20"/>
        <v>Quarter!r58c17</v>
      </c>
      <c r="AI58" s="7" t="str">
        <f t="shared" si="26"/>
        <v>Quarter!r58c18</v>
      </c>
      <c r="AJ58" s="7" t="str">
        <f t="shared" si="26"/>
        <v>Quarter!r58c19</v>
      </c>
      <c r="AK58" s="7" t="str">
        <f t="shared" si="26"/>
        <v>Quarter!r58c20</v>
      </c>
      <c r="AL58" s="7" t="str">
        <f t="shared" si="26"/>
        <v>Quarter!r58c21</v>
      </c>
      <c r="AM58" s="7" t="str">
        <f t="shared" si="26"/>
        <v>Quarter!r58c22</v>
      </c>
      <c r="AN58" s="7" t="str">
        <f t="shared" si="26"/>
        <v>Quarter!r58c23</v>
      </c>
      <c r="AO58" s="7" t="str">
        <f t="shared" si="26"/>
        <v>Quarter!r58c24</v>
      </c>
      <c r="AP58" s="7" t="str">
        <f t="shared" si="26"/>
        <v>Quarter!r58c25</v>
      </c>
      <c r="AQ58" s="7" t="str">
        <f t="shared" si="28"/>
        <v>Quarter!r58c26</v>
      </c>
      <c r="AR58" s="7" t="str">
        <f t="shared" si="28"/>
        <v>Quarter!r58c27</v>
      </c>
      <c r="AS58" s="7" t="str">
        <f t="shared" si="28"/>
        <v>Quarter!r58c28</v>
      </c>
      <c r="AT58" s="7" t="str">
        <f t="shared" si="27"/>
        <v>Quarter!r58c29</v>
      </c>
      <c r="AU58" s="7" t="str">
        <f t="shared" si="27"/>
        <v>Quarter!r58c30</v>
      </c>
      <c r="AV58" s="7" t="str">
        <f t="shared" si="27"/>
        <v>Quarter!r58c31</v>
      </c>
      <c r="AW58" s="7" t="str">
        <f t="shared" si="27"/>
        <v>Quarter!r58c32</v>
      </c>
      <c r="AX58" s="7" t="str">
        <f t="shared" si="27"/>
        <v>Quarter!r58c33</v>
      </c>
      <c r="AY58" s="7" t="str">
        <f t="shared" si="27"/>
        <v>Quarter!r58c34</v>
      </c>
      <c r="AZ58" s="7" t="str">
        <f t="shared" si="27"/>
        <v>Quarter!r58c35</v>
      </c>
      <c r="BA58" s="7" t="str">
        <f t="shared" si="27"/>
        <v>Quarter!r58c36</v>
      </c>
      <c r="BB58" s="7" t="str">
        <f t="shared" si="27"/>
        <v>Quarter!r58c37</v>
      </c>
      <c r="BC58" s="7" t="str">
        <f t="shared" si="27"/>
        <v>Quarter!r58c38</v>
      </c>
      <c r="BD58" s="7" t="str">
        <f t="shared" si="27"/>
        <v>Quarter!r58c39</v>
      </c>
      <c r="BE58" s="7" t="str">
        <f t="shared" si="27"/>
        <v>Quarter!r58c40</v>
      </c>
      <c r="BF58" s="7" t="str">
        <f t="shared" si="27"/>
        <v>Quarter!r58c41</v>
      </c>
      <c r="BG58" s="7" t="str">
        <f t="shared" si="22"/>
        <v>Quarter!r58c42</v>
      </c>
      <c r="BH58" s="7" t="str">
        <f t="shared" si="22"/>
        <v>Quarter!r58c43</v>
      </c>
      <c r="BI58" s="7" t="str">
        <f t="shared" si="22"/>
        <v>Quarter!r58c44</v>
      </c>
      <c r="BJ58" s="7" t="str">
        <f t="shared" si="22"/>
        <v>Quarter!r58c45</v>
      </c>
      <c r="BK58" s="7" t="str">
        <f t="shared" si="22"/>
        <v>Quarter!r58c46</v>
      </c>
      <c r="BL58" s="7" t="str">
        <f t="shared" si="22"/>
        <v>Quarter!r58c47</v>
      </c>
      <c r="BM58" s="7" t="str">
        <f t="shared" si="22"/>
        <v>Quarter!r58c48</v>
      </c>
      <c r="BN58" s="7" t="str">
        <f t="shared" si="22"/>
        <v>Quarter!r58c49</v>
      </c>
      <c r="BO58" s="7" t="str">
        <f t="shared" si="22"/>
        <v>Quarter!r58c50</v>
      </c>
      <c r="BP58" s="7" t="str">
        <f t="shared" si="22"/>
        <v>Quarter!r58c51</v>
      </c>
      <c r="BQ58" s="7" t="str">
        <f t="shared" si="22"/>
        <v>Quarter!r58c52</v>
      </c>
      <c r="BR58" s="7" t="str">
        <f t="shared" si="22"/>
        <v>Quarter!r58c53</v>
      </c>
    </row>
    <row r="59" spans="2:70" x14ac:dyDescent="0.2">
      <c r="B59" s="28" t="s">
        <v>93</v>
      </c>
      <c r="C59" s="7">
        <v>59</v>
      </c>
      <c r="D59" s="7" t="str">
        <f t="shared" si="24"/>
        <v>Annual!r59c2</v>
      </c>
      <c r="E59" s="7" t="str">
        <f t="shared" si="24"/>
        <v>Annual!r59c3</v>
      </c>
      <c r="F59" s="7" t="str">
        <f t="shared" si="24"/>
        <v>Annual!r59c4</v>
      </c>
      <c r="G59" s="7" t="str">
        <f t="shared" si="24"/>
        <v>Annual!r59c5</v>
      </c>
      <c r="H59" s="7" t="str">
        <f t="shared" si="24"/>
        <v>Annual!r59c6</v>
      </c>
      <c r="I59" s="7" t="str">
        <f t="shared" si="24"/>
        <v>Annual!r59c7</v>
      </c>
      <c r="J59" s="7" t="str">
        <f t="shared" si="24"/>
        <v>Annual!r59c8</v>
      </c>
      <c r="K59" s="7" t="str">
        <f t="shared" si="24"/>
        <v>Annual!r59c9</v>
      </c>
      <c r="L59" s="7" t="str">
        <f t="shared" si="24"/>
        <v>Annual!r59c10</v>
      </c>
      <c r="M59" s="7" t="str">
        <f t="shared" si="24"/>
        <v>Annual!r59c11</v>
      </c>
      <c r="N59" s="7" t="str">
        <f t="shared" si="24"/>
        <v>Annual!r59c12</v>
      </c>
      <c r="O59" s="7" t="str">
        <f t="shared" si="24"/>
        <v>Annual!r59c13</v>
      </c>
      <c r="P59" s="7" t="str">
        <f t="shared" si="24"/>
        <v>Annual!r59c14</v>
      </c>
      <c r="Q59" s="7" t="str">
        <f t="shared" si="24"/>
        <v>Annual!r59c15</v>
      </c>
      <c r="R59" s="7">
        <v>59</v>
      </c>
      <c r="S59" s="7" t="str">
        <f t="shared" si="20"/>
        <v>Quarter!r59c2</v>
      </c>
      <c r="T59" s="7" t="str">
        <f t="shared" si="20"/>
        <v>Quarter!r59c3</v>
      </c>
      <c r="U59" s="7" t="str">
        <f t="shared" si="20"/>
        <v>Quarter!r59c4</v>
      </c>
      <c r="V59" s="7" t="str">
        <f t="shared" si="20"/>
        <v>Quarter!r59c5</v>
      </c>
      <c r="W59" s="7" t="str">
        <f t="shared" si="20"/>
        <v>Quarter!r59c6</v>
      </c>
      <c r="X59" s="7" t="str">
        <f t="shared" si="20"/>
        <v>Quarter!r59c7</v>
      </c>
      <c r="Y59" s="7" t="str">
        <f t="shared" si="20"/>
        <v>Quarter!r59c8</v>
      </c>
      <c r="Z59" s="7" t="str">
        <f t="shared" si="20"/>
        <v>Quarter!r59c9</v>
      </c>
      <c r="AA59" s="7" t="str">
        <f t="shared" si="20"/>
        <v>Quarter!r59c10</v>
      </c>
      <c r="AB59" s="7" t="str">
        <f t="shared" si="20"/>
        <v>Quarter!r59c11</v>
      </c>
      <c r="AC59" s="7" t="str">
        <f t="shared" si="20"/>
        <v>Quarter!r59c12</v>
      </c>
      <c r="AD59" s="7" t="str">
        <f t="shared" si="20"/>
        <v>Quarter!r59c13</v>
      </c>
      <c r="AE59" s="7" t="str">
        <f t="shared" si="20"/>
        <v>Quarter!r59c14</v>
      </c>
      <c r="AF59" s="7" t="str">
        <f t="shared" si="20"/>
        <v>Quarter!r59c15</v>
      </c>
      <c r="AG59" s="7" t="str">
        <f t="shared" si="20"/>
        <v>Quarter!r59c16</v>
      </c>
      <c r="AH59" s="7" t="str">
        <f t="shared" si="20"/>
        <v>Quarter!r59c17</v>
      </c>
      <c r="AI59" s="7" t="str">
        <f t="shared" si="26"/>
        <v>Quarter!r59c18</v>
      </c>
      <c r="AJ59" s="7" t="str">
        <f t="shared" si="26"/>
        <v>Quarter!r59c19</v>
      </c>
      <c r="AK59" s="7" t="str">
        <f t="shared" si="26"/>
        <v>Quarter!r59c20</v>
      </c>
      <c r="AL59" s="7" t="str">
        <f t="shared" si="26"/>
        <v>Quarter!r59c21</v>
      </c>
      <c r="AM59" s="7" t="str">
        <f t="shared" si="26"/>
        <v>Quarter!r59c22</v>
      </c>
      <c r="AN59" s="7" t="str">
        <f t="shared" si="26"/>
        <v>Quarter!r59c23</v>
      </c>
      <c r="AO59" s="7" t="str">
        <f t="shared" si="26"/>
        <v>Quarter!r59c24</v>
      </c>
      <c r="AP59" s="7" t="str">
        <f t="shared" si="26"/>
        <v>Quarter!r59c25</v>
      </c>
      <c r="AQ59" s="7" t="str">
        <f t="shared" si="28"/>
        <v>Quarter!r59c26</v>
      </c>
      <c r="AR59" s="7" t="str">
        <f t="shared" si="28"/>
        <v>Quarter!r59c27</v>
      </c>
      <c r="AS59" s="7" t="str">
        <f t="shared" si="28"/>
        <v>Quarter!r59c28</v>
      </c>
      <c r="AT59" s="7" t="str">
        <f t="shared" si="27"/>
        <v>Quarter!r59c29</v>
      </c>
      <c r="AU59" s="7" t="str">
        <f t="shared" si="27"/>
        <v>Quarter!r59c30</v>
      </c>
      <c r="AV59" s="7" t="str">
        <f t="shared" si="27"/>
        <v>Quarter!r59c31</v>
      </c>
      <c r="AW59" s="7" t="str">
        <f t="shared" si="27"/>
        <v>Quarter!r59c32</v>
      </c>
      <c r="AX59" s="7" t="str">
        <f t="shared" si="27"/>
        <v>Quarter!r59c33</v>
      </c>
      <c r="AY59" s="7" t="str">
        <f t="shared" si="27"/>
        <v>Quarter!r59c34</v>
      </c>
      <c r="AZ59" s="7" t="str">
        <f t="shared" si="27"/>
        <v>Quarter!r59c35</v>
      </c>
      <c r="BA59" s="7" t="str">
        <f t="shared" si="27"/>
        <v>Quarter!r59c36</v>
      </c>
      <c r="BB59" s="7" t="str">
        <f t="shared" si="27"/>
        <v>Quarter!r59c37</v>
      </c>
      <c r="BC59" s="7" t="str">
        <f t="shared" si="27"/>
        <v>Quarter!r59c38</v>
      </c>
      <c r="BD59" s="7" t="str">
        <f t="shared" si="27"/>
        <v>Quarter!r59c39</v>
      </c>
      <c r="BE59" s="7" t="str">
        <f t="shared" si="27"/>
        <v>Quarter!r59c40</v>
      </c>
      <c r="BF59" s="7" t="str">
        <f t="shared" si="27"/>
        <v>Quarter!r59c41</v>
      </c>
      <c r="BG59" s="7" t="str">
        <f t="shared" si="22"/>
        <v>Quarter!r59c42</v>
      </c>
      <c r="BH59" s="7" t="str">
        <f t="shared" si="22"/>
        <v>Quarter!r59c43</v>
      </c>
      <c r="BI59" s="7" t="str">
        <f t="shared" si="22"/>
        <v>Quarter!r59c44</v>
      </c>
      <c r="BJ59" s="7" t="str">
        <f t="shared" si="22"/>
        <v>Quarter!r59c45</v>
      </c>
      <c r="BK59" s="7" t="str">
        <f t="shared" si="22"/>
        <v>Quarter!r59c46</v>
      </c>
      <c r="BL59" s="7" t="str">
        <f t="shared" si="22"/>
        <v>Quarter!r59c47</v>
      </c>
      <c r="BM59" s="7" t="str">
        <f t="shared" si="22"/>
        <v>Quarter!r59c48</v>
      </c>
      <c r="BN59" s="7" t="str">
        <f t="shared" si="22"/>
        <v>Quarter!r59c49</v>
      </c>
      <c r="BO59" s="7" t="str">
        <f t="shared" si="22"/>
        <v>Quarter!r59c50</v>
      </c>
      <c r="BP59" s="7" t="str">
        <f t="shared" si="22"/>
        <v>Quarter!r59c51</v>
      </c>
      <c r="BQ59" s="7" t="str">
        <f t="shared" si="22"/>
        <v>Quarter!r59c52</v>
      </c>
      <c r="BR59" s="7" t="str">
        <f t="shared" si="22"/>
        <v>Quarter!r59c53</v>
      </c>
    </row>
    <row r="60" spans="2:70" x14ac:dyDescent="0.2">
      <c r="B60" s="32" t="s">
        <v>89</v>
      </c>
      <c r="C60" s="7">
        <v>60</v>
      </c>
      <c r="D60" s="7" t="str">
        <f t="shared" si="24"/>
        <v>Annual!r60c2</v>
      </c>
      <c r="E60" s="7" t="str">
        <f t="shared" si="24"/>
        <v>Annual!r60c3</v>
      </c>
      <c r="F60" s="7" t="str">
        <f t="shared" si="24"/>
        <v>Annual!r60c4</v>
      </c>
      <c r="G60" s="7" t="str">
        <f t="shared" si="24"/>
        <v>Annual!r60c5</v>
      </c>
      <c r="H60" s="7" t="str">
        <f t="shared" si="24"/>
        <v>Annual!r60c6</v>
      </c>
      <c r="I60" s="7" t="str">
        <f t="shared" si="24"/>
        <v>Annual!r60c7</v>
      </c>
      <c r="J60" s="7" t="str">
        <f t="shared" si="24"/>
        <v>Annual!r60c8</v>
      </c>
      <c r="K60" s="7" t="str">
        <f t="shared" si="24"/>
        <v>Annual!r60c9</v>
      </c>
      <c r="L60" s="7" t="str">
        <f t="shared" si="24"/>
        <v>Annual!r60c10</v>
      </c>
      <c r="M60" s="7" t="str">
        <f t="shared" si="24"/>
        <v>Annual!r60c11</v>
      </c>
      <c r="N60" s="7" t="str">
        <f t="shared" si="24"/>
        <v>Annual!r60c12</v>
      </c>
      <c r="O60" s="7" t="str">
        <f t="shared" si="24"/>
        <v>Annual!r60c13</v>
      </c>
      <c r="P60" s="7" t="str">
        <f t="shared" si="24"/>
        <v>Annual!r60c14</v>
      </c>
      <c r="Q60" s="7" t="str">
        <f t="shared" si="24"/>
        <v>Annual!r60c15</v>
      </c>
      <c r="R60" s="7">
        <v>60</v>
      </c>
      <c r="S60" s="7" t="str">
        <f t="shared" si="20"/>
        <v>Quarter!r60c2</v>
      </c>
      <c r="T60" s="7" t="str">
        <f t="shared" si="20"/>
        <v>Quarter!r60c3</v>
      </c>
      <c r="U60" s="7" t="str">
        <f t="shared" si="20"/>
        <v>Quarter!r60c4</v>
      </c>
      <c r="V60" s="7" t="str">
        <f t="shared" si="20"/>
        <v>Quarter!r60c5</v>
      </c>
      <c r="W60" s="7" t="str">
        <f t="shared" si="20"/>
        <v>Quarter!r60c6</v>
      </c>
      <c r="X60" s="7" t="str">
        <f t="shared" si="20"/>
        <v>Quarter!r60c7</v>
      </c>
      <c r="Y60" s="7" t="str">
        <f t="shared" si="20"/>
        <v>Quarter!r60c8</v>
      </c>
      <c r="Z60" s="7" t="str">
        <f t="shared" si="20"/>
        <v>Quarter!r60c9</v>
      </c>
      <c r="AA60" s="7" t="str">
        <f t="shared" si="20"/>
        <v>Quarter!r60c10</v>
      </c>
      <c r="AB60" s="7" t="str">
        <f t="shared" si="20"/>
        <v>Quarter!r60c11</v>
      </c>
      <c r="AC60" s="7" t="str">
        <f t="shared" si="20"/>
        <v>Quarter!r60c12</v>
      </c>
      <c r="AD60" s="7" t="str">
        <f t="shared" si="20"/>
        <v>Quarter!r60c13</v>
      </c>
      <c r="AE60" s="7" t="str">
        <f t="shared" si="20"/>
        <v>Quarter!r60c14</v>
      </c>
      <c r="AF60" s="7" t="str">
        <f t="shared" si="20"/>
        <v>Quarter!r60c15</v>
      </c>
      <c r="AG60" s="7" t="str">
        <f t="shared" si="20"/>
        <v>Quarter!r60c16</v>
      </c>
      <c r="AH60" s="7" t="str">
        <f t="shared" si="20"/>
        <v>Quarter!r60c17</v>
      </c>
      <c r="AI60" s="7" t="str">
        <f t="shared" si="26"/>
        <v>Quarter!r60c18</v>
      </c>
      <c r="AJ60" s="7" t="str">
        <f t="shared" si="26"/>
        <v>Quarter!r60c19</v>
      </c>
      <c r="AK60" s="7" t="str">
        <f t="shared" si="26"/>
        <v>Quarter!r60c20</v>
      </c>
      <c r="AL60" s="7" t="str">
        <f t="shared" si="26"/>
        <v>Quarter!r60c21</v>
      </c>
      <c r="AM60" s="7" t="str">
        <f t="shared" si="26"/>
        <v>Quarter!r60c22</v>
      </c>
      <c r="AN60" s="7" t="str">
        <f t="shared" si="26"/>
        <v>Quarter!r60c23</v>
      </c>
      <c r="AO60" s="7" t="str">
        <f t="shared" si="26"/>
        <v>Quarter!r60c24</v>
      </c>
      <c r="AP60" s="7" t="str">
        <f t="shared" si="26"/>
        <v>Quarter!r60c25</v>
      </c>
      <c r="AQ60" s="7" t="str">
        <f t="shared" si="28"/>
        <v>Quarter!r60c26</v>
      </c>
      <c r="AR60" s="7" t="str">
        <f t="shared" si="28"/>
        <v>Quarter!r60c27</v>
      </c>
      <c r="AS60" s="7" t="str">
        <f t="shared" si="28"/>
        <v>Quarter!r60c28</v>
      </c>
      <c r="AT60" s="7" t="str">
        <f t="shared" si="27"/>
        <v>Quarter!r60c29</v>
      </c>
      <c r="AU60" s="7" t="str">
        <f t="shared" si="27"/>
        <v>Quarter!r60c30</v>
      </c>
      <c r="AV60" s="7" t="str">
        <f t="shared" si="27"/>
        <v>Quarter!r60c31</v>
      </c>
      <c r="AW60" s="7" t="str">
        <f t="shared" si="27"/>
        <v>Quarter!r60c32</v>
      </c>
      <c r="AX60" s="7" t="str">
        <f t="shared" si="27"/>
        <v>Quarter!r60c33</v>
      </c>
      <c r="AY60" s="7" t="str">
        <f t="shared" si="27"/>
        <v>Quarter!r60c34</v>
      </c>
      <c r="AZ60" s="7" t="str">
        <f t="shared" si="27"/>
        <v>Quarter!r60c35</v>
      </c>
      <c r="BA60" s="7" t="str">
        <f t="shared" si="27"/>
        <v>Quarter!r60c36</v>
      </c>
      <c r="BB60" s="7" t="str">
        <f t="shared" si="27"/>
        <v>Quarter!r60c37</v>
      </c>
      <c r="BC60" s="7" t="str">
        <f t="shared" si="27"/>
        <v>Quarter!r60c38</v>
      </c>
      <c r="BD60" s="7" t="str">
        <f t="shared" si="27"/>
        <v>Quarter!r60c39</v>
      </c>
      <c r="BE60" s="7" t="str">
        <f t="shared" si="27"/>
        <v>Quarter!r60c40</v>
      </c>
      <c r="BF60" s="7" t="str">
        <f t="shared" si="27"/>
        <v>Quarter!r60c41</v>
      </c>
      <c r="BG60" s="7" t="str">
        <f t="shared" si="22"/>
        <v>Quarter!r60c42</v>
      </c>
      <c r="BH60" s="7" t="str">
        <f t="shared" si="22"/>
        <v>Quarter!r60c43</v>
      </c>
      <c r="BI60" s="7" t="str">
        <f t="shared" si="22"/>
        <v>Quarter!r60c44</v>
      </c>
      <c r="BJ60" s="7" t="str">
        <f t="shared" si="22"/>
        <v>Quarter!r60c45</v>
      </c>
      <c r="BK60" s="7" t="str">
        <f t="shared" si="22"/>
        <v>Quarter!r60c46</v>
      </c>
      <c r="BL60" s="7" t="str">
        <f t="shared" si="22"/>
        <v>Quarter!r60c47</v>
      </c>
      <c r="BM60" s="7" t="str">
        <f t="shared" si="22"/>
        <v>Quarter!r60c48</v>
      </c>
      <c r="BN60" s="7" t="str">
        <f t="shared" si="22"/>
        <v>Quarter!r60c49</v>
      </c>
      <c r="BO60" s="7" t="str">
        <f t="shared" si="22"/>
        <v>Quarter!r60c50</v>
      </c>
      <c r="BP60" s="7" t="str">
        <f t="shared" si="22"/>
        <v>Quarter!r60c51</v>
      </c>
      <c r="BQ60" s="7" t="str">
        <f t="shared" si="22"/>
        <v>Quarter!r60c52</v>
      </c>
      <c r="BR60" s="7" t="str">
        <f t="shared" si="22"/>
        <v>Quarter!r60c53</v>
      </c>
    </row>
    <row r="62" spans="2:70" ht="14.25" thickBot="1" x14ac:dyDescent="0.25">
      <c r="B62" s="31" t="s">
        <v>92</v>
      </c>
      <c r="C62" s="7">
        <v>61</v>
      </c>
      <c r="D62" s="7" t="str">
        <f t="shared" si="24"/>
        <v>Annual!r61c2</v>
      </c>
      <c r="E62" s="7" t="str">
        <f t="shared" si="24"/>
        <v>Annual!r61c3</v>
      </c>
      <c r="F62" s="7" t="str">
        <f t="shared" si="24"/>
        <v>Annual!r61c4</v>
      </c>
      <c r="G62" s="7" t="str">
        <f t="shared" si="24"/>
        <v>Annual!r61c5</v>
      </c>
      <c r="H62" s="7" t="str">
        <f t="shared" si="24"/>
        <v>Annual!r61c6</v>
      </c>
      <c r="I62" s="7" t="str">
        <f t="shared" si="24"/>
        <v>Annual!r61c7</v>
      </c>
      <c r="J62" s="7" t="str">
        <f t="shared" si="24"/>
        <v>Annual!r61c8</v>
      </c>
      <c r="K62" s="7" t="str">
        <f t="shared" si="24"/>
        <v>Annual!r61c9</v>
      </c>
      <c r="L62" s="7" t="str">
        <f t="shared" si="24"/>
        <v>Annual!r61c10</v>
      </c>
      <c r="M62" s="7" t="str">
        <f t="shared" si="24"/>
        <v>Annual!r61c11</v>
      </c>
      <c r="N62" s="7" t="str">
        <f t="shared" si="24"/>
        <v>Annual!r61c12</v>
      </c>
      <c r="O62" s="7" t="str">
        <f t="shared" si="24"/>
        <v>Annual!r61c13</v>
      </c>
      <c r="P62" s="7" t="str">
        <f t="shared" si="24"/>
        <v>Annual!r61c14</v>
      </c>
      <c r="Q62" s="7" t="str">
        <f t="shared" si="24"/>
        <v>Annual!r61c15</v>
      </c>
      <c r="R62" s="7">
        <v>61</v>
      </c>
      <c r="S62" s="7" t="str">
        <f t="shared" ref="S62:AN62" si="29">$T$3&amp;"r"&amp;$R62&amp;"c"&amp;S$4</f>
        <v>Quarter!r61c2</v>
      </c>
      <c r="T62" s="7" t="str">
        <f t="shared" si="29"/>
        <v>Quarter!r61c3</v>
      </c>
      <c r="U62" s="7" t="str">
        <f t="shared" si="29"/>
        <v>Quarter!r61c4</v>
      </c>
      <c r="V62" s="7" t="str">
        <f t="shared" si="29"/>
        <v>Quarter!r61c5</v>
      </c>
      <c r="W62" s="7" t="str">
        <f t="shared" si="29"/>
        <v>Quarter!r61c6</v>
      </c>
      <c r="X62" s="7" t="str">
        <f t="shared" si="29"/>
        <v>Quarter!r61c7</v>
      </c>
      <c r="Y62" s="7" t="str">
        <f t="shared" si="29"/>
        <v>Quarter!r61c8</v>
      </c>
      <c r="Z62" s="7" t="str">
        <f t="shared" si="29"/>
        <v>Quarter!r61c9</v>
      </c>
      <c r="AA62" s="7" t="str">
        <f t="shared" si="29"/>
        <v>Quarter!r61c10</v>
      </c>
      <c r="AB62" s="7" t="str">
        <f t="shared" si="29"/>
        <v>Quarter!r61c11</v>
      </c>
      <c r="AC62" s="7" t="str">
        <f t="shared" si="29"/>
        <v>Quarter!r61c12</v>
      </c>
      <c r="AD62" s="7" t="str">
        <f t="shared" si="29"/>
        <v>Quarter!r61c13</v>
      </c>
      <c r="AE62" s="7" t="str">
        <f t="shared" si="29"/>
        <v>Quarter!r61c14</v>
      </c>
      <c r="AF62" s="7" t="str">
        <f t="shared" si="29"/>
        <v>Quarter!r61c15</v>
      </c>
      <c r="AG62" s="7" t="str">
        <f t="shared" si="29"/>
        <v>Quarter!r61c16</v>
      </c>
      <c r="AH62" s="7" t="str">
        <f t="shared" si="29"/>
        <v>Quarter!r61c17</v>
      </c>
      <c r="AI62" s="7" t="str">
        <f t="shared" si="29"/>
        <v>Quarter!r61c18</v>
      </c>
      <c r="AJ62" s="7" t="str">
        <f t="shared" si="29"/>
        <v>Quarter!r61c19</v>
      </c>
      <c r="AK62" s="7" t="str">
        <f t="shared" si="29"/>
        <v>Quarter!r61c20</v>
      </c>
      <c r="AL62" s="7" t="str">
        <f t="shared" si="29"/>
        <v>Quarter!r61c21</v>
      </c>
      <c r="AM62" s="7" t="str">
        <f t="shared" si="29"/>
        <v>Quarter!r61c22</v>
      </c>
      <c r="AN62" s="7" t="str">
        <f t="shared" si="29"/>
        <v>Quarter!r61c23</v>
      </c>
      <c r="AO62" s="7" t="str">
        <f>$T$3&amp;"r"&amp;$R62&amp;"c"&amp;AO$4</f>
        <v>Quarter!r61c24</v>
      </c>
      <c r="AP62" s="7" t="str">
        <f>$T$3&amp;"r"&amp;$R62&amp;"c"&amp;AP$4</f>
        <v>Quarter!r61c25</v>
      </c>
      <c r="AQ62" s="7" t="str">
        <f>$T$3&amp;"r"&amp;$R62&amp;"c"&amp;AQ$4</f>
        <v>Quarter!r61c26</v>
      </c>
      <c r="AR62" s="7" t="str">
        <f>$T$3&amp;"r"&amp;$R62&amp;"c"&amp;AR$4</f>
        <v>Quarter!r61c27</v>
      </c>
      <c r="AS62" s="7" t="str">
        <f>$T$3&amp;"r"&amp;$R62&amp;"c"&amp;AS$4</f>
        <v>Quarter!r61c28</v>
      </c>
      <c r="AT62" s="7" t="str">
        <f t="shared" si="27"/>
        <v>Quarter!r61c29</v>
      </c>
      <c r="AU62" s="7" t="str">
        <f t="shared" si="27"/>
        <v>Quarter!r61c30</v>
      </c>
      <c r="AV62" s="7" t="str">
        <f t="shared" si="27"/>
        <v>Quarter!r61c31</v>
      </c>
      <c r="AW62" s="7" t="str">
        <f t="shared" si="27"/>
        <v>Quarter!r61c32</v>
      </c>
      <c r="AX62" s="7" t="str">
        <f t="shared" si="27"/>
        <v>Quarter!r61c33</v>
      </c>
      <c r="AY62" s="7" t="str">
        <f t="shared" si="27"/>
        <v>Quarter!r61c34</v>
      </c>
      <c r="AZ62" s="7" t="str">
        <f t="shared" si="27"/>
        <v>Quarter!r61c35</v>
      </c>
      <c r="BA62" s="7" t="str">
        <f t="shared" si="27"/>
        <v>Quarter!r61c36</v>
      </c>
      <c r="BB62" s="7" t="str">
        <f t="shared" si="27"/>
        <v>Quarter!r61c37</v>
      </c>
      <c r="BC62" s="7" t="str">
        <f t="shared" si="27"/>
        <v>Quarter!r61c38</v>
      </c>
      <c r="BD62" s="7" t="str">
        <f t="shared" si="27"/>
        <v>Quarter!r61c39</v>
      </c>
      <c r="BE62" s="7" t="str">
        <f t="shared" si="27"/>
        <v>Quarter!r61c40</v>
      </c>
      <c r="BF62" s="7" t="str">
        <f t="shared" si="27"/>
        <v>Quarter!r61c41</v>
      </c>
      <c r="BG62" s="7" t="str">
        <f t="shared" si="22"/>
        <v>Quarter!r61c42</v>
      </c>
      <c r="BH62" s="7" t="str">
        <f t="shared" si="22"/>
        <v>Quarter!r61c43</v>
      </c>
      <c r="BI62" s="7" t="str">
        <f t="shared" si="22"/>
        <v>Quarter!r61c44</v>
      </c>
      <c r="BJ62" s="7" t="str">
        <f t="shared" si="22"/>
        <v>Quarter!r61c45</v>
      </c>
      <c r="BK62" s="7" t="str">
        <f t="shared" si="22"/>
        <v>Quarter!r61c46</v>
      </c>
      <c r="BL62" s="7" t="str">
        <f t="shared" si="22"/>
        <v>Quarter!r61c47</v>
      </c>
      <c r="BM62" s="7" t="str">
        <f t="shared" si="22"/>
        <v>Quarter!r61c48</v>
      </c>
      <c r="BN62" s="7" t="str">
        <f t="shared" si="22"/>
        <v>Quarter!r61c49</v>
      </c>
      <c r="BO62" s="7" t="str">
        <f t="shared" si="22"/>
        <v>Quarter!r61c50</v>
      </c>
      <c r="BP62" s="7" t="str">
        <f t="shared" si="22"/>
        <v>Quarter!r61c51</v>
      </c>
      <c r="BQ62" s="7" t="str">
        <f t="shared" si="22"/>
        <v>Quarter!r61c52</v>
      </c>
      <c r="BR62" s="7" t="str">
        <f t="shared" si="22"/>
        <v>Quarter!r61c53</v>
      </c>
    </row>
    <row r="63" spans="2:70" ht="13.5" thickTop="1" x14ac:dyDescent="0.2"/>
    <row r="65" spans="1:50" x14ac:dyDescent="0.2">
      <c r="B65" s="251"/>
    </row>
    <row r="67" spans="1:50" x14ac:dyDescent="0.2">
      <c r="B67" s="7">
        <v>2003</v>
      </c>
      <c r="C67" s="7">
        <v>2004</v>
      </c>
      <c r="D67" s="7">
        <v>2005</v>
      </c>
      <c r="E67" s="7">
        <v>2006</v>
      </c>
      <c r="F67" s="7">
        <v>2007</v>
      </c>
      <c r="G67" s="7">
        <v>2008</v>
      </c>
      <c r="H67" s="7">
        <v>2009</v>
      </c>
      <c r="I67" s="7">
        <v>2010</v>
      </c>
      <c r="J67" s="7">
        <v>2011</v>
      </c>
      <c r="K67" s="7">
        <v>2012</v>
      </c>
      <c r="L67" s="7">
        <v>2013</v>
      </c>
      <c r="M67" s="7">
        <v>2014</v>
      </c>
      <c r="N67" s="7">
        <v>2015</v>
      </c>
      <c r="O67" s="7">
        <v>2016</v>
      </c>
      <c r="P67" s="7">
        <v>2017</v>
      </c>
      <c r="R67" s="7">
        <v>2018</v>
      </c>
      <c r="S67" s="7">
        <v>2019</v>
      </c>
      <c r="T67" s="7">
        <v>2020</v>
      </c>
      <c r="U67" s="7">
        <v>2021</v>
      </c>
      <c r="V67" s="7">
        <v>2022</v>
      </c>
    </row>
    <row r="68" spans="1:50" x14ac:dyDescent="0.2">
      <c r="A68" s="7" t="s">
        <v>51</v>
      </c>
      <c r="B68" s="7">
        <v>365</v>
      </c>
      <c r="C68" s="7">
        <v>366</v>
      </c>
      <c r="D68" s="7">
        <v>365</v>
      </c>
      <c r="E68" s="7">
        <v>365</v>
      </c>
      <c r="F68" s="7">
        <v>365</v>
      </c>
      <c r="G68" s="7">
        <v>366</v>
      </c>
      <c r="H68" s="7">
        <v>365</v>
      </c>
      <c r="I68" s="7">
        <v>365</v>
      </c>
      <c r="J68" s="7">
        <v>365</v>
      </c>
      <c r="K68" s="7">
        <v>366</v>
      </c>
      <c r="L68" s="7">
        <v>365</v>
      </c>
      <c r="M68" s="7">
        <v>365</v>
      </c>
      <c r="N68" s="7">
        <v>365</v>
      </c>
      <c r="O68" s="7">
        <v>366</v>
      </c>
      <c r="P68" s="7">
        <v>365</v>
      </c>
      <c r="R68" s="7">
        <v>365</v>
      </c>
      <c r="S68" s="7">
        <v>365</v>
      </c>
      <c r="T68" s="7">
        <v>366</v>
      </c>
      <c r="U68" s="7">
        <v>365</v>
      </c>
      <c r="V68" s="7">
        <v>365</v>
      </c>
    </row>
    <row r="71" spans="1:50" ht="38.25" x14ac:dyDescent="0.2">
      <c r="B71" s="155" t="s">
        <v>124</v>
      </c>
      <c r="C71" s="155" t="s">
        <v>125</v>
      </c>
      <c r="D71" s="155" t="s">
        <v>126</v>
      </c>
      <c r="E71" s="155" t="s">
        <v>127</v>
      </c>
      <c r="F71" s="155" t="s">
        <v>128</v>
      </c>
      <c r="G71" s="155" t="s">
        <v>129</v>
      </c>
      <c r="H71" s="155" t="s">
        <v>130</v>
      </c>
      <c r="I71" s="155" t="s">
        <v>131</v>
      </c>
      <c r="J71" s="155" t="s">
        <v>132</v>
      </c>
      <c r="K71" s="155" t="s">
        <v>133</v>
      </c>
      <c r="L71" s="155" t="s">
        <v>134</v>
      </c>
      <c r="M71" s="155" t="s">
        <v>135</v>
      </c>
      <c r="N71" s="155" t="s">
        <v>136</v>
      </c>
      <c r="O71" s="155" t="s">
        <v>137</v>
      </c>
      <c r="P71" s="155" t="s">
        <v>138</v>
      </c>
      <c r="Q71" s="155"/>
      <c r="R71" s="155" t="s">
        <v>139</v>
      </c>
      <c r="S71" s="155" t="s">
        <v>140</v>
      </c>
      <c r="T71" s="155" t="s">
        <v>141</v>
      </c>
      <c r="U71" s="155" t="s">
        <v>142</v>
      </c>
      <c r="V71" s="155" t="s">
        <v>143</v>
      </c>
      <c r="W71" s="155" t="s">
        <v>144</v>
      </c>
      <c r="X71" s="155" t="s">
        <v>145</v>
      </c>
      <c r="Y71" s="155" t="s">
        <v>146</v>
      </c>
      <c r="Z71" s="155" t="s">
        <v>147</v>
      </c>
      <c r="AA71" s="155" t="s">
        <v>148</v>
      </c>
      <c r="AB71" s="155" t="s">
        <v>149</v>
      </c>
      <c r="AC71" s="155" t="s">
        <v>150</v>
      </c>
      <c r="AD71" s="155" t="s">
        <v>151</v>
      </c>
      <c r="AE71" s="155" t="s">
        <v>152</v>
      </c>
      <c r="AF71" s="155" t="s">
        <v>153</v>
      </c>
      <c r="AG71" s="155" t="s">
        <v>154</v>
      </c>
      <c r="AH71" s="155" t="s">
        <v>155</v>
      </c>
      <c r="AI71" s="155" t="s">
        <v>156</v>
      </c>
      <c r="AJ71" s="155" t="s">
        <v>157</v>
      </c>
      <c r="AK71" s="155" t="s">
        <v>158</v>
      </c>
      <c r="AL71" s="155" t="s">
        <v>159</v>
      </c>
      <c r="AM71" s="155" t="s">
        <v>160</v>
      </c>
      <c r="AN71" s="155" t="s">
        <v>161</v>
      </c>
      <c r="AO71" s="155" t="s">
        <v>162</v>
      </c>
      <c r="AP71" s="155" t="s">
        <v>163</v>
      </c>
      <c r="AQ71" s="155" t="s">
        <v>164</v>
      </c>
      <c r="AR71" s="155" t="s">
        <v>165</v>
      </c>
      <c r="AS71" s="155" t="s">
        <v>166</v>
      </c>
      <c r="AT71" s="155" t="s">
        <v>260</v>
      </c>
      <c r="AU71" s="155" t="s">
        <v>265</v>
      </c>
      <c r="AV71" s="155" t="s">
        <v>277</v>
      </c>
    </row>
    <row r="72" spans="1:50" x14ac:dyDescent="0.2">
      <c r="A72" s="7" t="s">
        <v>23</v>
      </c>
      <c r="B72" s="7">
        <v>92</v>
      </c>
      <c r="C72" s="7">
        <v>90</v>
      </c>
      <c r="D72" s="7">
        <v>91</v>
      </c>
      <c r="E72" s="7">
        <v>92</v>
      </c>
      <c r="F72" s="7">
        <v>92</v>
      </c>
      <c r="G72" s="7">
        <v>91</v>
      </c>
      <c r="H72" s="7">
        <v>91</v>
      </c>
      <c r="I72" s="7">
        <v>92</v>
      </c>
      <c r="J72" s="7">
        <v>92</v>
      </c>
      <c r="K72" s="7">
        <v>90</v>
      </c>
      <c r="L72" s="7">
        <v>91</v>
      </c>
      <c r="M72" s="7">
        <v>92</v>
      </c>
      <c r="N72" s="7">
        <v>92</v>
      </c>
      <c r="O72" s="7">
        <v>90</v>
      </c>
      <c r="P72" s="7">
        <v>91</v>
      </c>
      <c r="R72" s="7">
        <v>92</v>
      </c>
      <c r="S72" s="7">
        <v>92</v>
      </c>
      <c r="T72" s="7">
        <v>90</v>
      </c>
      <c r="U72" s="7">
        <v>91</v>
      </c>
      <c r="V72" s="7">
        <v>92</v>
      </c>
      <c r="W72" s="7">
        <v>92</v>
      </c>
      <c r="X72" s="7">
        <v>91</v>
      </c>
      <c r="Y72" s="7">
        <v>91</v>
      </c>
      <c r="Z72" s="7">
        <v>92</v>
      </c>
      <c r="AA72" s="7">
        <v>92</v>
      </c>
      <c r="AB72" s="7">
        <v>90</v>
      </c>
      <c r="AC72" s="7">
        <v>91</v>
      </c>
      <c r="AD72" s="7">
        <v>92</v>
      </c>
      <c r="AE72" s="7">
        <v>92</v>
      </c>
      <c r="AF72" s="7">
        <v>90</v>
      </c>
      <c r="AG72" s="7">
        <v>91</v>
      </c>
      <c r="AH72" s="7">
        <v>92</v>
      </c>
      <c r="AI72" s="7">
        <v>92</v>
      </c>
      <c r="AJ72" s="7">
        <v>90</v>
      </c>
      <c r="AK72" s="7">
        <v>91</v>
      </c>
      <c r="AL72" s="7">
        <v>92</v>
      </c>
      <c r="AM72" s="7">
        <v>92</v>
      </c>
      <c r="AN72" s="7">
        <v>91</v>
      </c>
      <c r="AO72" s="7">
        <v>91</v>
      </c>
      <c r="AP72" s="7">
        <v>92</v>
      </c>
      <c r="AQ72" s="7">
        <v>92</v>
      </c>
      <c r="AR72" s="7">
        <v>90</v>
      </c>
      <c r="AS72" s="7">
        <v>91</v>
      </c>
      <c r="AT72" s="7">
        <v>92</v>
      </c>
      <c r="AU72" s="7">
        <v>92</v>
      </c>
      <c r="AV72" s="7">
        <v>90</v>
      </c>
      <c r="AW72" s="7">
        <v>91</v>
      </c>
      <c r="AX72" s="7">
        <v>92</v>
      </c>
    </row>
  </sheetData>
  <phoneticPr fontId="50"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W43"/>
  <sheetViews>
    <sheetView topLeftCell="W1" zoomScaleNormal="100" workbookViewId="0">
      <selection activeCell="E36" sqref="E36"/>
    </sheetView>
  </sheetViews>
  <sheetFormatPr defaultRowHeight="12.75" x14ac:dyDescent="0.2"/>
  <cols>
    <col min="1" max="1" width="34.7109375" customWidth="1"/>
    <col min="2" max="2" width="9.28515625" customWidth="1"/>
    <col min="3" max="4" width="9.28515625" bestFit="1" customWidth="1"/>
    <col min="5" max="6" width="10.28515625" bestFit="1" customWidth="1"/>
    <col min="7" max="15" width="7.28515625" customWidth="1"/>
    <col min="16" max="24" width="9.28515625" customWidth="1"/>
    <col min="25" max="52" width="9" customWidth="1"/>
    <col min="53" max="53" width="10.28515625" hidden="1" customWidth="1"/>
    <col min="54" max="67" width="9.28515625" hidden="1" customWidth="1"/>
    <col min="68" max="79" width="0" hidden="1" customWidth="1"/>
    <col min="80" max="80" width="10" hidden="1" customWidth="1"/>
    <col min="81" max="85" width="0" hidden="1" customWidth="1"/>
    <col min="95" max="95" width="10.5703125" customWidth="1"/>
    <col min="96" max="96" width="14.140625" customWidth="1"/>
  </cols>
  <sheetData>
    <row r="1" spans="1:101" ht="27.75" x14ac:dyDescent="0.2">
      <c r="A1" s="18" t="s">
        <v>20</v>
      </c>
      <c r="B1" s="18"/>
    </row>
    <row r="2" spans="1:101" ht="18" x14ac:dyDescent="0.25">
      <c r="A2" s="19"/>
      <c r="B2" s="19"/>
    </row>
    <row r="3" spans="1:101" x14ac:dyDescent="0.2">
      <c r="A3" s="16"/>
      <c r="B3" s="16"/>
    </row>
    <row r="4" spans="1:101" ht="13.5" thickBot="1" x14ac:dyDescent="0.25">
      <c r="A4" s="16"/>
      <c r="B4" s="16"/>
      <c r="BB4" s="4" t="s">
        <v>40</v>
      </c>
    </row>
    <row r="5" spans="1:101" ht="13.5" thickTop="1" x14ac:dyDescent="0.2">
      <c r="A5" s="20"/>
      <c r="B5" s="16"/>
      <c r="AE5">
        <v>2018</v>
      </c>
      <c r="AI5">
        <v>2019</v>
      </c>
      <c r="AM5">
        <v>2020</v>
      </c>
      <c r="AQ5">
        <v>2021</v>
      </c>
      <c r="AU5">
        <v>2022</v>
      </c>
      <c r="CD5">
        <v>2018</v>
      </c>
      <c r="CH5">
        <v>2019</v>
      </c>
      <c r="CL5">
        <v>2020</v>
      </c>
      <c r="CP5">
        <v>2021</v>
      </c>
      <c r="CT5">
        <v>2022</v>
      </c>
    </row>
    <row r="6" spans="1:101" ht="13.5" thickBot="1" x14ac:dyDescent="0.25">
      <c r="A6" s="21"/>
      <c r="B6" s="16" t="s">
        <v>41</v>
      </c>
      <c r="C6" s="4" t="s">
        <v>34</v>
      </c>
      <c r="D6" s="4" t="s">
        <v>35</v>
      </c>
      <c r="E6" s="4" t="s">
        <v>36</v>
      </c>
      <c r="F6" s="4" t="s">
        <v>37</v>
      </c>
      <c r="G6" s="4" t="s">
        <v>38</v>
      </c>
      <c r="H6" s="4" t="s">
        <v>39</v>
      </c>
      <c r="I6" s="4" t="s">
        <v>43</v>
      </c>
      <c r="J6" s="4" t="s">
        <v>44</v>
      </c>
      <c r="K6" s="4" t="s">
        <v>45</v>
      </c>
      <c r="L6" s="4" t="s">
        <v>46</v>
      </c>
      <c r="M6" s="4" t="s">
        <v>47</v>
      </c>
      <c r="N6" s="4" t="s">
        <v>48</v>
      </c>
      <c r="O6" s="4" t="s">
        <v>49</v>
      </c>
      <c r="P6" s="4" t="s">
        <v>50</v>
      </c>
      <c r="Q6" s="4" t="s">
        <v>66</v>
      </c>
      <c r="R6" s="4" t="s">
        <v>67</v>
      </c>
      <c r="S6" s="4" t="s">
        <v>68</v>
      </c>
      <c r="T6" s="4" t="s">
        <v>69</v>
      </c>
      <c r="U6" s="4" t="s">
        <v>70</v>
      </c>
      <c r="V6" s="4" t="s">
        <v>71</v>
      </c>
      <c r="W6" s="4" t="s">
        <v>73</v>
      </c>
      <c r="X6" s="4" t="s">
        <v>76</v>
      </c>
      <c r="Y6" s="4" t="s">
        <v>78</v>
      </c>
      <c r="Z6" s="4" t="s">
        <v>80</v>
      </c>
      <c r="AA6" s="4" t="s">
        <v>81</v>
      </c>
      <c r="AB6" s="4" t="s">
        <v>83</v>
      </c>
      <c r="AC6" s="4" t="s">
        <v>85</v>
      </c>
      <c r="AD6" s="4" t="s">
        <v>90</v>
      </c>
      <c r="AE6" s="4" t="s">
        <v>98</v>
      </c>
      <c r="AF6" s="4" t="s">
        <v>99</v>
      </c>
      <c r="AG6" s="4" t="s">
        <v>100</v>
      </c>
      <c r="AH6" s="4" t="s">
        <v>101</v>
      </c>
      <c r="AI6" s="4" t="s">
        <v>98</v>
      </c>
      <c r="AJ6" s="4" t="s">
        <v>99</v>
      </c>
      <c r="AK6" s="4" t="s">
        <v>100</v>
      </c>
      <c r="AL6" s="4" t="s">
        <v>101</v>
      </c>
      <c r="AM6" s="4" t="s">
        <v>98</v>
      </c>
      <c r="AN6" s="4" t="s">
        <v>99</v>
      </c>
      <c r="AO6" s="4" t="s">
        <v>100</v>
      </c>
      <c r="AP6" s="4" t="s">
        <v>101</v>
      </c>
      <c r="AQ6" s="4" t="s">
        <v>98</v>
      </c>
      <c r="AR6" s="4" t="s">
        <v>99</v>
      </c>
      <c r="AS6" s="4" t="s">
        <v>100</v>
      </c>
      <c r="AT6" s="4" t="s">
        <v>101</v>
      </c>
      <c r="AU6" s="4" t="s">
        <v>98</v>
      </c>
      <c r="AV6" s="4" t="s">
        <v>99</v>
      </c>
      <c r="AW6" s="4" t="s">
        <v>100</v>
      </c>
      <c r="AX6" s="4" t="s">
        <v>101</v>
      </c>
      <c r="AY6" s="4"/>
      <c r="AZ6" s="4"/>
      <c r="BA6" s="4" t="s">
        <v>41</v>
      </c>
      <c r="BB6" s="4" t="s">
        <v>34</v>
      </c>
      <c r="BC6" s="4" t="s">
        <v>35</v>
      </c>
      <c r="BD6" s="4" t="s">
        <v>36</v>
      </c>
      <c r="BE6" s="4" t="s">
        <v>37</v>
      </c>
      <c r="BF6" s="4" t="s">
        <v>38</v>
      </c>
      <c r="BG6" s="4" t="s">
        <v>39</v>
      </c>
      <c r="BH6" s="4" t="s">
        <v>43</v>
      </c>
      <c r="BI6" s="4" t="s">
        <v>44</v>
      </c>
      <c r="BJ6" s="4" t="s">
        <v>45</v>
      </c>
      <c r="BK6" s="4" t="s">
        <v>46</v>
      </c>
      <c r="BL6" s="4" t="s">
        <v>47</v>
      </c>
      <c r="BM6" s="4" t="s">
        <v>48</v>
      </c>
      <c r="BN6" s="4" t="s">
        <v>49</v>
      </c>
      <c r="BO6" s="4" t="s">
        <v>50</v>
      </c>
      <c r="BP6" s="4" t="s">
        <v>66</v>
      </c>
      <c r="BQ6" s="4" t="s">
        <v>67</v>
      </c>
      <c r="BR6" s="4" t="s">
        <v>68</v>
      </c>
      <c r="BS6" s="4" t="s">
        <v>69</v>
      </c>
      <c r="BT6" s="4" t="s">
        <v>70</v>
      </c>
      <c r="BU6" s="4" t="s">
        <v>71</v>
      </c>
      <c r="BV6" s="4" t="s">
        <v>72</v>
      </c>
      <c r="BW6" s="4" t="s">
        <v>75</v>
      </c>
      <c r="BX6" s="4" t="s">
        <v>77</v>
      </c>
      <c r="BY6" s="4" t="s">
        <v>79</v>
      </c>
      <c r="BZ6" s="4" t="s">
        <v>82</v>
      </c>
      <c r="CA6" s="4" t="s">
        <v>83</v>
      </c>
      <c r="CB6" s="4" t="s">
        <v>84</v>
      </c>
      <c r="CC6" s="4" t="s">
        <v>90</v>
      </c>
      <c r="CD6" s="4" t="s">
        <v>98</v>
      </c>
      <c r="CE6" s="4" t="s">
        <v>99</v>
      </c>
      <c r="CF6" s="4" t="s">
        <v>100</v>
      </c>
      <c r="CG6" s="4" t="s">
        <v>101</v>
      </c>
      <c r="CH6" s="4" t="s">
        <v>98</v>
      </c>
      <c r="CI6" s="4" t="s">
        <v>99</v>
      </c>
      <c r="CJ6" s="4" t="s">
        <v>100</v>
      </c>
      <c r="CK6" s="4" t="s">
        <v>101</v>
      </c>
      <c r="CL6" s="4" t="s">
        <v>98</v>
      </c>
      <c r="CM6" s="4" t="s">
        <v>99</v>
      </c>
      <c r="CN6" s="4" t="s">
        <v>100</v>
      </c>
      <c r="CO6" s="4" t="s">
        <v>101</v>
      </c>
      <c r="CP6" s="4" t="s">
        <v>98</v>
      </c>
      <c r="CQ6" s="4" t="s">
        <v>99</v>
      </c>
      <c r="CR6" s="4" t="s">
        <v>100</v>
      </c>
      <c r="CS6" s="4" t="s">
        <v>101</v>
      </c>
      <c r="CT6" s="4" t="s">
        <v>98</v>
      </c>
      <c r="CU6" s="4" t="s">
        <v>99</v>
      </c>
      <c r="CV6" s="4" t="s">
        <v>100</v>
      </c>
      <c r="CW6" s="4" t="s">
        <v>101</v>
      </c>
    </row>
    <row r="7" spans="1:101" x14ac:dyDescent="0.2">
      <c r="A7" s="15" t="s">
        <v>17</v>
      </c>
      <c r="B7" s="1"/>
    </row>
    <row r="8" spans="1:101" x14ac:dyDescent="0.2">
      <c r="A8" s="4" t="s">
        <v>87</v>
      </c>
      <c r="B8" s="26">
        <f>'England - Qtr'!B8+'Northern Ireland - Qtr'!B8+'Scotland - Qtr'!B8+'Wales - Qtr'!B8</f>
        <v>4080.16</v>
      </c>
      <c r="C8" s="26">
        <f>'England - Qtr'!C8+'Northern Ireland - Qtr'!C8+'Scotland - Qtr'!C8+'Wales - Qtr'!C8</f>
        <v>4175.84</v>
      </c>
      <c r="D8" s="26">
        <f>'England - Qtr'!D8+'Northern Ireland - Qtr'!D8+'Scotland - Qtr'!D8+'Wales - Qtr'!D8</f>
        <v>4345.16</v>
      </c>
      <c r="E8" s="26">
        <f>'England - Qtr'!E8+'Northern Ireland - Qtr'!E8+'Scotland - Qtr'!E8+'Wales - Qtr'!E8</f>
        <v>4523.6400000000003</v>
      </c>
      <c r="F8" s="26">
        <f>'England - Qtr'!F8+'Northern Ireland - Qtr'!F8+'Scotland - Qtr'!F8+'Wales - Qtr'!F8</f>
        <v>4758.42</v>
      </c>
      <c r="G8" s="26">
        <f>'England - Qtr'!G8+'Northern Ireland - Qtr'!G8+'Scotland - Qtr'!G8+'Wales - Qtr'!G8</f>
        <v>5101.7699999999995</v>
      </c>
      <c r="H8" s="26">
        <f>'England - Qtr'!H8+'Northern Ireland - Qtr'!H8+'Scotland - Qtr'!H8+'Wales - Qtr'!H8</f>
        <v>5429.4500000000007</v>
      </c>
      <c r="I8" s="26">
        <f>'England - Qtr'!I8+'Northern Ireland - Qtr'!I8+'Scotland - Qtr'!I8+'Wales - Qtr'!I8</f>
        <v>5764.8899999999994</v>
      </c>
      <c r="J8" s="26">
        <f>'England - Qtr'!J8+'Northern Ireland - Qtr'!J8+'Scotland - Qtr'!J8+'Wales - Qtr'!J8</f>
        <v>6035.11</v>
      </c>
      <c r="K8" s="26">
        <f>'England - Qtr'!K8+'Northern Ireland - Qtr'!K8+'Scotland - Qtr'!K8+'Wales - Qtr'!K8</f>
        <v>6736.6799999999994</v>
      </c>
      <c r="L8" s="26">
        <f>'England - Qtr'!L8+'Northern Ireland - Qtr'!L8+'Scotland - Qtr'!L8+'Wales - Qtr'!L8</f>
        <v>7072.35</v>
      </c>
      <c r="M8" s="26">
        <f>'England - Qtr'!M8+'Northern Ireland - Qtr'!M8+'Scotland - Qtr'!M8+'Wales - Qtr'!M8</f>
        <v>7423.9000000000005</v>
      </c>
      <c r="N8" s="26">
        <f>'England - Qtr'!N8+'Northern Ireland - Qtr'!N8+'Scotland - Qtr'!N8+'Wales - Qtr'!N8</f>
        <v>7586.32</v>
      </c>
      <c r="O8" s="26">
        <f>'England - Qtr'!O8+'Northern Ireland - Qtr'!O8+'Scotland - Qtr'!O8+'Wales - Qtr'!O8</f>
        <v>7668.0999999999995</v>
      </c>
      <c r="P8" s="26">
        <f>'England - Qtr'!P8+'Northern Ireland - Qtr'!P8+'Scotland - Qtr'!P8+'Wales - Qtr'!P8</f>
        <v>7997.82</v>
      </c>
      <c r="Q8" s="26">
        <f>'England - Qtr'!Q8+'Northern Ireland - Qtr'!Q8+'Scotland - Qtr'!Q8+'Wales - Qtr'!Q8</f>
        <v>8281.2400000000016</v>
      </c>
      <c r="R8" s="26">
        <f>'England - Qtr'!R8+'Northern Ireland - Qtr'!R8+'Scotland - Qtr'!R8+'Wales - Qtr'!R8</f>
        <v>8572.67</v>
      </c>
      <c r="S8" s="26">
        <f>'England - Qtr'!S8+'Northern Ireland - Qtr'!S8+'Scotland - Qtr'!S8+'Wales - Qtr'!S8</f>
        <v>8689.07</v>
      </c>
      <c r="T8" s="26">
        <f>'England - Qtr'!T8+'Northern Ireland - Qtr'!T8+'Scotland - Qtr'!T8+'Wales - Qtr'!T8</f>
        <v>8791.5</v>
      </c>
      <c r="U8" s="26">
        <f>'England - Qtr'!U8+'Northern Ireland - Qtr'!U8+'Scotland - Qtr'!U8+'Wales - Qtr'!U8</f>
        <v>9003.3700000000008</v>
      </c>
      <c r="V8" s="26">
        <f>'England - Qtr'!V8+'Northern Ireland - Qtr'!V8+'Scotland - Qtr'!V8+'Wales - Qtr'!V8</f>
        <v>9212.24</v>
      </c>
      <c r="W8" s="26">
        <f>'England - Qtr'!W8+'Northern Ireland - Qtr'!W8+'Scotland - Qtr'!W8+'Wales - Qtr'!W8</f>
        <v>9391.77</v>
      </c>
      <c r="X8" s="26">
        <f>'England - Qtr'!X8+'Northern Ireland - Qtr'!X8+'Scotland - Qtr'!X8+'Wales - Qtr'!X8</f>
        <v>9546.4000000000015</v>
      </c>
      <c r="Y8" s="26">
        <f>'England - Qtr'!Y8+'Northern Ireland - Qtr'!Y8+'Scotland - Qtr'!Y8+'Wales - Qtr'!Y8</f>
        <v>10182.83</v>
      </c>
      <c r="Z8" s="26">
        <f>'England - Qtr'!Z8+'Northern Ireland - Qtr'!Z8+'Scotland - Qtr'!Z8+'Wales - Qtr'!Z8</f>
        <v>10832.529999999999</v>
      </c>
      <c r="AA8" s="26">
        <f>'England - Qtr'!AA8+'Northern Ireland - Qtr'!AA8+'Scotland - Qtr'!AA8+'Wales - Qtr'!AA8</f>
        <v>11965.07</v>
      </c>
      <c r="AB8" s="26">
        <f>'England - Qtr'!AB8+'Northern Ireland - Qtr'!AB8+'Scotland - Qtr'!AB8+'Wales - Qtr'!AB8</f>
        <v>12313.76</v>
      </c>
      <c r="AC8" s="26">
        <f>'England - Qtr'!AC8+'Northern Ireland - Qtr'!AC8+'Scotland - Qtr'!AC8+'Wales - Qtr'!AC8</f>
        <v>12566.779999999999</v>
      </c>
      <c r="AD8" s="26">
        <f>'England - Qtr'!AD8+'Northern Ireland - Qtr'!AD8+'Scotland - Qtr'!AD8+'Wales - Qtr'!AD8</f>
        <v>12597.150000000001</v>
      </c>
      <c r="AE8" s="26">
        <f>'England - Qtr'!AE8+'Northern Ireland - Qtr'!AE8+'Scotland - Qtr'!AE8+'Wales - Qtr'!AE8</f>
        <v>13045.419999999998</v>
      </c>
      <c r="AF8" s="26">
        <f>'England - Qtr'!AF8+'Northern Ireland - Qtr'!AF8+'Scotland - Qtr'!AF8+'Wales - Qtr'!AF8</f>
        <v>13141.59</v>
      </c>
      <c r="AG8" s="26">
        <f>'England - Qtr'!AG8+'Northern Ireland - Qtr'!AG8+'Scotland - Qtr'!AG8+'Wales - Qtr'!AG8</f>
        <v>13287.910000000002</v>
      </c>
      <c r="AH8" s="26">
        <f>'England - Qtr'!AH8+'Northern Ireland - Qtr'!AH8+'Scotland - Qtr'!AH8+'Wales - Qtr'!AH8</f>
        <v>13424.85</v>
      </c>
      <c r="AI8" s="26">
        <f>'England - Qtr'!AI8+'Northern Ireland - Qtr'!AI8+'Scotland - Qtr'!AI8+'Wales - Qtr'!AI8</f>
        <v>13664.34</v>
      </c>
      <c r="AJ8" s="26">
        <f>'England - Qtr'!AJ8+'Northern Ireland - Qtr'!AJ8+'Scotland - Qtr'!AJ8+'Wales - Qtr'!AJ8</f>
        <v>13872.96</v>
      </c>
      <c r="AK8" s="26">
        <f>'England - Qtr'!AK8+'Northern Ireland - Qtr'!AK8+'Scotland - Qtr'!AK8+'Wales - Qtr'!AK8</f>
        <v>13960.349999999999</v>
      </c>
      <c r="AL8" s="26">
        <f>'England - Qtr'!AL8+'Northern Ireland - Qtr'!AL8+'Scotland - Qtr'!AL8+'Wales - Qtr'!AL8</f>
        <v>13998.33</v>
      </c>
      <c r="AM8" s="26">
        <f>'England - Qtr'!AM8+'Northern Ireland - Qtr'!AM8+'Scotland - Qtr'!AM8+'Wales - Qtr'!AM8</f>
        <v>13973.35</v>
      </c>
      <c r="AN8" s="26">
        <f>'England - Qtr'!AN8+'Northern Ireland - Qtr'!AN8+'Scotland - Qtr'!AN8+'Wales - Qtr'!AN8</f>
        <v>13975.4</v>
      </c>
      <c r="AO8" s="26">
        <f>'England - Qtr'!AO8+'Northern Ireland - Qtr'!AO8+'Scotland - Qtr'!AO8+'Wales - Qtr'!AO8</f>
        <v>13977.699999999999</v>
      </c>
      <c r="AP8" s="26">
        <f>'England - Qtr'!AP8+'Northern Ireland - Qtr'!AP8+'Scotland - Qtr'!AP8+'Wales - Qtr'!AP8</f>
        <v>14074.7</v>
      </c>
      <c r="AQ8" s="26">
        <f>'England - Qtr'!AQ8+'Northern Ireland - Qtr'!AQ8+'Scotland - Qtr'!AQ8+'Wales - Qtr'!AQ8</f>
        <v>14115.029999999999</v>
      </c>
      <c r="AR8" s="26">
        <f>'England - Qtr'!AR8+'Northern Ireland - Qtr'!AR8+'Scotland - Qtr'!AR8+'Wales - Qtr'!AR8</f>
        <v>14211.33</v>
      </c>
      <c r="AS8" s="26">
        <f>'England - Qtr'!AS8+'Northern Ireland - Qtr'!AS8+'Scotland - Qtr'!AS8+'Wales - Qtr'!AS8</f>
        <v>14346.08</v>
      </c>
      <c r="AT8" s="26">
        <f>'England - Qtr'!AT8+'Northern Ireland - Qtr'!AT8+'Scotland - Qtr'!AT8+'Wales - Qtr'!AT8</f>
        <v>14492.41</v>
      </c>
      <c r="AU8" s="26">
        <f>'England - Qtr'!AU8+'Northern Ireland - Qtr'!AU8+'Scotland - Qtr'!AU8+'Wales - Qtr'!AU8</f>
        <v>14645.32</v>
      </c>
      <c r="AV8" s="26">
        <f>'England - Qtr'!AV8+'Northern Ireland - Qtr'!AV8+'Scotland - Qtr'!AV8+'Wales - Qtr'!AV8</f>
        <v>14645.32</v>
      </c>
      <c r="AW8" s="26">
        <f>'England - Qtr'!AW8+'Northern Ireland - Qtr'!AW8+'Scotland - Qtr'!AW8+'Wales - Qtr'!AW8</f>
        <v>14683.130000000001</v>
      </c>
      <c r="AX8" s="26">
        <f>'England - Qtr'!AX8+'Northern Ireland - Qtr'!AX8+'Scotland - Qtr'!AX8+'Wales - Qtr'!AX8</f>
        <v>14831.78</v>
      </c>
      <c r="AY8" s="26"/>
      <c r="AZ8" s="26"/>
      <c r="BA8" s="25">
        <f>B8-Quarter!E8</f>
        <v>0.15999999999985448</v>
      </c>
      <c r="BB8" s="25">
        <f>C8-Quarter!F8</f>
        <v>-0.15999999999985448</v>
      </c>
      <c r="BC8" s="25">
        <f>D8-Quarter!G8</f>
        <v>0.15999999999985448</v>
      </c>
      <c r="BD8" s="25">
        <f>E8-Quarter!H8</f>
        <v>-0.35999999999967258</v>
      </c>
      <c r="BE8" s="25">
        <f>F8-Quarter!I8</f>
        <v>0.42000000000007276</v>
      </c>
      <c r="BF8" s="25">
        <f>G8-Quarter!J8</f>
        <v>-0.23000000000047294</v>
      </c>
      <c r="BG8" s="25">
        <f>H8-Quarter!K8</f>
        <v>0.4500000000007276</v>
      </c>
      <c r="BH8" s="25">
        <f>I8-Quarter!L8</f>
        <v>-0.11000000000058208</v>
      </c>
      <c r="BI8" s="25">
        <f>J8-Quarter!M8</f>
        <v>0.10999999999967258</v>
      </c>
      <c r="BJ8" s="25">
        <f>K8-Quarter!N8</f>
        <v>-0.32000000000061846</v>
      </c>
      <c r="BK8" s="25">
        <f>L8-Quarter!O8</f>
        <v>0.3500000000003638</v>
      </c>
      <c r="BL8" s="25">
        <f>M8-Quarter!P8</f>
        <v>-9.9999999999454303E-2</v>
      </c>
      <c r="BM8" s="25">
        <f>N8-Quarter!Q8</f>
        <v>0.31999999999970896</v>
      </c>
      <c r="BN8" s="25">
        <f>O8-Quarter!R8</f>
        <v>9.9999999999454303E-2</v>
      </c>
      <c r="BO8" s="25">
        <f>P8-Quarter!S8</f>
        <v>-0.18000000000029104</v>
      </c>
      <c r="BP8" s="25">
        <f>Q8-Quarter!T8</f>
        <v>0.24000000000160071</v>
      </c>
      <c r="BQ8" s="25">
        <f>R8-Quarter!U8</f>
        <v>-0.32999999999992724</v>
      </c>
      <c r="BR8" s="25">
        <f>S8-Quarter!V8</f>
        <v>0</v>
      </c>
      <c r="BS8" s="25">
        <f>T8-Quarter!W8</f>
        <v>0</v>
      </c>
      <c r="BT8" s="25">
        <f>U8-Quarter!X8</f>
        <v>0</v>
      </c>
      <c r="BU8" s="25">
        <f>V8-Quarter!Y8</f>
        <v>0</v>
      </c>
      <c r="BV8" s="25">
        <f>W8-Quarter!Z8</f>
        <v>0</v>
      </c>
      <c r="BW8" s="25">
        <f>X8-Quarter!AA8</f>
        <v>0</v>
      </c>
      <c r="BX8" s="25">
        <f>Y8-Quarter!AB8</f>
        <v>0</v>
      </c>
      <c r="BY8" s="25">
        <f>Z8-Quarter!AC8</f>
        <v>0</v>
      </c>
      <c r="BZ8" s="25">
        <f>AA8-Quarter!AD8</f>
        <v>0</v>
      </c>
      <c r="CA8" s="25">
        <f>AB8-Quarter!AE8</f>
        <v>0</v>
      </c>
      <c r="CB8" s="25">
        <f>AC8-Quarter!AF8</f>
        <v>0</v>
      </c>
      <c r="CC8" s="25">
        <f>AD8-Quarter!AG8</f>
        <v>0</v>
      </c>
      <c r="CD8" s="25">
        <f>AE8-Quarter!AH8</f>
        <v>0</v>
      </c>
      <c r="CE8" s="25">
        <f>AF8-Quarter!AI8</f>
        <v>0</v>
      </c>
      <c r="CF8" s="25">
        <f>AG8-Quarter!AJ8</f>
        <v>0</v>
      </c>
      <c r="CG8" s="25">
        <f>AH8-Quarter!AK8</f>
        <v>0</v>
      </c>
      <c r="CH8" s="300">
        <f>AI8-Quarter!AL8</f>
        <v>0</v>
      </c>
      <c r="CI8" s="300">
        <f>AJ8-Quarter!AM8</f>
        <v>0</v>
      </c>
      <c r="CJ8" s="300">
        <f>AK8-Quarter!AN8</f>
        <v>0</v>
      </c>
      <c r="CK8" s="300">
        <f>AL8-Quarter!AO8</f>
        <v>0</v>
      </c>
      <c r="CL8" s="300">
        <f>AM8-Quarter!AP8</f>
        <v>0</v>
      </c>
      <c r="CM8" s="300">
        <f>AN8-Quarter!AQ8</f>
        <v>0</v>
      </c>
      <c r="CN8" s="300">
        <f>AO8-Quarter!AR8</f>
        <v>0</v>
      </c>
      <c r="CO8" s="300">
        <f>AP8-Quarter!AS8</f>
        <v>0</v>
      </c>
      <c r="CP8" s="300">
        <f>AQ8-Quarter!AT8</f>
        <v>0</v>
      </c>
      <c r="CQ8" s="300">
        <f>AR8-Quarter!AU8</f>
        <v>0</v>
      </c>
      <c r="CR8" s="300">
        <f>AS8-Quarter!AV8</f>
        <v>0</v>
      </c>
      <c r="CS8" s="300">
        <f>AT8-Quarter!AW8</f>
        <v>0</v>
      </c>
      <c r="CT8" s="300">
        <f>AU8-Quarter!AX8</f>
        <v>0</v>
      </c>
      <c r="CU8" s="300">
        <f>AV8-Quarter!AY8</f>
        <v>0</v>
      </c>
      <c r="CV8" s="300">
        <f>AW8-Quarter!AZ8</f>
        <v>0</v>
      </c>
      <c r="CW8" s="300">
        <f>AX8-Quarter!BA8</f>
        <v>0</v>
      </c>
    </row>
    <row r="9" spans="1:101" x14ac:dyDescent="0.2">
      <c r="A9" s="4" t="s">
        <v>88</v>
      </c>
      <c r="B9" s="26">
        <f>'England - Qtr'!B9+'Northern Ireland - Qtr'!B9+'Scotland - Qtr'!B9+'Wales - Qtr'!B9</f>
        <v>1341.45</v>
      </c>
      <c r="C9" s="26">
        <f>'England - Qtr'!C9+'Northern Ireland - Qtr'!C9+'Scotland - Qtr'!C9+'Wales - Qtr'!C9</f>
        <v>1427.05</v>
      </c>
      <c r="D9" s="26">
        <f>'England - Qtr'!D9+'Northern Ireland - Qtr'!D9+'Scotland - Qtr'!D9+'Wales - Qtr'!D9</f>
        <v>1563.85</v>
      </c>
      <c r="E9" s="26">
        <f>'England - Qtr'!E9+'Northern Ireland - Qtr'!E9+'Scotland - Qtr'!E9+'Wales - Qtr'!E9</f>
        <v>1650.25</v>
      </c>
      <c r="F9" s="26">
        <f>'England - Qtr'!F9+'Northern Ireland - Qtr'!F9+'Scotland - Qtr'!F9+'Wales - Qtr'!F9</f>
        <v>1838.25</v>
      </c>
      <c r="G9" s="26">
        <f>'England - Qtr'!G9+'Northern Ireland - Qtr'!G9+'Scotland - Qtr'!G9+'Wales - Qtr'!G9</f>
        <v>2200.25</v>
      </c>
      <c r="H9" s="26">
        <f>'England - Qtr'!H9+'Northern Ireland - Qtr'!H9+'Scotland - Qtr'!H9+'Wales - Qtr'!H9</f>
        <v>2516.4499999999998</v>
      </c>
      <c r="I9" s="26">
        <f>'England - Qtr'!I9+'Northern Ireland - Qtr'!I9+'Scotland - Qtr'!I9+'Wales - Qtr'!I9</f>
        <v>2682.25</v>
      </c>
      <c r="J9" s="26">
        <f>'England - Qtr'!J9+'Northern Ireland - Qtr'!J9+'Scotland - Qtr'!J9+'Wales - Qtr'!J9</f>
        <v>2995.45</v>
      </c>
      <c r="K9" s="26">
        <f>'England - Qtr'!K9+'Northern Ireland - Qtr'!K9+'Scotland - Qtr'!K9+'Wales - Qtr'!K9</f>
        <v>3380.65</v>
      </c>
      <c r="L9" s="26">
        <f>'England - Qtr'!L9+'Northern Ireland - Qtr'!L9+'Scotland - Qtr'!L9+'Wales - Qtr'!L9</f>
        <v>3543.35</v>
      </c>
      <c r="M9" s="26">
        <f>'England - Qtr'!M9+'Northern Ireland - Qtr'!M9+'Scotland - Qtr'!M9+'Wales - Qtr'!M9</f>
        <v>3656.35</v>
      </c>
      <c r="N9" s="26">
        <f>'England - Qtr'!N9+'Northern Ireland - Qtr'!N9+'Scotland - Qtr'!N9+'Wales - Qtr'!N9</f>
        <v>3695.95</v>
      </c>
      <c r="O9" s="26">
        <f>'England - Qtr'!O9+'Northern Ireland - Qtr'!O9+'Scotland - Qtr'!O9+'Wales - Qtr'!O9</f>
        <v>3764.2</v>
      </c>
      <c r="P9" s="26">
        <f>'England - Qtr'!P9+'Northern Ireland - Qtr'!P9+'Scotland - Qtr'!P9+'Wales - Qtr'!P9</f>
        <v>4084.6</v>
      </c>
      <c r="Q9" s="26">
        <f>'England - Qtr'!Q9+'Northern Ireland - Qtr'!Q9+'Scotland - Qtr'!Q9+'Wales - Qtr'!Q9</f>
        <v>4425.8</v>
      </c>
      <c r="R9" s="26">
        <f>'England - Qtr'!R9+'Northern Ireland - Qtr'!R9+'Scotland - Qtr'!R9+'Wales - Qtr'!R9</f>
        <v>4501.3999999999996</v>
      </c>
      <c r="S9" s="26">
        <f>'England - Qtr'!S9+'Northern Ireland - Qtr'!S9+'Scotland - Qtr'!S9+'Wales - Qtr'!S9</f>
        <v>4738.6000000000004</v>
      </c>
      <c r="T9" s="26">
        <f>'England - Qtr'!T9+'Northern Ireland - Qtr'!T9+'Scotland - Qtr'!T9+'Wales - Qtr'!T9</f>
        <v>5014</v>
      </c>
      <c r="U9" s="25">
        <f>'England - Qtr'!U9+'Northern Ireland - Qtr'!U9+'Scotland - Qtr'!U9+'Wales - Qtr'!U9</f>
        <v>5093.5</v>
      </c>
      <c r="V9" s="25">
        <f>'England - Qtr'!V9+'Northern Ireland - Qtr'!V9+'Scotland - Qtr'!V9+'Wales - Qtr'!V9</f>
        <v>5093.5</v>
      </c>
      <c r="W9" s="25">
        <f>'England - Qtr'!W9+'Northern Ireland - Qtr'!W9+'Scotland - Qtr'!W9+'Wales - Qtr'!W9</f>
        <v>5087.1499999999996</v>
      </c>
      <c r="X9" s="25">
        <f>'England - Qtr'!X9+'Northern Ireland - Qtr'!X9+'Scotland - Qtr'!X9+'Wales - Qtr'!X9</f>
        <v>5087.1499999999996</v>
      </c>
      <c r="Y9" s="25">
        <f>'England - Qtr'!Y9+'Northern Ireland - Qtr'!Y9+'Scotland - Qtr'!Y9+'Wales - Qtr'!Y9</f>
        <v>5087.1499999999996</v>
      </c>
      <c r="Z9" s="25">
        <f>'England - Qtr'!Z9+'Northern Ireland - Qtr'!Z9+'Scotland - Qtr'!Z9+'Wales - Qtr'!Z9</f>
        <v>5293.4</v>
      </c>
      <c r="AA9" s="25">
        <f>'England - Qtr'!AA9+'Northern Ireland - Qtr'!AA9+'Scotland - Qtr'!AA9+'Wales - Qtr'!AA9</f>
        <v>5447.9</v>
      </c>
      <c r="AB9" s="25">
        <f>'England - Qtr'!AB9+'Northern Ireland - Qtr'!AB9+'Scotland - Qtr'!AB9+'Wales - Qtr'!AB9</f>
        <v>5645.75</v>
      </c>
      <c r="AC9" s="25">
        <f>'England - Qtr'!AC9+'Northern Ireland - Qtr'!AC9+'Scotland - Qtr'!AC9+'Wales - Qtr'!AC9</f>
        <v>6130.8</v>
      </c>
      <c r="AD9" s="25">
        <f>'England - Qtr'!AD9+'Northern Ireland - Qtr'!AD9+'Scotland - Qtr'!AD9+'Wales - Qtr'!AD9</f>
        <v>6957.85</v>
      </c>
      <c r="AE9" s="25">
        <f>'England - Qtr'!AE9+'Northern Ireland - Qtr'!AE9+'Scotland - Qtr'!AE9+'Wales - Qtr'!AE9</f>
        <v>7609.9000000000005</v>
      </c>
      <c r="AF9" s="25">
        <f>'England - Qtr'!AF9+'Northern Ireland - Qtr'!AF9+'Scotland - Qtr'!AF9+'Wales - Qtr'!AF9</f>
        <v>7763.9000000000005</v>
      </c>
      <c r="AG9" s="25">
        <f>'England - Qtr'!AG9+'Northern Ireland - Qtr'!AG9+'Scotland - Qtr'!AG9+'Wales - Qtr'!AG9</f>
        <v>7979.7</v>
      </c>
      <c r="AH9" s="25">
        <f>'England - Qtr'!AH9+'Northern Ireland - Qtr'!AH9+'Scotland - Qtr'!AH9+'Wales - Qtr'!AH9</f>
        <v>8150.5</v>
      </c>
      <c r="AI9" s="25">
        <f>'England - Qtr'!AI9+'Northern Ireland - Qtr'!AI9+'Scotland - Qtr'!AI9+'Wales - Qtr'!AI9</f>
        <v>8447.2999999999993</v>
      </c>
      <c r="AJ9" s="25">
        <f>'England - Qtr'!AJ9+'Northern Ireland - Qtr'!AJ9+'Scotland - Qtr'!AJ9+'Wales - Qtr'!AJ9</f>
        <v>9124.2999999999993</v>
      </c>
      <c r="AK9" s="25">
        <f>'England - Qtr'!AK9+'Northern Ireland - Qtr'!AK9+'Scotland - Qtr'!AK9+'Wales - Qtr'!AK9</f>
        <v>9670.2999999999993</v>
      </c>
      <c r="AL9" s="25">
        <f>'England - Qtr'!AL9+'Northern Ireland - Qtr'!AL9+'Scotland - Qtr'!AL9+'Wales - Qtr'!AL9</f>
        <v>9856.2999999999993</v>
      </c>
      <c r="AM9" s="25">
        <f>'England - Qtr'!AM9+'Northern Ireland - Qtr'!AM9+'Scotland - Qtr'!AM9+'Wales - Qtr'!AM9</f>
        <v>10082.049999999999</v>
      </c>
      <c r="AN9" s="25">
        <f>'England - Qtr'!AN9+'Northern Ireland - Qtr'!AN9+'Scotland - Qtr'!AN9+'Wales - Qtr'!AN9</f>
        <v>10350.85</v>
      </c>
      <c r="AO9" s="25">
        <f>'England - Qtr'!AO9+'Northern Ireland - Qtr'!AO9+'Scotland - Qtr'!AO9+'Wales - Qtr'!AO9</f>
        <v>10350.85</v>
      </c>
      <c r="AP9" s="25">
        <f>'England - Qtr'!AP9+'Northern Ireland - Qtr'!AP9+'Scotland - Qtr'!AP9+'Wales - Qtr'!AP9</f>
        <v>10350.85</v>
      </c>
      <c r="AQ9" s="25">
        <f>'England - Qtr'!AQ9+'Northern Ireland - Qtr'!AQ9+'Scotland - Qtr'!AQ9+'Wales - Qtr'!AQ9</f>
        <v>10360.35</v>
      </c>
      <c r="AR9" s="25">
        <f>'England - Qtr'!AR9+'Northern Ireland - Qtr'!AR9+'Scotland - Qtr'!AR9+'Wales - Qtr'!AR9</f>
        <v>10625.35</v>
      </c>
      <c r="AS9" s="25">
        <f>'England - Qtr'!AS9+'Northern Ireland - Qtr'!AS9+'Scotland - Qtr'!AS9+'Wales - Qtr'!AS9</f>
        <v>11025.35</v>
      </c>
      <c r="AT9" s="25">
        <f>'England - Qtr'!AT9+'Northern Ireland - Qtr'!AT9+'Scotland - Qtr'!AT9+'Wales - Qtr'!AT9</f>
        <v>11175.85</v>
      </c>
      <c r="AU9" s="25">
        <f>'England - Qtr'!AU9+'Northern Ireland - Qtr'!AU9+'Scotland - Qtr'!AU9+'Wales - Qtr'!AU9</f>
        <v>12654.05</v>
      </c>
      <c r="AV9" s="25">
        <f>'England - Qtr'!AV9+'Northern Ireland - Qtr'!AV9+'Scotland - Qtr'!AV9+'Wales - Qtr'!AV9</f>
        <v>13116.05</v>
      </c>
      <c r="AW9" s="25">
        <f>'England - Qtr'!AW9+'Northern Ireland - Qtr'!AW9+'Scotland - Qtr'!AW9+'Wales - Qtr'!AW9</f>
        <v>13768.05</v>
      </c>
      <c r="AX9" s="25">
        <f>'England - Qtr'!AX9+'Northern Ireland - Qtr'!AX9+'Scotland - Qtr'!AX9+'Wales - Qtr'!AX9</f>
        <v>13848.05</v>
      </c>
      <c r="AY9" s="25"/>
      <c r="AZ9" s="25"/>
      <c r="BA9" s="25">
        <f>B9-Quarter!E9</f>
        <v>0.45000000000004547</v>
      </c>
      <c r="BB9" s="25">
        <f>C9-Quarter!F9</f>
        <v>4.9999999999954525E-2</v>
      </c>
      <c r="BC9" s="25">
        <f>D9-Quarter!G9</f>
        <v>-0.15000000000009095</v>
      </c>
      <c r="BD9" s="25">
        <f>E9-Quarter!H9</f>
        <v>0.25</v>
      </c>
      <c r="BE9" s="25">
        <f>F9-Quarter!I9</f>
        <v>0.25</v>
      </c>
      <c r="BF9" s="25">
        <f>G9-Quarter!J9</f>
        <v>0.25</v>
      </c>
      <c r="BG9" s="25">
        <f>H9-Quarter!K9</f>
        <v>0.4499999999998181</v>
      </c>
      <c r="BH9" s="25">
        <f>I9-Quarter!L9</f>
        <v>0.25</v>
      </c>
      <c r="BI9" s="25">
        <f>J9-Quarter!M9</f>
        <v>0.4499999999998181</v>
      </c>
      <c r="BJ9" s="25">
        <f>K9-Quarter!N9</f>
        <v>-0.34999999999990905</v>
      </c>
      <c r="BK9" s="25">
        <f>L9-Quarter!O9</f>
        <v>0.34999999999990905</v>
      </c>
      <c r="BL9" s="25">
        <f>M9-Quarter!P9</f>
        <v>0.34999999999990905</v>
      </c>
      <c r="BM9" s="25">
        <f>N9-Quarter!Q9</f>
        <v>-5.0000000000181899E-2</v>
      </c>
      <c r="BN9" s="25">
        <f>O9-Quarter!R9</f>
        <v>0.1999999999998181</v>
      </c>
      <c r="BO9" s="25">
        <f>P9-Quarter!S9</f>
        <v>-0.40000000000009095</v>
      </c>
      <c r="BP9" s="25">
        <f>Q9-Quarter!T9</f>
        <v>-0.1999999999998181</v>
      </c>
      <c r="BQ9" s="25">
        <f>R9-Quarter!U9</f>
        <v>0.3999999999996362</v>
      </c>
      <c r="BR9" s="25">
        <f>S9-Quarter!V9</f>
        <v>0</v>
      </c>
      <c r="BS9" s="25">
        <f>T9-Quarter!W9</f>
        <v>0</v>
      </c>
      <c r="BT9" s="25">
        <f>U9-Quarter!X9</f>
        <v>0</v>
      </c>
      <c r="BU9" s="25">
        <f>V9-Quarter!Y9</f>
        <v>0</v>
      </c>
      <c r="BV9" s="29">
        <f>W9-Quarter!Z9</f>
        <v>0</v>
      </c>
      <c r="BW9" s="29">
        <f>X9-Quarter!AA9</f>
        <v>0</v>
      </c>
      <c r="BX9" s="29">
        <f>Y9-Quarter!AB9</f>
        <v>0</v>
      </c>
      <c r="BY9" s="29">
        <f>Z9-Quarter!AC9</f>
        <v>0</v>
      </c>
      <c r="BZ9" s="29">
        <f>AA9-Quarter!AD9</f>
        <v>0</v>
      </c>
      <c r="CA9" s="29">
        <f>AB9-Quarter!AE9</f>
        <v>0</v>
      </c>
      <c r="CB9" s="25">
        <f>AC9-Quarter!AF9</f>
        <v>0</v>
      </c>
      <c r="CC9" s="25">
        <f>AD9-Quarter!AG9</f>
        <v>0</v>
      </c>
      <c r="CD9" s="25">
        <f>AE9-Quarter!AH9</f>
        <v>0</v>
      </c>
      <c r="CE9" s="25">
        <f>AF9-Quarter!AI9</f>
        <v>0</v>
      </c>
      <c r="CF9" s="25">
        <f>AG9-Quarter!AJ9</f>
        <v>0</v>
      </c>
      <c r="CG9" s="25">
        <f>AH9-Quarter!AK9</f>
        <v>0</v>
      </c>
      <c r="CH9" s="300">
        <f>AI9-Quarter!AL9</f>
        <v>0</v>
      </c>
      <c r="CI9" s="300">
        <f>AJ9-Quarter!AM9</f>
        <v>0</v>
      </c>
      <c r="CJ9" s="300">
        <f>AK9-Quarter!AN9</f>
        <v>0</v>
      </c>
      <c r="CK9" s="300">
        <f>AL9-Quarter!AO9</f>
        <v>0</v>
      </c>
      <c r="CL9" s="300">
        <f>AM9-Quarter!AP9</f>
        <v>0</v>
      </c>
      <c r="CM9" s="300">
        <f>AN9-Quarter!AQ9</f>
        <v>0</v>
      </c>
      <c r="CN9" s="300">
        <f>AO9-Quarter!AR9</f>
        <v>0</v>
      </c>
      <c r="CO9" s="300">
        <f>AP9-Quarter!AS9</f>
        <v>0</v>
      </c>
      <c r="CP9" s="300">
        <f>AQ9-Quarter!AT9</f>
        <v>0</v>
      </c>
      <c r="CQ9" s="300">
        <f>AR9-Quarter!AU9</f>
        <v>0</v>
      </c>
      <c r="CR9" s="300">
        <f>AS9-Quarter!AV9</f>
        <v>0</v>
      </c>
      <c r="CS9" s="300">
        <f>AT9-Quarter!AW9</f>
        <v>0</v>
      </c>
      <c r="CT9" s="300">
        <f>AU9-Quarter!AX9</f>
        <v>0</v>
      </c>
      <c r="CU9" s="300">
        <f>AV9-Quarter!AY9</f>
        <v>0</v>
      </c>
      <c r="CV9" s="300">
        <f>AW9-Quarter!AZ9</f>
        <v>0</v>
      </c>
      <c r="CW9" s="300">
        <f>AX9-Quarter!BA9</f>
        <v>0</v>
      </c>
    </row>
    <row r="10" spans="1:101" x14ac:dyDescent="0.2">
      <c r="A10" s="4" t="s">
        <v>4</v>
      </c>
      <c r="B10" s="26">
        <f>'England - Qtr'!B11+'Northern Ireland - Qtr'!B11+'Scotland - Qtr'!B11+'Wales - Qtr'!B11</f>
        <v>3.75</v>
      </c>
      <c r="C10" s="26">
        <f>'England - Qtr'!C11+'Northern Ireland - Qtr'!C11+'Scotland - Qtr'!C11+'Wales - Qtr'!C11</f>
        <v>3.3</v>
      </c>
      <c r="D10" s="26">
        <f>'England - Qtr'!D11+'Northern Ireland - Qtr'!D11+'Scotland - Qtr'!D11+'Wales - Qtr'!D11</f>
        <v>3.3</v>
      </c>
      <c r="E10" s="26">
        <f>'England - Qtr'!E11+'Northern Ireland - Qtr'!E11+'Scotland - Qtr'!E11+'Wales - Qtr'!E11</f>
        <v>3.8600000000000003</v>
      </c>
      <c r="F10" s="26">
        <f>'England - Qtr'!F11+'Northern Ireland - Qtr'!F11+'Scotland - Qtr'!F11+'Wales - Qtr'!F11</f>
        <v>3.8600000000000003</v>
      </c>
      <c r="G10" s="26">
        <f>'England - Qtr'!G11+'Northern Ireland - Qtr'!G11+'Scotland - Qtr'!G11+'Wales - Qtr'!G11</f>
        <v>4.8600000000000003</v>
      </c>
      <c r="H10" s="26">
        <f>'England - Qtr'!H11+'Northern Ireland - Qtr'!H11+'Scotland - Qtr'!H11+'Wales - Qtr'!H11</f>
        <v>6.66</v>
      </c>
      <c r="I10" s="26">
        <f>'England - Qtr'!I11+'Northern Ireland - Qtr'!I11+'Scotland - Qtr'!I11+'Wales - Qtr'!I11</f>
        <v>6.66</v>
      </c>
      <c r="J10" s="26">
        <f>'England - Qtr'!J11+'Northern Ireland - Qtr'!J11+'Scotland - Qtr'!J11+'Wales - Qtr'!J11</f>
        <v>8.5500000000000007</v>
      </c>
      <c r="K10" s="26">
        <f>'England - Qtr'!K11+'Northern Ireland - Qtr'!K11+'Scotland - Qtr'!K11+'Wales - Qtr'!K11</f>
        <v>6.91</v>
      </c>
      <c r="L10" s="26">
        <f>'England - Qtr'!L11+'Northern Ireland - Qtr'!L11+'Scotland - Qtr'!L11+'Wales - Qtr'!L11</f>
        <v>6.91</v>
      </c>
      <c r="M10" s="26">
        <f>'England - Qtr'!M11+'Northern Ireland - Qtr'!M11+'Scotland - Qtr'!M11+'Wales - Qtr'!M11</f>
        <v>8.0500000000000007</v>
      </c>
      <c r="N10" s="26">
        <f>'England - Qtr'!N11+'Northern Ireland - Qtr'!N11+'Scotland - Qtr'!N11+'Wales - Qtr'!N11</f>
        <v>8.0500000000000007</v>
      </c>
      <c r="O10" s="26">
        <f>'England - Qtr'!O11+'Northern Ireland - Qtr'!O11+'Scotland - Qtr'!O11+'Wales - Qtr'!O11</f>
        <v>7.1899999999999995</v>
      </c>
      <c r="P10" s="26">
        <f>'England - Qtr'!P11+'Northern Ireland - Qtr'!P11+'Scotland - Qtr'!P11+'Wales - Qtr'!P11</f>
        <v>7.9399999999999995</v>
      </c>
      <c r="Q10" s="26">
        <f>'England - Qtr'!Q11+'Northern Ireland - Qtr'!Q11+'Scotland - Qtr'!Q11+'Wales - Qtr'!Q11</f>
        <v>7.9399999999999995</v>
      </c>
      <c r="R10" s="26">
        <f>'England - Qtr'!R11+'Northern Ireland - Qtr'!R11+'Scotland - Qtr'!R11+'Wales - Qtr'!R11</f>
        <v>8.69</v>
      </c>
      <c r="S10" s="26">
        <f>'England - Qtr'!S11+'Northern Ireland - Qtr'!S11+'Scotland - Qtr'!S11+'Wales - Qtr'!S11</f>
        <v>8.94</v>
      </c>
      <c r="T10" s="26">
        <f>'England - Qtr'!T11+'Northern Ireland - Qtr'!T11+'Scotland - Qtr'!T11+'Wales - Qtr'!T11</f>
        <v>8.94</v>
      </c>
      <c r="U10" s="26">
        <f>'England - Qtr'!U11+'Northern Ireland - Qtr'!U11+'Scotland - Qtr'!U11+'Wales - Qtr'!U11</f>
        <v>8.94</v>
      </c>
      <c r="V10" s="26">
        <f>'England - Qtr'!V11+'Northern Ireland - Qtr'!V11+'Scotland - Qtr'!V11+'Wales - Qtr'!V11</f>
        <v>8.94</v>
      </c>
      <c r="W10" s="26">
        <f>'England - Qtr'!W11+'Northern Ireland - Qtr'!W11+'Scotland - Qtr'!W11+'Wales - Qtr'!W11</f>
        <v>7.7899999999999991</v>
      </c>
      <c r="X10" s="26">
        <f>'England - Qtr'!X11+'Northern Ireland - Qtr'!X11+'Scotland - Qtr'!X11+'Wales - Qtr'!X11</f>
        <v>7.7899999999999991</v>
      </c>
      <c r="Y10" s="26">
        <f>'England - Qtr'!Y11+'Northern Ireland - Qtr'!Y11+'Scotland - Qtr'!Y11+'Wales - Qtr'!Y11</f>
        <v>7.7899999999999991</v>
      </c>
      <c r="Z10" s="26">
        <f>'England - Qtr'!Z11+'Northern Ireland - Qtr'!Z11+'Scotland - Qtr'!Z11+'Wales - Qtr'!Z11</f>
        <v>13.49</v>
      </c>
      <c r="AA10" s="26">
        <f>'England - Qtr'!AA11+'Northern Ireland - Qtr'!AA11+'Scotland - Qtr'!AA11+'Wales - Qtr'!AA11</f>
        <v>18.400000000000002</v>
      </c>
      <c r="AB10" s="26">
        <f>'England - Qtr'!AB11+'Northern Ireland - Qtr'!AB11+'Scotland - Qtr'!AB11+'Wales - Qtr'!AB11</f>
        <v>18.400000000000002</v>
      </c>
      <c r="AC10" s="26">
        <f>'England - Qtr'!AC11+'Northern Ireland - Qtr'!AC11+'Scotland - Qtr'!AC11+'Wales - Qtr'!AC11</f>
        <v>18.400000000000002</v>
      </c>
      <c r="AD10" s="26">
        <f>'England - Qtr'!AD11+'Northern Ireland - Qtr'!AD11+'Scotland - Qtr'!AD11+'Wales - Qtr'!AD11</f>
        <v>18.400000000000002</v>
      </c>
      <c r="AE10" s="26">
        <f>'England - Qtr'!AE11+'Northern Ireland - Qtr'!AE11+'Scotland - Qtr'!AE11+'Wales - Qtr'!AE11</f>
        <v>18.400000000000002</v>
      </c>
      <c r="AF10" s="26">
        <f>'England - Qtr'!AF11+'Northern Ireland - Qtr'!AF11+'Scotland - Qtr'!AF11+'Wales - Qtr'!AF11</f>
        <v>20.400000000000002</v>
      </c>
      <c r="AG10" s="26">
        <f>'England - Qtr'!AG11+'Northern Ireland - Qtr'!AG11+'Scotland - Qtr'!AG11+'Wales - Qtr'!AG11</f>
        <v>20.400000000000002</v>
      </c>
      <c r="AH10" s="26">
        <f>'England - Qtr'!AH11+'Northern Ireland - Qtr'!AH11+'Scotland - Qtr'!AH11+'Wales - Qtr'!AH11</f>
        <v>20.400000000000002</v>
      </c>
      <c r="AI10" s="26">
        <f>'England - Qtr'!AI11+'Northern Ireland - Qtr'!AI11+'Scotland - Qtr'!AI11+'Wales - Qtr'!AI11</f>
        <v>22.400000000000002</v>
      </c>
      <c r="AJ10" s="26">
        <f>'England - Qtr'!AJ11+'Northern Ireland - Qtr'!AJ11+'Scotland - Qtr'!AJ11+'Wales - Qtr'!AJ11</f>
        <v>22.400000000000002</v>
      </c>
      <c r="AK10" s="26">
        <f>'England - Qtr'!AK11+'Northern Ireland - Qtr'!AK11+'Scotland - Qtr'!AK11+'Wales - Qtr'!AK11</f>
        <v>22.400000000000002</v>
      </c>
      <c r="AL10" s="26">
        <f>'England - Qtr'!AL11+'Northern Ireland - Qtr'!AL11+'Scotland - Qtr'!AL11+'Wales - Qtr'!AL11</f>
        <v>22.400000000000002</v>
      </c>
      <c r="AM10" s="26">
        <f>'England - Qtr'!AM11+'Northern Ireland - Qtr'!AM11+'Scotland - Qtr'!AM11+'Wales - Qtr'!AM11</f>
        <v>22.400000000000002</v>
      </c>
      <c r="AN10" s="26">
        <f>'England - Qtr'!AN11+'Northern Ireland - Qtr'!AN11+'Scotland - Qtr'!AN11+'Wales - Qtr'!AN11</f>
        <v>22.400000000000002</v>
      </c>
      <c r="AO10" s="26">
        <f>'England - Qtr'!AO11+'Northern Ireland - Qtr'!AO11+'Scotland - Qtr'!AO11+'Wales - Qtr'!AO11</f>
        <v>22.400000000000002</v>
      </c>
      <c r="AP10" s="26">
        <f>'England - Qtr'!AP11+'Northern Ireland - Qtr'!AP11+'Scotland - Qtr'!AP11+'Wales - Qtr'!AP11</f>
        <v>22.400000000000002</v>
      </c>
      <c r="AQ10" s="26">
        <f>'England - Qtr'!AQ11+'Northern Ireland - Qtr'!AQ11+'Scotland - Qtr'!AQ11+'Wales - Qtr'!AQ11</f>
        <v>22.400000000000002</v>
      </c>
      <c r="AR10" s="26">
        <f>'England - Qtr'!AR11+'Northern Ireland - Qtr'!AR11+'Scotland - Qtr'!AR11+'Wales - Qtr'!AR11</f>
        <v>22.400000000000002</v>
      </c>
      <c r="AS10" s="26">
        <f>'England - Qtr'!AS11+'Northern Ireland - Qtr'!AS11+'Scotland - Qtr'!AS11+'Wales - Qtr'!AS11</f>
        <v>22.400000000000002</v>
      </c>
      <c r="AT10" s="26">
        <f>'England - Qtr'!AT11+'Northern Ireland - Qtr'!AT11+'Scotland - Qtr'!AT11+'Wales - Qtr'!AT11</f>
        <v>22.400000000000002</v>
      </c>
      <c r="AU10" s="26">
        <f>'England - Qtr'!AU11+'Northern Ireland - Qtr'!AU11+'Scotland - Qtr'!AU11+'Wales - Qtr'!AU11</f>
        <v>22.400000000000002</v>
      </c>
      <c r="AV10" s="26">
        <f>'England - Qtr'!AV11+'Northern Ireland - Qtr'!AV11+'Scotland - Qtr'!AV11+'Wales - Qtr'!AV11</f>
        <v>22.400000000000002</v>
      </c>
      <c r="AW10" s="26">
        <f>'England - Qtr'!AW11+'Northern Ireland - Qtr'!AW11+'Scotland - Qtr'!AW11+'Wales - Qtr'!AW11</f>
        <v>22.400000000000002</v>
      </c>
      <c r="AX10" s="26">
        <f>'England - Qtr'!AX11+'Northern Ireland - Qtr'!AX11+'Scotland - Qtr'!AX11+'Wales - Qtr'!AX11</f>
        <v>22.400000000000002</v>
      </c>
      <c r="AY10" s="26"/>
      <c r="AZ10" s="26"/>
      <c r="BA10" s="25">
        <f>B10-Quarter!E11</f>
        <v>-0.25</v>
      </c>
      <c r="BB10" s="25">
        <f>C10-Quarter!F11</f>
        <v>0.29999999999999982</v>
      </c>
      <c r="BC10" s="25">
        <f>D10-Quarter!G11</f>
        <v>0.29999999999999982</v>
      </c>
      <c r="BD10" s="25">
        <f>E10-Quarter!H11</f>
        <v>-0.13999999999999968</v>
      </c>
      <c r="BE10" s="25">
        <f>F10-Quarter!I11</f>
        <v>-0.13999999999999968</v>
      </c>
      <c r="BF10" s="25">
        <f>G10-Quarter!J11</f>
        <v>-0.13999999999999968</v>
      </c>
      <c r="BG10" s="25">
        <f>H10-Quarter!K11</f>
        <v>-0.33999999999999986</v>
      </c>
      <c r="BH10" s="25">
        <f>I10-Quarter!L11</f>
        <v>-0.33999999999999986</v>
      </c>
      <c r="BI10" s="25">
        <f>J10-Quarter!M11</f>
        <v>-0.44999999999999929</v>
      </c>
      <c r="BJ10" s="25">
        <f>K10-Quarter!N11</f>
        <v>-8.9999999999999858E-2</v>
      </c>
      <c r="BK10" s="25">
        <f>L10-Quarter!O11</f>
        <v>-8.9999999999999858E-2</v>
      </c>
      <c r="BL10" s="25">
        <f>M10-Quarter!P11</f>
        <v>5.0000000000000711E-2</v>
      </c>
      <c r="BM10" s="25">
        <f>N10-Quarter!Q11</f>
        <v>5.0000000000000711E-2</v>
      </c>
      <c r="BN10" s="25">
        <f>O10-Quarter!R11</f>
        <v>0.1899999999999995</v>
      </c>
      <c r="BO10" s="25">
        <f>P10-Quarter!S11</f>
        <v>-6.0000000000000497E-2</v>
      </c>
      <c r="BP10" s="25">
        <f>Q10-Quarter!T11</f>
        <v>-6.0000000000000497E-2</v>
      </c>
      <c r="BQ10" s="25">
        <f>R10-Quarter!U11</f>
        <v>-0.3100000000000005</v>
      </c>
      <c r="BR10" s="25">
        <f>S10-Quarter!V11</f>
        <v>0</v>
      </c>
      <c r="BS10" s="25">
        <f>T10-Quarter!W11</f>
        <v>0</v>
      </c>
      <c r="BT10" s="25">
        <f>U10-Quarter!X11</f>
        <v>0</v>
      </c>
      <c r="BU10" s="25">
        <f>V10-Quarter!Y11</f>
        <v>0</v>
      </c>
      <c r="BV10" s="25">
        <f>W10-Quarter!Z11</f>
        <v>0</v>
      </c>
      <c r="BW10" s="25">
        <f>X10-Quarter!AA11</f>
        <v>0</v>
      </c>
      <c r="BX10" s="25">
        <f>Y10-Quarter!AB11</f>
        <v>0</v>
      </c>
      <c r="BY10" s="25">
        <f>Z10-Quarter!AC11</f>
        <v>0</v>
      </c>
      <c r="BZ10" s="25">
        <f>AA10-Quarter!AD11</f>
        <v>0</v>
      </c>
      <c r="CA10" s="25">
        <f>AB10-Quarter!AE11</f>
        <v>0</v>
      </c>
      <c r="CB10" s="25">
        <f>AC10-Quarter!AF11</f>
        <v>0</v>
      </c>
      <c r="CC10" s="25">
        <f>AD10-Quarter!AG11</f>
        <v>0</v>
      </c>
      <c r="CD10" s="25">
        <f>AE10-Quarter!AH11</f>
        <v>0</v>
      </c>
      <c r="CE10" s="25">
        <f>AF10-Quarter!AI11</f>
        <v>0</v>
      </c>
      <c r="CF10" s="25">
        <f>AG10-Quarter!AJ11</f>
        <v>0</v>
      </c>
      <c r="CG10" s="25">
        <f>AH10-Quarter!AK11</f>
        <v>0</v>
      </c>
      <c r="CH10" s="300">
        <f>AI10-Quarter!AL11</f>
        <v>0</v>
      </c>
      <c r="CI10" s="300">
        <f>AJ10-Quarter!AM11</f>
        <v>0</v>
      </c>
      <c r="CJ10" s="300">
        <f>AK10-Quarter!AN11</f>
        <v>0</v>
      </c>
      <c r="CK10" s="300">
        <f>AL10-Quarter!AO11</f>
        <v>0</v>
      </c>
      <c r="CL10" s="300">
        <f>AM10-Quarter!AP11</f>
        <v>0</v>
      </c>
      <c r="CM10" s="300">
        <f>AN10-Quarter!AQ11</f>
        <v>0</v>
      </c>
      <c r="CN10" s="300">
        <f>AO10-Quarter!AR11</f>
        <v>0</v>
      </c>
      <c r="CO10" s="300">
        <f>AP10-Quarter!AS11</f>
        <v>0</v>
      </c>
      <c r="CP10" s="300">
        <f>AQ10-Quarter!AT11</f>
        <v>0</v>
      </c>
      <c r="CQ10" s="300">
        <f>AR10-Quarter!AU11</f>
        <v>0</v>
      </c>
      <c r="CR10" s="300">
        <f>AS10-Quarter!AV11</f>
        <v>0</v>
      </c>
      <c r="CS10" s="300">
        <f>AT10-Quarter!AW11</f>
        <v>0</v>
      </c>
      <c r="CT10" s="300">
        <f>AU10-Quarter!AX11</f>
        <v>0</v>
      </c>
      <c r="CU10" s="300">
        <f>AV10-Quarter!AY11</f>
        <v>0</v>
      </c>
      <c r="CV10" s="300">
        <f>AW10-Quarter!AZ11</f>
        <v>0</v>
      </c>
      <c r="CW10" s="300">
        <f>AX10-Quarter!BA11</f>
        <v>0</v>
      </c>
    </row>
    <row r="11" spans="1:101" x14ac:dyDescent="0.2">
      <c r="A11" s="4" t="s">
        <v>5</v>
      </c>
      <c r="B11" s="26">
        <f>'England - Qtr'!B12+'Northern Ireland - Qtr'!B12+'Scotland - Qtr'!B12+'Wales - Qtr'!B12</f>
        <v>95.08</v>
      </c>
      <c r="C11" s="26">
        <f>'England - Qtr'!C12+'Northern Ireland - Qtr'!C12+'Scotland - Qtr'!C12+'Wales - Qtr'!C12</f>
        <v>137.36999999999998</v>
      </c>
      <c r="D11" s="26">
        <f>'England - Qtr'!D12+'Northern Ireland - Qtr'!D12+'Scotland - Qtr'!D12+'Wales - Qtr'!D12</f>
        <v>213.89000000000001</v>
      </c>
      <c r="E11" s="26">
        <f>'England - Qtr'!E12+'Northern Ireland - Qtr'!E12+'Scotland - Qtr'!E12+'Wales - Qtr'!E12</f>
        <v>492.33000000000004</v>
      </c>
      <c r="F11" s="26">
        <f>'England - Qtr'!F12+'Northern Ireland - Qtr'!F12+'Scotland - Qtr'!F12+'Wales - Qtr'!F12</f>
        <v>1000.26</v>
      </c>
      <c r="G11" s="26">
        <f>'England - Qtr'!G12+'Northern Ireland - Qtr'!G12+'Scotland - Qtr'!G12+'Wales - Qtr'!G12</f>
        <v>1309.93</v>
      </c>
      <c r="H11" s="26">
        <f>'England - Qtr'!H12+'Northern Ireland - Qtr'!H12+'Scotland - Qtr'!H12+'Wales - Qtr'!H12</f>
        <v>1428.3999999999999</v>
      </c>
      <c r="I11" s="26">
        <f>'England - Qtr'!I12+'Northern Ireland - Qtr'!I12+'Scotland - Qtr'!I12+'Wales - Qtr'!I12</f>
        <v>1657.3899999999999</v>
      </c>
      <c r="J11" s="26">
        <f>'England - Qtr'!J12+'Northern Ireland - Qtr'!J12+'Scotland - Qtr'!J12+'Wales - Qtr'!J12</f>
        <v>1753.51</v>
      </c>
      <c r="K11" s="26">
        <f>'England - Qtr'!K12+'Northern Ireland - Qtr'!K12+'Scotland - Qtr'!K12+'Wales - Qtr'!K12</f>
        <v>2287.4300000000003</v>
      </c>
      <c r="L11" s="26">
        <f>'England - Qtr'!L12+'Northern Ireland - Qtr'!L12+'Scotland - Qtr'!L12+'Wales - Qtr'!L12</f>
        <v>2535.46</v>
      </c>
      <c r="M11" s="26">
        <f>'England - Qtr'!M12+'Northern Ireland - Qtr'!M12+'Scotland - Qtr'!M12+'Wales - Qtr'!M12</f>
        <v>2677.38</v>
      </c>
      <c r="N11" s="26">
        <f>'England - Qtr'!N12+'Northern Ireland - Qtr'!N12+'Scotland - Qtr'!N12+'Wales - Qtr'!N12</f>
        <v>2937.2</v>
      </c>
      <c r="O11" s="26">
        <f>'England - Qtr'!O12+'Northern Ireland - Qtr'!O12+'Scotland - Qtr'!O12+'Wales - Qtr'!O12</f>
        <v>4983.9500000000007</v>
      </c>
      <c r="P11" s="26">
        <f>'England - Qtr'!P12+'Northern Ireland - Qtr'!P12+'Scotland - Qtr'!P12+'Wales - Qtr'!P12</f>
        <v>5151.92</v>
      </c>
      <c r="Q11" s="26">
        <f>'England - Qtr'!Q12+'Northern Ireland - Qtr'!Q12+'Scotland - Qtr'!Q12+'Wales - Qtr'!Q12</f>
        <v>5316.54</v>
      </c>
      <c r="R11" s="26">
        <f>'England - Qtr'!R12+'Northern Ireland - Qtr'!R12+'Scotland - Qtr'!R12+'Wales - Qtr'!R12</f>
        <v>5528.0700000000006</v>
      </c>
      <c r="S11" s="26">
        <f>'England - Qtr'!S12+'Northern Ireland - Qtr'!S12+'Scotland - Qtr'!S12+'Wales - Qtr'!S12</f>
        <v>7916.9</v>
      </c>
      <c r="T11" s="26">
        <f>'England - Qtr'!T12+'Northern Ireland - Qtr'!T12+'Scotland - Qtr'!T12+'Wales - Qtr'!T12</f>
        <v>8239.2699999999986</v>
      </c>
      <c r="U11" s="26">
        <f>'England - Qtr'!U12+'Northern Ireland - Qtr'!U12+'Scotland - Qtr'!U12+'Wales - Qtr'!U12</f>
        <v>8630.4699999999993</v>
      </c>
      <c r="V11" s="26">
        <f>'England - Qtr'!V12+'Northern Ireland - Qtr'!V12+'Scotland - Qtr'!V12+'Wales - Qtr'!V12</f>
        <v>9601.2199999999993</v>
      </c>
      <c r="W11" s="26">
        <f>'England - Qtr'!W12+'Northern Ireland - Qtr'!W12+'Scotland - Qtr'!W12+'Wales - Qtr'!W12</f>
        <v>10955.930000000002</v>
      </c>
      <c r="X11" s="26">
        <f>'England - Qtr'!X12+'Northern Ireland - Qtr'!X12+'Scotland - Qtr'!X12+'Wales - Qtr'!X12</f>
        <v>11439.54</v>
      </c>
      <c r="Y11" s="26">
        <f>'England - Qtr'!Y12+'Northern Ireland - Qtr'!Y12+'Scotland - Qtr'!Y12+'Wales - Qtr'!Y12</f>
        <v>11724.73</v>
      </c>
      <c r="Z11" s="26">
        <f>'England - Qtr'!Z12+'Northern Ireland - Qtr'!Z12+'Scotland - Qtr'!Z12+'Wales - Qtr'!Z12</f>
        <v>11914.020000000002</v>
      </c>
      <c r="AA11" s="26">
        <f>'England - Qtr'!AA12+'Northern Ireland - Qtr'!AA12+'Scotland - Qtr'!AA12+'Wales - Qtr'!AA12</f>
        <v>12214.920000000002</v>
      </c>
      <c r="AB11" s="26">
        <f>'England - Qtr'!AB12+'Northern Ireland - Qtr'!AB12+'Scotland - Qtr'!AB12+'Wales - Qtr'!AB12</f>
        <v>12390.119999999999</v>
      </c>
      <c r="AC11" s="26">
        <f>'England - Qtr'!AC12+'Northern Ireland - Qtr'!AC12+'Scotland - Qtr'!AC12+'Wales - Qtr'!AC12</f>
        <v>12532.010000000002</v>
      </c>
      <c r="AD11" s="26">
        <f>'England - Qtr'!AD12+'Northern Ireland - Qtr'!AD12+'Scotland - Qtr'!AD12+'Wales - Qtr'!AD12</f>
        <v>12760.02</v>
      </c>
      <c r="AE11" s="26">
        <f>'England - Qtr'!AE12+'Northern Ireland - Qtr'!AE12+'Scotland - Qtr'!AE12+'Wales - Qtr'!AE12</f>
        <v>13005.8</v>
      </c>
      <c r="AF11" s="26">
        <f>'England - Qtr'!AF12+'Northern Ireland - Qtr'!AF12+'Scotland - Qtr'!AF12+'Wales - Qtr'!AF12</f>
        <v>13022.630000000001</v>
      </c>
      <c r="AG11" s="26">
        <f>'England - Qtr'!AG12+'Northern Ireland - Qtr'!AG12+'Scotland - Qtr'!AG12+'Wales - Qtr'!AG12</f>
        <v>13043.12</v>
      </c>
      <c r="AH11" s="26">
        <f>'England - Qtr'!AH12+'Northern Ireland - Qtr'!AH12+'Scotland - Qtr'!AH12+'Wales - Qtr'!AH12</f>
        <v>13059.07</v>
      </c>
      <c r="AI11" s="26">
        <f>'England - Qtr'!AI12+'Northern Ireland - Qtr'!AI12+'Scotland - Qtr'!AI12+'Wales - Qtr'!AI12</f>
        <v>13188.230000000001</v>
      </c>
      <c r="AJ11" s="26">
        <f>'England - Qtr'!AJ12+'Northern Ireland - Qtr'!AJ12+'Scotland - Qtr'!AJ12+'Wales - Qtr'!AJ12</f>
        <v>13221.42</v>
      </c>
      <c r="AK11" s="26">
        <f>'England - Qtr'!AK12+'Northern Ireland - Qtr'!AK12+'Scotland - Qtr'!AK12+'Wales - Qtr'!AK12</f>
        <v>13282.490000000002</v>
      </c>
      <c r="AL11" s="26">
        <f>'England - Qtr'!AL12+'Northern Ireland - Qtr'!AL12+'Scotland - Qtr'!AL12+'Wales - Qtr'!AL12</f>
        <v>13344.84</v>
      </c>
      <c r="AM11" s="26">
        <f>'England - Qtr'!AM12+'Northern Ireland - Qtr'!AM12+'Scotland - Qtr'!AM12+'Wales - Qtr'!AM12</f>
        <v>13417.42</v>
      </c>
      <c r="AN11" s="26">
        <f>'England - Qtr'!AN12+'Northern Ireland - Qtr'!AN12+'Scotland - Qtr'!AN12+'Wales - Qtr'!AN12</f>
        <v>13450.08</v>
      </c>
      <c r="AO11" s="26">
        <f>'England - Qtr'!AO12+'Northern Ireland - Qtr'!AO12+'Scotland - Qtr'!AO12+'Wales - Qtr'!AO12</f>
        <v>13537.62</v>
      </c>
      <c r="AP11" s="26">
        <f>'England - Qtr'!AP12+'Northern Ireland - Qtr'!AP12+'Scotland - Qtr'!AP12+'Wales - Qtr'!AP12</f>
        <v>13578.960000000001</v>
      </c>
      <c r="AQ11" s="26">
        <f>'England - Qtr'!AQ12+'Northern Ireland - Qtr'!AQ12+'Scotland - Qtr'!AQ12+'Wales - Qtr'!AQ12</f>
        <v>13776.679999999998</v>
      </c>
      <c r="AR11" s="26">
        <f>'England - Qtr'!AR12+'Northern Ireland - Qtr'!AR12+'Scotland - Qtr'!AR12+'Wales - Qtr'!AR12</f>
        <v>13828.73</v>
      </c>
      <c r="AS11" s="26">
        <f>'England - Qtr'!AS12+'Northern Ireland - Qtr'!AS12+'Scotland - Qtr'!AS12+'Wales - Qtr'!AS12</f>
        <v>13893.96</v>
      </c>
      <c r="AT11" s="26">
        <f>'England - Qtr'!AT12+'Northern Ireland - Qtr'!AT12+'Scotland - Qtr'!AT12+'Wales - Qtr'!AT12</f>
        <v>13964.93</v>
      </c>
      <c r="AU11" s="26">
        <f>'England - Qtr'!AU12+'Northern Ireland - Qtr'!AU12+'Scotland - Qtr'!AU12+'Wales - Qtr'!AU12</f>
        <v>14137.580000000002</v>
      </c>
      <c r="AV11" s="26">
        <f>'England - Qtr'!AV12+'Northern Ireland - Qtr'!AV12+'Scotland - Qtr'!AV12+'Wales - Qtr'!AV12</f>
        <v>14269.619999999999</v>
      </c>
      <c r="AW11" s="26">
        <f>'England - Qtr'!AW12+'Northern Ireland - Qtr'!AW12+'Scotland - Qtr'!AW12+'Wales - Qtr'!AW12</f>
        <v>14419.69</v>
      </c>
      <c r="AX11" s="26">
        <f>'England - Qtr'!AX12+'Northern Ireland - Qtr'!AX12+'Scotland - Qtr'!AX12+'Wales - Qtr'!AX12</f>
        <v>14660.4</v>
      </c>
      <c r="AY11" s="26"/>
      <c r="AZ11" s="26"/>
      <c r="BA11" s="25">
        <f>B11-Quarter!E12</f>
        <v>7.9999999999998295E-2</v>
      </c>
      <c r="BB11" s="25">
        <f>C11-Quarter!F12</f>
        <v>0.36999999999997613</v>
      </c>
      <c r="BC11" s="25">
        <f>D11-Quarter!G12</f>
        <v>-0.10999999999998522</v>
      </c>
      <c r="BD11" s="25">
        <f>E11-Quarter!H12</f>
        <v>0.33000000000004093</v>
      </c>
      <c r="BE11" s="25">
        <f>F11-Quarter!I12</f>
        <v>0.25999999999999091</v>
      </c>
      <c r="BF11" s="25">
        <f>G11-Quarter!J12</f>
        <v>-6.9999999999936335E-2</v>
      </c>
      <c r="BG11" s="25">
        <f>H11-Quarter!K12</f>
        <v>0.39999999999986358</v>
      </c>
      <c r="BH11" s="25">
        <f>I11-Quarter!L12</f>
        <v>0.38999999999987267</v>
      </c>
      <c r="BI11" s="25">
        <f>J11-Quarter!M12</f>
        <v>-0.49000000000000909</v>
      </c>
      <c r="BJ11" s="25">
        <f>K11-Quarter!N12</f>
        <v>0.43000000000029104</v>
      </c>
      <c r="BK11" s="25">
        <f>L11-Quarter!O12</f>
        <v>0.46000000000003638</v>
      </c>
      <c r="BL11" s="25">
        <f>M11-Quarter!P12</f>
        <v>0.38000000000010914</v>
      </c>
      <c r="BM11" s="25">
        <f>N11-Quarter!Q12</f>
        <v>0.1999999999998181</v>
      </c>
      <c r="BN11" s="25">
        <f>O11-Quarter!R12</f>
        <v>-4.9999999999272404E-2</v>
      </c>
      <c r="BO11" s="25">
        <f>P11-Quarter!S12</f>
        <v>-7.999999999992724E-2</v>
      </c>
      <c r="BP11" s="25">
        <f>Q11-Quarter!T12</f>
        <v>-0.46000000000003638</v>
      </c>
      <c r="BQ11" s="25">
        <f>R11-Quarter!U12</f>
        <v>7.0000000000618456E-2</v>
      </c>
      <c r="BR11" s="25">
        <f>S11-Quarter!V12</f>
        <v>0</v>
      </c>
      <c r="BS11" s="25">
        <f>T11-Quarter!W12</f>
        <v>0</v>
      </c>
      <c r="BT11" s="25">
        <f>U11-Quarter!X12</f>
        <v>0</v>
      </c>
      <c r="BU11" s="25">
        <f>V11-Quarter!Y12</f>
        <v>0</v>
      </c>
      <c r="BV11" s="25">
        <f>W11-Quarter!Z12</f>
        <v>0</v>
      </c>
      <c r="BW11" s="25">
        <f>X11-Quarter!AA12</f>
        <v>0</v>
      </c>
      <c r="BX11" s="25">
        <f>Y11-Quarter!AB12</f>
        <v>0</v>
      </c>
      <c r="BY11" s="25">
        <f>Z11-Quarter!AC12</f>
        <v>0</v>
      </c>
      <c r="BZ11" s="25">
        <f>AA11-Quarter!AD12</f>
        <v>0</v>
      </c>
      <c r="CA11" s="25">
        <f>AB11-Quarter!AE12</f>
        <v>0</v>
      </c>
      <c r="CB11" s="25">
        <f>AC11-Quarter!AF12</f>
        <v>0</v>
      </c>
      <c r="CC11" s="25">
        <f>AD11-Quarter!AG12</f>
        <v>0</v>
      </c>
      <c r="CD11" s="25">
        <f>AE11-Quarter!AH12</f>
        <v>0</v>
      </c>
      <c r="CE11" s="25">
        <f>AF11-Quarter!AI12</f>
        <v>0</v>
      </c>
      <c r="CF11" s="25">
        <f>AG11-Quarter!AJ12</f>
        <v>0</v>
      </c>
      <c r="CG11" s="25">
        <f>AH11-Quarter!AK12</f>
        <v>0</v>
      </c>
      <c r="CH11" s="300">
        <f>AI11-Quarter!AL12</f>
        <v>0</v>
      </c>
      <c r="CI11" s="300">
        <f>AJ11-Quarter!AM12</f>
        <v>0</v>
      </c>
      <c r="CJ11" s="300">
        <f>AK11-Quarter!AN12</f>
        <v>0</v>
      </c>
      <c r="CK11" s="300">
        <f>AL11-Quarter!AO12</f>
        <v>0</v>
      </c>
      <c r="CL11" s="300">
        <f>AM11-Quarter!AP12</f>
        <v>0</v>
      </c>
      <c r="CM11" s="300">
        <f>AN11-Quarter!AQ12</f>
        <v>0</v>
      </c>
      <c r="CN11" s="300">
        <f>AO11-Quarter!AR12</f>
        <v>0</v>
      </c>
      <c r="CO11" s="300">
        <f>AP11-Quarter!AS12</f>
        <v>0</v>
      </c>
      <c r="CP11" s="300">
        <f>AQ11-Quarter!AT12</f>
        <v>0</v>
      </c>
      <c r="CQ11" s="300">
        <f>AR11-Quarter!AU12</f>
        <v>0</v>
      </c>
      <c r="CR11" s="300">
        <f>AS11-Quarter!AV12</f>
        <v>0</v>
      </c>
      <c r="CS11" s="300">
        <f>AT11-Quarter!AW12</f>
        <v>0</v>
      </c>
      <c r="CT11" s="300">
        <f>AU11-Quarter!AX12</f>
        <v>0</v>
      </c>
      <c r="CU11" s="300">
        <f>AV11-Quarter!AY12</f>
        <v>0</v>
      </c>
      <c r="CV11" s="300">
        <f>AW11-Quarter!AZ12</f>
        <v>0</v>
      </c>
      <c r="CW11" s="300">
        <f>AX11-Quarter!BA12</f>
        <v>0</v>
      </c>
    </row>
    <row r="12" spans="1:101" x14ac:dyDescent="0.2">
      <c r="A12" s="4" t="s">
        <v>294</v>
      </c>
      <c r="B12" s="26">
        <f>'England - Qtr'!B13+'Northern Ireland - Qtr'!B13+'Scotland - Qtr'!B13+'Wales - Qtr'!B13</f>
        <v>187.66</v>
      </c>
      <c r="C12" s="26">
        <f>'England - Qtr'!C13+'Northern Ireland - Qtr'!C13+'Scotland - Qtr'!C13+'Wales - Qtr'!C13</f>
        <v>190.51</v>
      </c>
      <c r="D12" s="26">
        <f>'England - Qtr'!D13+'Northern Ireland - Qtr'!D13+'Scotland - Qtr'!D13+'Wales - Qtr'!D13</f>
        <v>194.49</v>
      </c>
      <c r="E12" s="26">
        <f>'England - Qtr'!E13+'Northern Ireland - Qtr'!E13+'Scotland - Qtr'!E13+'Wales - Qtr'!E13</f>
        <v>197.81</v>
      </c>
      <c r="F12" s="26">
        <f>'England - Qtr'!F13+'Northern Ireland - Qtr'!F13+'Scotland - Qtr'!F13+'Wales - Qtr'!F13</f>
        <v>201.52999999999997</v>
      </c>
      <c r="G12" s="26">
        <f>'England - Qtr'!G13+'Northern Ireland - Qtr'!G13+'Scotland - Qtr'!G13+'Wales - Qtr'!G13</f>
        <v>203.85</v>
      </c>
      <c r="H12" s="26">
        <f>'England - Qtr'!H13+'Northern Ireland - Qtr'!H13+'Scotland - Qtr'!H13+'Wales - Qtr'!H13</f>
        <v>210.45</v>
      </c>
      <c r="I12" s="26">
        <f>'England - Qtr'!I13+'Northern Ireland - Qtr'!I13+'Scotland - Qtr'!I13+'Wales - Qtr'!I13</f>
        <v>211.07999999999998</v>
      </c>
      <c r="J12" s="26">
        <f>'England - Qtr'!J13+'Northern Ireland - Qtr'!J13+'Scotland - Qtr'!J13+'Wales - Qtr'!J13</f>
        <v>215.96999999999997</v>
      </c>
      <c r="K12" s="26">
        <f>'England - Qtr'!K13+'Northern Ireland - Qtr'!K13+'Scotland - Qtr'!K13+'Wales - Qtr'!K13</f>
        <v>217.31</v>
      </c>
      <c r="L12" s="26">
        <f>'England - Qtr'!L13+'Northern Ireland - Qtr'!L13+'Scotland - Qtr'!L13+'Wales - Qtr'!L13</f>
        <v>222.40000000000003</v>
      </c>
      <c r="M12" s="26">
        <f>'England - Qtr'!M13+'Northern Ireland - Qtr'!M13+'Scotland - Qtr'!M13+'Wales - Qtr'!M13</f>
        <v>224.91</v>
      </c>
      <c r="N12" s="26">
        <f>'England - Qtr'!N13+'Northern Ireland - Qtr'!N13+'Scotland - Qtr'!N13+'Wales - Qtr'!N13</f>
        <v>231.94</v>
      </c>
      <c r="O12" s="26">
        <f>'England - Qtr'!O13+'Northern Ireland - Qtr'!O13+'Scotland - Qtr'!O13+'Wales - Qtr'!O13</f>
        <v>240.01</v>
      </c>
      <c r="P12" s="26">
        <f>'England - Qtr'!P13+'Northern Ireland - Qtr'!P13+'Scotland - Qtr'!P13+'Wales - Qtr'!P13</f>
        <v>242</v>
      </c>
      <c r="Q12" s="26">
        <f>'England - Qtr'!Q13+'Northern Ireland - Qtr'!Q13+'Scotland - Qtr'!Q13+'Wales - Qtr'!Q13</f>
        <v>245.57999999999998</v>
      </c>
      <c r="R12" s="26">
        <f>'England - Qtr'!R13+'Northern Ireland - Qtr'!R13+'Scotland - Qtr'!R13+'Wales - Qtr'!R13</f>
        <v>252.57000000000002</v>
      </c>
      <c r="S12" s="26">
        <f>'England - Qtr'!S13+'Northern Ireland - Qtr'!S13+'Scotland - Qtr'!S13+'Wales - Qtr'!S13</f>
        <v>260.78000000000003</v>
      </c>
      <c r="T12" s="26">
        <f>'England - Qtr'!T13+'Northern Ireland - Qtr'!T13+'Scotland - Qtr'!T13+'Wales - Qtr'!T13</f>
        <v>266.80999999999995</v>
      </c>
      <c r="U12" s="26">
        <f>'England - Qtr'!U13+'Northern Ireland - Qtr'!U13+'Scotland - Qtr'!U13+'Wales - Qtr'!U13</f>
        <v>272.45</v>
      </c>
      <c r="V12" s="26">
        <f>'England - Qtr'!V13+'Northern Ireland - Qtr'!V13+'Scotland - Qtr'!V13+'Wales - Qtr'!V13</f>
        <v>300.2</v>
      </c>
      <c r="W12" s="26">
        <f>'England - Qtr'!W13+'Northern Ireland - Qtr'!W13+'Scotland - Qtr'!W13+'Wales - Qtr'!W13</f>
        <v>307.2</v>
      </c>
      <c r="X12" s="26">
        <f>'England - Qtr'!X13+'Northern Ireland - Qtr'!X13+'Scotland - Qtr'!X13+'Wales - Qtr'!X13</f>
        <v>311.06</v>
      </c>
      <c r="Y12" s="26">
        <f>'England - Qtr'!Y13+'Northern Ireland - Qtr'!Y13+'Scotland - Qtr'!Y13+'Wales - Qtr'!Y13</f>
        <v>342.58</v>
      </c>
      <c r="Z12" s="26">
        <f>'England - Qtr'!Z13+'Northern Ireland - Qtr'!Z13+'Scotland - Qtr'!Z13+'Wales - Qtr'!Z13</f>
        <v>359.23999999999995</v>
      </c>
      <c r="AA12" s="26">
        <f>'England - Qtr'!AA13+'Northern Ireland - Qtr'!AA13+'Scotland - Qtr'!AA13+'Wales - Qtr'!AA13</f>
        <v>360.21999999999997</v>
      </c>
      <c r="AB12" s="26">
        <f>'England - Qtr'!AB13+'Northern Ireland - Qtr'!AB13+'Scotland - Qtr'!AB13+'Wales - Qtr'!AB13</f>
        <v>364.73</v>
      </c>
      <c r="AC12" s="26">
        <f>'England - Qtr'!AC13+'Northern Ireland - Qtr'!AC13+'Scotland - Qtr'!AC13+'Wales - Qtr'!AC13</f>
        <v>396.10999999999996</v>
      </c>
      <c r="AD12" s="26">
        <f>'England - Qtr'!AD13+'Northern Ireland - Qtr'!AD13+'Scotland - Qtr'!AD13+'Wales - Qtr'!AD13</f>
        <v>396.46000000000004</v>
      </c>
      <c r="AE12" s="26">
        <f>'England - Qtr'!AE13+'Northern Ireland - Qtr'!AE13+'Scotland - Qtr'!AE13+'Wales - Qtr'!AE13</f>
        <v>400.28999999999996</v>
      </c>
      <c r="AF12" s="26">
        <f>'England - Qtr'!AF13+'Northern Ireland - Qtr'!AF13+'Scotland - Qtr'!AF13+'Wales - Qtr'!AF13</f>
        <v>400.53000000000003</v>
      </c>
      <c r="AG12" s="26">
        <f>'England - Qtr'!AG13+'Northern Ireland - Qtr'!AG13+'Scotland - Qtr'!AG13+'Wales - Qtr'!AG13</f>
        <v>402.58</v>
      </c>
      <c r="AH12" s="26">
        <f>'England - Qtr'!AH13+'Northern Ireland - Qtr'!AH13+'Scotland - Qtr'!AH13+'Wales - Qtr'!AH13</f>
        <v>404.01000000000005</v>
      </c>
      <c r="AI12" s="26">
        <f>'England - Qtr'!AI13+'Northern Ireland - Qtr'!AI13+'Scotland - Qtr'!AI13+'Wales - Qtr'!AI13</f>
        <v>400.47999999999996</v>
      </c>
      <c r="AJ12" s="26">
        <f>'England - Qtr'!AJ13+'Northern Ireland - Qtr'!AJ13+'Scotland - Qtr'!AJ13+'Wales - Qtr'!AJ13</f>
        <v>400.73999999999995</v>
      </c>
      <c r="AK12" s="26">
        <f>'England - Qtr'!AK13+'Northern Ireland - Qtr'!AK13+'Scotland - Qtr'!AK13+'Wales - Qtr'!AK13</f>
        <v>405.53999999999996</v>
      </c>
      <c r="AL12" s="26">
        <f>'England - Qtr'!AL13+'Northern Ireland - Qtr'!AL13+'Scotland - Qtr'!AL13+'Wales - Qtr'!AL13</f>
        <v>406.74</v>
      </c>
      <c r="AM12" s="26">
        <f>'England - Qtr'!AM13+'Northern Ireland - Qtr'!AM13+'Scotland - Qtr'!AM13+'Wales - Qtr'!AM13</f>
        <v>408.03999999999996</v>
      </c>
      <c r="AN12" s="26">
        <f>'England - Qtr'!AN13+'Northern Ireland - Qtr'!AN13+'Scotland - Qtr'!AN13+'Wales - Qtr'!AN13</f>
        <v>412.14</v>
      </c>
      <c r="AO12" s="26">
        <f>'England - Qtr'!AO13+'Northern Ireland - Qtr'!AO13+'Scotland - Qtr'!AO13+'Wales - Qtr'!AO13</f>
        <v>414.71</v>
      </c>
      <c r="AP12" s="26">
        <f>'England - Qtr'!AP13+'Northern Ireland - Qtr'!AP13+'Scotland - Qtr'!AP13+'Wales - Qtr'!AP13</f>
        <v>415.49</v>
      </c>
      <c r="AQ12" s="26">
        <f>'England - Qtr'!AQ13+'Northern Ireland - Qtr'!AQ13+'Scotland - Qtr'!AQ13+'Wales - Qtr'!AQ13</f>
        <v>417.48</v>
      </c>
      <c r="AR12" s="26">
        <f>'England - Qtr'!AR13+'Northern Ireland - Qtr'!AR13+'Scotland - Qtr'!AR13+'Wales - Qtr'!AR13</f>
        <v>418.67999999999995</v>
      </c>
      <c r="AS12" s="26">
        <f>'England - Qtr'!AS13+'Northern Ireland - Qtr'!AS13+'Scotland - Qtr'!AS13+'Wales - Qtr'!AS13</f>
        <v>420.65</v>
      </c>
      <c r="AT12" s="26">
        <f>'England - Qtr'!AT13+'Northern Ireland - Qtr'!AT13+'Scotland - Qtr'!AT13+'Wales - Qtr'!AT13</f>
        <v>420.65</v>
      </c>
      <c r="AU12" s="26">
        <f>'England - Qtr'!AU13+'Northern Ireland - Qtr'!AU13+'Scotland - Qtr'!AU13+'Wales - Qtr'!AU13</f>
        <v>419.49</v>
      </c>
      <c r="AV12" s="26">
        <f>'England - Qtr'!AV13+'Northern Ireland - Qtr'!AV13+'Scotland - Qtr'!AV13+'Wales - Qtr'!AV13</f>
        <v>419.49</v>
      </c>
      <c r="AW12" s="26">
        <f>'England - Qtr'!AW13+'Northern Ireland - Qtr'!AW13+'Scotland - Qtr'!AW13+'Wales - Qtr'!AW13</f>
        <v>419.49</v>
      </c>
      <c r="AX12" s="26">
        <f>'England - Qtr'!AX13+'Northern Ireland - Qtr'!AX13+'Scotland - Qtr'!AX13+'Wales - Qtr'!AX13</f>
        <v>419.49</v>
      </c>
      <c r="AY12" s="26"/>
      <c r="AZ12" s="26"/>
      <c r="BA12" s="25">
        <f>B12-Quarter!E13</f>
        <v>-0.34000000000000341</v>
      </c>
      <c r="BB12" s="25">
        <f>C12-Quarter!F13</f>
        <v>-0.49000000000000909</v>
      </c>
      <c r="BC12" s="25">
        <f>D12-Quarter!G13</f>
        <v>-0.50999999999999091</v>
      </c>
      <c r="BD12" s="25">
        <f>E12-Quarter!H13</f>
        <v>-0.18999999999999773</v>
      </c>
      <c r="BE12" s="25">
        <f>F12-Quarter!I13</f>
        <v>-0.47000000000002728</v>
      </c>
      <c r="BF12" s="25">
        <f>G12-Quarter!J13</f>
        <v>-0.15000000000000568</v>
      </c>
      <c r="BG12" s="25">
        <f>H12-Quarter!K13</f>
        <v>0.44999999999998863</v>
      </c>
      <c r="BH12" s="25">
        <f>I12-Quarter!L13</f>
        <v>7.9999999999984084E-2</v>
      </c>
      <c r="BI12" s="25">
        <f>J12-Quarter!M13</f>
        <v>-3.0000000000029559E-2</v>
      </c>
      <c r="BJ12" s="25">
        <f>K12-Quarter!N13</f>
        <v>0.31000000000000227</v>
      </c>
      <c r="BK12" s="25">
        <f>L12-Quarter!O13</f>
        <v>0.40000000000003411</v>
      </c>
      <c r="BL12" s="25">
        <f>M12-Quarter!P13</f>
        <v>-9.0000000000003411E-2</v>
      </c>
      <c r="BM12" s="25">
        <f>N12-Quarter!Q13</f>
        <v>-6.0000000000002274E-2</v>
      </c>
      <c r="BN12" s="25">
        <f>O12-Quarter!R13</f>
        <v>9.9999999999909051E-3</v>
      </c>
      <c r="BO12" s="25">
        <f>P12-Quarter!S13</f>
        <v>0</v>
      </c>
      <c r="BP12" s="25">
        <f>Q12-Quarter!T13</f>
        <v>-0.42000000000001592</v>
      </c>
      <c r="BQ12" s="25">
        <f>R12-Quarter!U13</f>
        <v>-0.4299999999999784</v>
      </c>
      <c r="BR12" s="25">
        <f>S12-Quarter!V13</f>
        <v>0</v>
      </c>
      <c r="BS12" s="25">
        <f>T12-Quarter!W13</f>
        <v>0</v>
      </c>
      <c r="BT12" s="25">
        <f>U12-Quarter!X13</f>
        <v>0</v>
      </c>
      <c r="BU12" s="25">
        <f>V12-Quarter!Y13</f>
        <v>0</v>
      </c>
      <c r="BV12" s="25">
        <f>W12-Quarter!Z13</f>
        <v>0</v>
      </c>
      <c r="BW12" s="25">
        <f>X12-Quarter!AA13</f>
        <v>0</v>
      </c>
      <c r="BX12" s="25">
        <f>Y12-Quarter!AB13</f>
        <v>0</v>
      </c>
      <c r="BY12" s="25">
        <f>Z12-Quarter!AC13</f>
        <v>0</v>
      </c>
      <c r="BZ12" s="25">
        <f>AA12-Quarter!AD13</f>
        <v>0</v>
      </c>
      <c r="CA12" s="25">
        <f>AB12-Quarter!AE13</f>
        <v>0</v>
      </c>
      <c r="CB12" s="25">
        <f>AC12-Quarter!AF13</f>
        <v>0</v>
      </c>
      <c r="CC12" s="25">
        <f>AD12-Quarter!AG13</f>
        <v>0</v>
      </c>
      <c r="CD12" s="25">
        <f>AE12-Quarter!AH13</f>
        <v>0</v>
      </c>
      <c r="CE12" s="25">
        <f>AF12-Quarter!AI13</f>
        <v>0</v>
      </c>
      <c r="CF12" s="25">
        <f>AG12-Quarter!AJ13</f>
        <v>0</v>
      </c>
      <c r="CG12" s="25">
        <f>AH12-Quarter!AK13</f>
        <v>0</v>
      </c>
      <c r="CH12" s="300">
        <f>AI12-Quarter!AL13</f>
        <v>0</v>
      </c>
      <c r="CI12" s="300">
        <f>AJ12-Quarter!AM13</f>
        <v>0</v>
      </c>
      <c r="CJ12" s="300">
        <f>AK12-Quarter!AN13</f>
        <v>0</v>
      </c>
      <c r="CK12" s="300">
        <f>AL12-Quarter!AO13</f>
        <v>0</v>
      </c>
      <c r="CL12" s="300">
        <f>AM12-Quarter!AP13</f>
        <v>0</v>
      </c>
      <c r="CM12" s="300">
        <f>AN12-Quarter!AQ13</f>
        <v>0</v>
      </c>
      <c r="CN12" s="300">
        <f>AO12-Quarter!AR13</f>
        <v>0</v>
      </c>
      <c r="CO12" s="300">
        <f>AP12-Quarter!AS13</f>
        <v>0</v>
      </c>
      <c r="CP12" s="300">
        <f>AQ12-Quarter!AT13</f>
        <v>0</v>
      </c>
      <c r="CQ12" s="300">
        <f>AR12-Quarter!AU13</f>
        <v>0</v>
      </c>
      <c r="CR12" s="300">
        <f>AS12-Quarter!AV13</f>
        <v>0</v>
      </c>
      <c r="CS12" s="300">
        <f>AT12-Quarter!AW13</f>
        <v>0</v>
      </c>
      <c r="CT12" s="300">
        <f>AU12-Quarter!AX13</f>
        <v>0</v>
      </c>
      <c r="CU12" s="300">
        <f>AV12-Quarter!AY13</f>
        <v>0</v>
      </c>
      <c r="CV12" s="300">
        <f>AW12-Quarter!AZ13</f>
        <v>0</v>
      </c>
      <c r="CW12" s="300">
        <f>AX12-Quarter!BA13</f>
        <v>0</v>
      </c>
    </row>
    <row r="13" spans="1:101" x14ac:dyDescent="0.2">
      <c r="A13" s="4" t="s">
        <v>295</v>
      </c>
      <c r="B13" s="26">
        <f>'England - Qtr'!B14+'Northern Ireland - Qtr'!B14+'Scotland - Qtr'!B14+'Wales - Qtr'!B14</f>
        <v>1458.78</v>
      </c>
      <c r="C13" s="26">
        <f>'England - Qtr'!C14+'Northern Ireland - Qtr'!C14+'Scotland - Qtr'!C14+'Wales - Qtr'!C14</f>
        <v>1476.78</v>
      </c>
      <c r="D13" s="26">
        <f>'England - Qtr'!D14+'Northern Ireland - Qtr'!D14+'Scotland - Qtr'!D14+'Wales - Qtr'!D14</f>
        <v>1476.78</v>
      </c>
      <c r="E13" s="26">
        <f>'England - Qtr'!E14+'Northern Ireland - Qtr'!E14+'Scotland - Qtr'!E14+'Wales - Qtr'!E14</f>
        <v>1476.78</v>
      </c>
      <c r="F13" s="26">
        <f>'England - Qtr'!F14+'Northern Ireland - Qtr'!F14+'Scotland - Qtr'!F14+'Wales - Qtr'!F14</f>
        <v>1476.78</v>
      </c>
      <c r="G13" s="26">
        <f>'England - Qtr'!G14+'Northern Ireland - Qtr'!G14+'Scotland - Qtr'!G14+'Wales - Qtr'!G14</f>
        <v>1476.78</v>
      </c>
      <c r="H13" s="26">
        <f>'England - Qtr'!H14+'Northern Ireland - Qtr'!H14+'Scotland - Qtr'!H14+'Wales - Qtr'!H14</f>
        <v>1476.78</v>
      </c>
      <c r="I13" s="26">
        <f>'England - Qtr'!I14+'Northern Ireland - Qtr'!I14+'Scotland - Qtr'!I14+'Wales - Qtr'!I14</f>
        <v>1476.78</v>
      </c>
      <c r="J13" s="26">
        <f>'England - Qtr'!J14+'Northern Ireland - Qtr'!J14+'Scotland - Qtr'!J14+'Wales - Qtr'!J14</f>
        <v>1476.78</v>
      </c>
      <c r="K13" s="26">
        <f>'England - Qtr'!K14+'Northern Ireland - Qtr'!K14+'Scotland - Qtr'!K14+'Wales - Qtr'!K14</f>
        <v>1476.78</v>
      </c>
      <c r="L13" s="26">
        <f>'England - Qtr'!L14+'Northern Ireland - Qtr'!L14+'Scotland - Qtr'!L14+'Wales - Qtr'!L14</f>
        <v>1476.78</v>
      </c>
      <c r="M13" s="26">
        <f>'England - Qtr'!M14+'Northern Ireland - Qtr'!M14+'Scotland - Qtr'!M14+'Wales - Qtr'!M14</f>
        <v>1476.78</v>
      </c>
      <c r="N13" s="26">
        <f>'England - Qtr'!N14+'Northern Ireland - Qtr'!N14+'Scotland - Qtr'!N14+'Wales - Qtr'!N14</f>
        <v>1476.78</v>
      </c>
      <c r="O13" s="26">
        <f>'England - Qtr'!O14+'Northern Ireland - Qtr'!O14+'Scotland - Qtr'!O14+'Wales - Qtr'!O14</f>
        <v>1476.78</v>
      </c>
      <c r="P13" s="26">
        <f>'England - Qtr'!P14+'Northern Ireland - Qtr'!P14+'Scotland - Qtr'!P14+'Wales - Qtr'!P14</f>
        <v>1476.78</v>
      </c>
      <c r="Q13" s="26">
        <f>'England - Qtr'!Q14+'Northern Ireland - Qtr'!Q14+'Scotland - Qtr'!Q14+'Wales - Qtr'!Q14</f>
        <v>1476.78</v>
      </c>
      <c r="R13" s="26">
        <f>'England - Qtr'!R14+'Northern Ireland - Qtr'!R14+'Scotland - Qtr'!R14+'Wales - Qtr'!R14</f>
        <v>1476.78</v>
      </c>
      <c r="S13" s="26">
        <f>'England - Qtr'!S14+'Northern Ireland - Qtr'!S14+'Scotland - Qtr'!S14+'Wales - Qtr'!S14</f>
        <v>1476.78</v>
      </c>
      <c r="T13" s="26">
        <f>'England - Qtr'!T14+'Northern Ireland - Qtr'!T14+'Scotland - Qtr'!T14+'Wales - Qtr'!T14</f>
        <v>1476.78</v>
      </c>
      <c r="U13" s="26">
        <f>'England - Qtr'!U14+'Northern Ireland - Qtr'!U14+'Scotland - Qtr'!U14+'Wales - Qtr'!U14</f>
        <v>1476.78</v>
      </c>
      <c r="V13" s="26">
        <f>'England - Qtr'!V14+'Northern Ireland - Qtr'!V14+'Scotland - Qtr'!V14+'Wales - Qtr'!V14</f>
        <v>1476.78</v>
      </c>
      <c r="W13" s="26">
        <f>'England - Qtr'!W14+'Northern Ireland - Qtr'!W14+'Scotland - Qtr'!W14+'Wales - Qtr'!W14</f>
        <v>1473.28</v>
      </c>
      <c r="X13" s="26">
        <f>'England - Qtr'!X14+'Northern Ireland - Qtr'!X14+'Scotland - Qtr'!X14+'Wales - Qtr'!X14</f>
        <v>1473.28</v>
      </c>
      <c r="Y13" s="26">
        <f>'England - Qtr'!Y14+'Northern Ireland - Qtr'!Y14+'Scotland - Qtr'!Y14+'Wales - Qtr'!Y14</f>
        <v>1473.28</v>
      </c>
      <c r="Z13" s="26">
        <f>'England - Qtr'!Z14+'Northern Ireland - Qtr'!Z14+'Scotland - Qtr'!Z14+'Wales - Qtr'!Z14</f>
        <v>1473.28</v>
      </c>
      <c r="AA13" s="26">
        <f>'England - Qtr'!AA14+'Northern Ireland - Qtr'!AA14+'Scotland - Qtr'!AA14+'Wales - Qtr'!AA14</f>
        <v>1473.18</v>
      </c>
      <c r="AB13" s="26">
        <f>'England - Qtr'!AB14+'Northern Ireland - Qtr'!AB14+'Scotland - Qtr'!AB14+'Wales - Qtr'!AB14</f>
        <v>1473.18</v>
      </c>
      <c r="AC13" s="26">
        <f>'England - Qtr'!AC14+'Northern Ireland - Qtr'!AC14+'Scotland - Qtr'!AC14+'Wales - Qtr'!AC14</f>
        <v>1473.18</v>
      </c>
      <c r="AD13" s="26">
        <f>'England - Qtr'!AD14+'Northern Ireland - Qtr'!AD14+'Scotland - Qtr'!AD14+'Wales - Qtr'!AD14</f>
        <v>1473.18</v>
      </c>
      <c r="AE13" s="26">
        <f>'England - Qtr'!AE14+'Northern Ireland - Qtr'!AE14+'Scotland - Qtr'!AE14+'Wales - Qtr'!AE14</f>
        <v>1476.68</v>
      </c>
      <c r="AF13" s="26">
        <f>'England - Qtr'!AF14+'Northern Ireland - Qtr'!AF14+'Scotland - Qtr'!AF14+'Wales - Qtr'!AF14</f>
        <v>1476.68</v>
      </c>
      <c r="AG13" s="26">
        <f>'England - Qtr'!AG14+'Northern Ireland - Qtr'!AG14+'Scotland - Qtr'!AG14+'Wales - Qtr'!AG14</f>
        <v>1476.68</v>
      </c>
      <c r="AH13" s="26">
        <f>'England - Qtr'!AH14+'Northern Ireland - Qtr'!AH14+'Scotland - Qtr'!AH14+'Wales - Qtr'!AH14</f>
        <v>1473.18</v>
      </c>
      <c r="AI13" s="26">
        <f>'England - Qtr'!AI14+'Northern Ireland - Qtr'!AI14+'Scotland - Qtr'!AI14+'Wales - Qtr'!AI14</f>
        <v>1473.18</v>
      </c>
      <c r="AJ13" s="26">
        <f>'England - Qtr'!AJ14+'Northern Ireland - Qtr'!AJ14+'Scotland - Qtr'!AJ14+'Wales - Qtr'!AJ14</f>
        <v>1473.18</v>
      </c>
      <c r="AK13" s="26">
        <f>'England - Qtr'!AK14+'Northern Ireland - Qtr'!AK14+'Scotland - Qtr'!AK14+'Wales - Qtr'!AK14</f>
        <v>1473.18</v>
      </c>
      <c r="AL13" s="26">
        <f>'England - Qtr'!AL14+'Northern Ireland - Qtr'!AL14+'Scotland - Qtr'!AL14+'Wales - Qtr'!AL14</f>
        <v>1473.18</v>
      </c>
      <c r="AM13" s="26">
        <f>'England - Qtr'!AM14+'Northern Ireland - Qtr'!AM14+'Scotland - Qtr'!AM14+'Wales - Qtr'!AM14</f>
        <v>1471.08</v>
      </c>
      <c r="AN13" s="26">
        <f>'England - Qtr'!AN14+'Northern Ireland - Qtr'!AN14+'Scotland - Qtr'!AN14+'Wales - Qtr'!AN14</f>
        <v>1471.08</v>
      </c>
      <c r="AO13" s="26">
        <f>'England - Qtr'!AO14+'Northern Ireland - Qtr'!AO14+'Scotland - Qtr'!AO14+'Wales - Qtr'!AO14</f>
        <v>1471.08</v>
      </c>
      <c r="AP13" s="26">
        <f>'England - Qtr'!AP14+'Northern Ireland - Qtr'!AP14+'Scotland - Qtr'!AP14+'Wales - Qtr'!AP14</f>
        <v>1470.68</v>
      </c>
      <c r="AQ13" s="26">
        <f>'England - Qtr'!AQ14+'Northern Ireland - Qtr'!AQ14+'Scotland - Qtr'!AQ14+'Wales - Qtr'!AQ14</f>
        <v>1470.68</v>
      </c>
      <c r="AR13" s="26">
        <f>'England - Qtr'!AR14+'Northern Ireland - Qtr'!AR14+'Scotland - Qtr'!AR14+'Wales - Qtr'!AR14</f>
        <v>1470.68</v>
      </c>
      <c r="AS13" s="26">
        <f>'England - Qtr'!AS14+'Northern Ireland - Qtr'!AS14+'Scotland - Qtr'!AS14+'Wales - Qtr'!AS14</f>
        <v>1470.68</v>
      </c>
      <c r="AT13" s="26">
        <f>'England - Qtr'!AT14+'Northern Ireland - Qtr'!AT14+'Scotland - Qtr'!AT14+'Wales - Qtr'!AT14</f>
        <v>1470.68</v>
      </c>
      <c r="AU13" s="26">
        <f>'England - Qtr'!AU14+'Northern Ireland - Qtr'!AU14+'Scotland - Qtr'!AU14+'Wales - Qtr'!AU14</f>
        <v>1470.68</v>
      </c>
      <c r="AV13" s="26">
        <f>'England - Qtr'!AV14+'Northern Ireland - Qtr'!AV14+'Scotland - Qtr'!AV14+'Wales - Qtr'!AV14</f>
        <v>1470.68</v>
      </c>
      <c r="AW13" s="26">
        <f>'England - Qtr'!AW14+'Northern Ireland - Qtr'!AW14+'Scotland - Qtr'!AW14+'Wales - Qtr'!AW14</f>
        <v>1470.68</v>
      </c>
      <c r="AX13" s="26">
        <f>'England - Qtr'!AX14+'Northern Ireland - Qtr'!AX14+'Scotland - Qtr'!AX14+'Wales - Qtr'!AX14</f>
        <v>1470.68</v>
      </c>
      <c r="AY13" s="26"/>
      <c r="AZ13" s="26"/>
      <c r="BA13" s="25">
        <f>B13-Quarter!E14</f>
        <v>-0.22000000000002728</v>
      </c>
      <c r="BB13" s="25">
        <f>C13-Quarter!F14</f>
        <v>-0.22000000000002728</v>
      </c>
      <c r="BC13" s="25">
        <f>D13-Quarter!G14</f>
        <v>-0.22000000000002728</v>
      </c>
      <c r="BD13" s="25">
        <f>E13-Quarter!H14</f>
        <v>-0.22000000000002728</v>
      </c>
      <c r="BE13" s="25">
        <f>F13-Quarter!I14</f>
        <v>-0.22000000000002728</v>
      </c>
      <c r="BF13" s="25">
        <f>G13-Quarter!J14</f>
        <v>-0.22000000000002728</v>
      </c>
      <c r="BG13" s="25">
        <f>H13-Quarter!K14</f>
        <v>-0.22000000000002728</v>
      </c>
      <c r="BH13" s="25">
        <f>I13-Quarter!L14</f>
        <v>-0.22000000000002728</v>
      </c>
      <c r="BI13" s="25">
        <f>J13-Quarter!M14</f>
        <v>-0.22000000000002728</v>
      </c>
      <c r="BJ13" s="25">
        <f>K13-Quarter!N14</f>
        <v>-0.22000000000002728</v>
      </c>
      <c r="BK13" s="25">
        <f>L13-Quarter!O14</f>
        <v>-0.22000000000002728</v>
      </c>
      <c r="BL13" s="25">
        <f>M13-Quarter!P14</f>
        <v>-0.22000000000002728</v>
      </c>
      <c r="BM13" s="25">
        <f>N13-Quarter!Q14</f>
        <v>-0.22000000000002728</v>
      </c>
      <c r="BN13" s="25">
        <f>O13-Quarter!R14</f>
        <v>-0.22000000000002728</v>
      </c>
      <c r="BO13" s="25">
        <f>P13-Quarter!S14</f>
        <v>-0.22000000000002728</v>
      </c>
      <c r="BP13" s="25">
        <f>Q13-Quarter!T14</f>
        <v>-0.22000000000002728</v>
      </c>
      <c r="BQ13" s="25">
        <f>R13-Quarter!U14</f>
        <v>-0.22000000000002728</v>
      </c>
      <c r="BR13" s="25">
        <f>S13-Quarter!V14</f>
        <v>0</v>
      </c>
      <c r="BS13" s="25">
        <f>T13-Quarter!W14</f>
        <v>0</v>
      </c>
      <c r="BT13" s="25">
        <f>U13-Quarter!X14</f>
        <v>0</v>
      </c>
      <c r="BU13" s="25">
        <f>V13-Quarter!Y14</f>
        <v>0</v>
      </c>
      <c r="BV13" s="25">
        <f>W13-Quarter!Z14</f>
        <v>0</v>
      </c>
      <c r="BW13" s="25">
        <f>X13-Quarter!AA14</f>
        <v>0</v>
      </c>
      <c r="BX13" s="25">
        <f>Y13-Quarter!AB14</f>
        <v>0</v>
      </c>
      <c r="BY13" s="25">
        <f>Z13-Quarter!AC14</f>
        <v>0</v>
      </c>
      <c r="BZ13" s="25">
        <f>AA13-Quarter!AD14</f>
        <v>0</v>
      </c>
      <c r="CA13" s="25">
        <f>AB13-Quarter!AE14</f>
        <v>0</v>
      </c>
      <c r="CB13" s="25">
        <f>AC13-Quarter!AF14</f>
        <v>0</v>
      </c>
      <c r="CC13" s="25">
        <f>AD13-Quarter!AG14</f>
        <v>0</v>
      </c>
      <c r="CD13" s="25">
        <f>AE13-Quarter!AH14</f>
        <v>0</v>
      </c>
      <c r="CE13" s="25">
        <f>AF13-Quarter!AI14</f>
        <v>0</v>
      </c>
      <c r="CF13" s="25">
        <f>AG13-Quarter!AJ14</f>
        <v>0</v>
      </c>
      <c r="CG13" s="25">
        <f>AH13-Quarter!AK14</f>
        <v>0</v>
      </c>
      <c r="CH13" s="300">
        <f>AI13-Quarter!AL14</f>
        <v>0</v>
      </c>
      <c r="CI13" s="300">
        <f>AJ13-Quarter!AM14</f>
        <v>0</v>
      </c>
      <c r="CJ13" s="300">
        <f>AK13-Quarter!AN14</f>
        <v>0</v>
      </c>
      <c r="CK13" s="300">
        <f>AL13-Quarter!AO14</f>
        <v>0</v>
      </c>
      <c r="CL13" s="300">
        <f>AM13-Quarter!AP14</f>
        <v>0</v>
      </c>
      <c r="CM13" s="300">
        <f>AN13-Quarter!AQ14</f>
        <v>0</v>
      </c>
      <c r="CN13" s="300">
        <f>AO13-Quarter!AR14</f>
        <v>0</v>
      </c>
      <c r="CO13" s="300">
        <f>AP13-Quarter!AS14</f>
        <v>0</v>
      </c>
      <c r="CP13" s="300">
        <f>AQ13-Quarter!AT14</f>
        <v>0</v>
      </c>
      <c r="CQ13" s="300">
        <f>AR13-Quarter!AU14</f>
        <v>0</v>
      </c>
      <c r="CR13" s="300">
        <f>AS13-Quarter!AV14</f>
        <v>0</v>
      </c>
      <c r="CS13" s="300">
        <f>AT13-Quarter!AW14</f>
        <v>0</v>
      </c>
      <c r="CT13" s="300">
        <f>AU13-Quarter!AX14</f>
        <v>0</v>
      </c>
      <c r="CU13" s="300">
        <f>AV13-Quarter!AY14</f>
        <v>0</v>
      </c>
      <c r="CV13" s="300">
        <f>AW13-Quarter!AZ14</f>
        <v>0</v>
      </c>
      <c r="CW13" s="300">
        <f>AX13-Quarter!BA14</f>
        <v>0</v>
      </c>
    </row>
    <row r="14" spans="1:101" x14ac:dyDescent="0.2">
      <c r="A14" s="4" t="s">
        <v>6</v>
      </c>
      <c r="B14" s="26">
        <f>'England - Qtr'!B15+'Northern Ireland - Qtr'!B15+'Scotland - Qtr'!B15+'Wales - Qtr'!B15</f>
        <v>1020.92</v>
      </c>
      <c r="C14" s="26">
        <f>'England - Qtr'!C15+'Northern Ireland - Qtr'!C15+'Scotland - Qtr'!C15+'Wales - Qtr'!C15</f>
        <v>1053.49</v>
      </c>
      <c r="D14" s="26">
        <f>'England - Qtr'!D15+'Northern Ireland - Qtr'!D15+'Scotland - Qtr'!D15+'Wales - Qtr'!D15</f>
        <v>1053.49</v>
      </c>
      <c r="E14" s="26">
        <f>'England - Qtr'!E15+'Northern Ireland - Qtr'!E15+'Scotland - Qtr'!E15+'Wales - Qtr'!E15</f>
        <v>1053.49</v>
      </c>
      <c r="F14" s="26">
        <f>'England - Qtr'!F15+'Northern Ireland - Qtr'!F15+'Scotland - Qtr'!F15+'Wales - Qtr'!F15</f>
        <v>1053.49</v>
      </c>
      <c r="G14" s="26">
        <f>'England - Qtr'!G15+'Northern Ireland - Qtr'!G15+'Scotland - Qtr'!G15+'Wales - Qtr'!G15</f>
        <v>1039.1000000000001</v>
      </c>
      <c r="H14" s="26">
        <f>'England - Qtr'!H15+'Northern Ireland - Qtr'!H15+'Scotland - Qtr'!H15+'Wales - Qtr'!H15</f>
        <v>1039.1000000000001</v>
      </c>
      <c r="I14" s="26">
        <f>'England - Qtr'!I15+'Northern Ireland - Qtr'!I15+'Scotland - Qtr'!I15+'Wales - Qtr'!I15</f>
        <v>1040.8400000000001</v>
      </c>
      <c r="J14" s="26">
        <f>'England - Qtr'!J15+'Northern Ireland - Qtr'!J15+'Scotland - Qtr'!J15+'Wales - Qtr'!J15</f>
        <v>1042.1400000000001</v>
      </c>
      <c r="K14" s="26">
        <f>'England - Qtr'!K15+'Northern Ireland - Qtr'!K15+'Scotland - Qtr'!K15+'Wales - Qtr'!K15</f>
        <v>1049.98</v>
      </c>
      <c r="L14" s="26">
        <f>'England - Qtr'!L15+'Northern Ireland - Qtr'!L15+'Scotland - Qtr'!L15+'Wales - Qtr'!L15</f>
        <v>1050.46</v>
      </c>
      <c r="M14" s="26">
        <f>'England - Qtr'!M15+'Northern Ireland - Qtr'!M15+'Scotland - Qtr'!M15+'Wales - Qtr'!M15</f>
        <v>1050.46</v>
      </c>
      <c r="N14" s="26">
        <f>'England - Qtr'!N15+'Northern Ireland - Qtr'!N15+'Scotland - Qtr'!N15+'Wales - Qtr'!N15</f>
        <v>1050.46</v>
      </c>
      <c r="O14" s="26">
        <f>'England - Qtr'!O15+'Northern Ireland - Qtr'!O15+'Scotland - Qtr'!O15+'Wales - Qtr'!O15</f>
        <v>1053.0999999999999</v>
      </c>
      <c r="P14" s="26">
        <f>'England - Qtr'!P15+'Northern Ireland - Qtr'!P15+'Scotland - Qtr'!P15+'Wales - Qtr'!P15</f>
        <v>1053.97</v>
      </c>
      <c r="Q14" s="26">
        <f>'England - Qtr'!Q15+'Northern Ireland - Qtr'!Q15+'Scotland - Qtr'!Q15+'Wales - Qtr'!Q15</f>
        <v>1056.7</v>
      </c>
      <c r="R14" s="26">
        <f>'England - Qtr'!R15+'Northern Ireland - Qtr'!R15+'Scotland - Qtr'!R15+'Wales - Qtr'!R15</f>
        <v>1057.54</v>
      </c>
      <c r="S14" s="26">
        <f>'England - Qtr'!S15+'Northern Ireland - Qtr'!S15+'Scotland - Qtr'!S15+'Wales - Qtr'!S15</f>
        <v>1061.32</v>
      </c>
      <c r="T14" s="26">
        <f>'England - Qtr'!T15+'Northern Ireland - Qtr'!T15+'Scotland - Qtr'!T15+'Wales - Qtr'!T15</f>
        <v>1061.32</v>
      </c>
      <c r="U14" s="26">
        <f>'England - Qtr'!U15+'Northern Ireland - Qtr'!U15+'Scotland - Qtr'!U15+'Wales - Qtr'!U15</f>
        <v>1061.32</v>
      </c>
      <c r="V14" s="26">
        <f>'England - Qtr'!V15+'Northern Ireland - Qtr'!V15+'Scotland - Qtr'!V15+'Wales - Qtr'!V15</f>
        <v>1061.32</v>
      </c>
      <c r="W14" s="26">
        <f>'England - Qtr'!W15+'Northern Ireland - Qtr'!W15+'Scotland - Qtr'!W15+'Wales - Qtr'!W15</f>
        <v>1061.5700000000002</v>
      </c>
      <c r="X14" s="26">
        <f>'England - Qtr'!X15+'Northern Ireland - Qtr'!X15+'Scotland - Qtr'!X15+'Wales - Qtr'!X15</f>
        <v>1061.9100000000001</v>
      </c>
      <c r="Y14" s="26">
        <f>'England - Qtr'!Y15+'Northern Ireland - Qtr'!Y15+'Scotland - Qtr'!Y15+'Wales - Qtr'!Y15</f>
        <v>1061.9100000000001</v>
      </c>
      <c r="Z14" s="26">
        <f>'England - Qtr'!Z15+'Northern Ireland - Qtr'!Z15+'Scotland - Qtr'!Z15+'Wales - Qtr'!Z15</f>
        <v>1061.9100000000001</v>
      </c>
      <c r="AA14" s="26">
        <f>'England - Qtr'!AA15+'Northern Ireland - Qtr'!AA15+'Scotland - Qtr'!AA15+'Wales - Qtr'!AA15</f>
        <v>1066.1200000000001</v>
      </c>
      <c r="AB14" s="26">
        <f>'England - Qtr'!AB15+'Northern Ireland - Qtr'!AB15+'Scotland - Qtr'!AB15+'Wales - Qtr'!AB15</f>
        <v>1066.1200000000001</v>
      </c>
      <c r="AC14" s="26">
        <f>'England - Qtr'!AC15+'Northern Ireland - Qtr'!AC15+'Scotland - Qtr'!AC15+'Wales - Qtr'!AC15</f>
        <v>1066.1200000000001</v>
      </c>
      <c r="AD14" s="26">
        <f>'England - Qtr'!AD15+'Northern Ireland - Qtr'!AD15+'Scotland - Qtr'!AD15+'Wales - Qtr'!AD15</f>
        <v>1066.1200000000001</v>
      </c>
      <c r="AE14" s="26">
        <f>'England - Qtr'!AE15+'Northern Ireland - Qtr'!AE15+'Scotland - Qtr'!AE15+'Wales - Qtr'!AE15</f>
        <v>1063.06</v>
      </c>
      <c r="AF14" s="26">
        <f>'England - Qtr'!AF15+'Northern Ireland - Qtr'!AF15+'Scotland - Qtr'!AF15+'Wales - Qtr'!AF15</f>
        <v>1063.06</v>
      </c>
      <c r="AG14" s="26">
        <f>'England - Qtr'!AG15+'Northern Ireland - Qtr'!AG15+'Scotland - Qtr'!AG15+'Wales - Qtr'!AG15</f>
        <v>1063.06</v>
      </c>
      <c r="AH14" s="26">
        <f>'England - Qtr'!AH15+'Northern Ireland - Qtr'!AH15+'Scotland - Qtr'!AH15+'Wales - Qtr'!AH15</f>
        <v>1063.06</v>
      </c>
      <c r="AI14" s="26">
        <f>'England - Qtr'!AI15+'Northern Ireland - Qtr'!AI15+'Scotland - Qtr'!AI15+'Wales - Qtr'!AI15</f>
        <v>1055.49</v>
      </c>
      <c r="AJ14" s="26">
        <f>'England - Qtr'!AJ15+'Northern Ireland - Qtr'!AJ15+'Scotland - Qtr'!AJ15+'Wales - Qtr'!AJ15</f>
        <v>1055.49</v>
      </c>
      <c r="AK14" s="26">
        <f>'England - Qtr'!AK15+'Northern Ireland - Qtr'!AK15+'Scotland - Qtr'!AK15+'Wales - Qtr'!AK15</f>
        <v>1055.49</v>
      </c>
      <c r="AL14" s="26">
        <f>'England - Qtr'!AL15+'Northern Ireland - Qtr'!AL15+'Scotland - Qtr'!AL15+'Wales - Qtr'!AL15</f>
        <v>1055.49</v>
      </c>
      <c r="AM14" s="26">
        <f>'England - Qtr'!AM15+'Northern Ireland - Qtr'!AM15+'Scotland - Qtr'!AM15+'Wales - Qtr'!AM15</f>
        <v>1054.5600000000002</v>
      </c>
      <c r="AN14" s="26">
        <f>'England - Qtr'!AN15+'Northern Ireland - Qtr'!AN15+'Scotland - Qtr'!AN15+'Wales - Qtr'!AN15</f>
        <v>1054.5600000000002</v>
      </c>
      <c r="AO14" s="26">
        <f>'England - Qtr'!AO15+'Northern Ireland - Qtr'!AO15+'Scotland - Qtr'!AO15+'Wales - Qtr'!AO15</f>
        <v>1054.5600000000002</v>
      </c>
      <c r="AP14" s="26">
        <f>'England - Qtr'!AP15+'Northern Ireland - Qtr'!AP15+'Scotland - Qtr'!AP15+'Wales - Qtr'!AP15</f>
        <v>1054.5600000000002</v>
      </c>
      <c r="AQ14" s="26">
        <f>'England - Qtr'!AQ15+'Northern Ireland - Qtr'!AQ15+'Scotland - Qtr'!AQ15+'Wales - Qtr'!AQ15</f>
        <v>1054.5600000000002</v>
      </c>
      <c r="AR14" s="26">
        <f>'England - Qtr'!AR15+'Northern Ireland - Qtr'!AR15+'Scotland - Qtr'!AR15+'Wales - Qtr'!AR15</f>
        <v>1054.5600000000002</v>
      </c>
      <c r="AS14" s="26">
        <f>'England - Qtr'!AS15+'Northern Ireland - Qtr'!AS15+'Scotland - Qtr'!AS15+'Wales - Qtr'!AS15</f>
        <v>1055.5600000000002</v>
      </c>
      <c r="AT14" s="26">
        <f>'England - Qtr'!AT15+'Northern Ireland - Qtr'!AT15+'Scotland - Qtr'!AT15+'Wales - Qtr'!AT15</f>
        <v>1055.5600000000002</v>
      </c>
      <c r="AU14" s="26">
        <f>'England - Qtr'!AU15+'Northern Ireland - Qtr'!AU15+'Scotland - Qtr'!AU15+'Wales - Qtr'!AU15</f>
        <v>1055.5600000000002</v>
      </c>
      <c r="AV14" s="26">
        <f>'England - Qtr'!AV15+'Northern Ireland - Qtr'!AV15+'Scotland - Qtr'!AV15+'Wales - Qtr'!AV15</f>
        <v>1055.5600000000002</v>
      </c>
      <c r="AW14" s="26">
        <f>'England - Qtr'!AW15+'Northern Ireland - Qtr'!AW15+'Scotland - Qtr'!AW15+'Wales - Qtr'!AW15</f>
        <v>1055.5600000000002</v>
      </c>
      <c r="AX14" s="26">
        <f>'England - Qtr'!AX15+'Northern Ireland - Qtr'!AX15+'Scotland - Qtr'!AX15+'Wales - Qtr'!AX15</f>
        <v>1061.5600000000002</v>
      </c>
      <c r="AY14" s="26"/>
      <c r="AZ14" s="26"/>
      <c r="BA14" s="25">
        <f>B14-Quarter!E15</f>
        <v>-8.0000000000040927E-2</v>
      </c>
      <c r="BB14" s="25">
        <f>C14-Quarter!F15</f>
        <v>0.49000000000000909</v>
      </c>
      <c r="BC14" s="25">
        <f>D14-Quarter!G15</f>
        <v>0.49000000000000909</v>
      </c>
      <c r="BD14" s="25">
        <f>E14-Quarter!H15</f>
        <v>0.49000000000000909</v>
      </c>
      <c r="BE14" s="25">
        <f>F14-Quarter!I15</f>
        <v>0.49000000000000909</v>
      </c>
      <c r="BF14" s="25">
        <f>G14-Quarter!J15</f>
        <v>0.10000000000013642</v>
      </c>
      <c r="BG14" s="25">
        <f>H14-Quarter!K15</f>
        <v>0.10000000000013642</v>
      </c>
      <c r="BH14" s="25">
        <f>I14-Quarter!L15</f>
        <v>-0.15999999999985448</v>
      </c>
      <c r="BI14" s="25">
        <f>J14-Quarter!M15</f>
        <v>0.14000000000010004</v>
      </c>
      <c r="BJ14" s="25">
        <f>K14-Quarter!N15</f>
        <v>-1.999999999998181E-2</v>
      </c>
      <c r="BK14" s="25">
        <f>L14-Quarter!O15</f>
        <v>0.46000000000003638</v>
      </c>
      <c r="BL14" s="25">
        <f>M14-Quarter!P15</f>
        <v>0.46000000000003638</v>
      </c>
      <c r="BM14" s="25">
        <f>N14-Quarter!Q15</f>
        <v>0.46000000000003638</v>
      </c>
      <c r="BN14" s="25">
        <f>O14-Quarter!R15</f>
        <v>9.9999999999909051E-2</v>
      </c>
      <c r="BO14" s="25">
        <f>P14-Quarter!S15</f>
        <v>-2.9999999999972715E-2</v>
      </c>
      <c r="BP14" s="25">
        <f>Q14-Quarter!T15</f>
        <v>-0.29999999999995453</v>
      </c>
      <c r="BQ14" s="25">
        <f>R14-Quarter!U15</f>
        <v>-0.46000000000003638</v>
      </c>
      <c r="BR14" s="25">
        <f>S14-Quarter!V15</f>
        <v>0</v>
      </c>
      <c r="BS14" s="25">
        <f>T14-Quarter!W15</f>
        <v>0</v>
      </c>
      <c r="BT14" s="25">
        <f>U14-Quarter!X15</f>
        <v>0</v>
      </c>
      <c r="BU14" s="25">
        <f>V14-Quarter!Y15</f>
        <v>0</v>
      </c>
      <c r="BV14" s="25">
        <f>W14-Quarter!Z15</f>
        <v>0</v>
      </c>
      <c r="BW14" s="25">
        <f>X14-Quarter!AA15</f>
        <v>0</v>
      </c>
      <c r="BX14" s="25">
        <f>Y14-Quarter!AB15</f>
        <v>0</v>
      </c>
      <c r="BY14" s="25">
        <f>Z14-Quarter!AC15</f>
        <v>0</v>
      </c>
      <c r="BZ14" s="25">
        <f>AA14-Quarter!AD15</f>
        <v>0</v>
      </c>
      <c r="CA14" s="25">
        <f>AB14-Quarter!AE15</f>
        <v>0</v>
      </c>
      <c r="CB14" s="25">
        <f>AC14-Quarter!AF15</f>
        <v>0</v>
      </c>
      <c r="CC14" s="25">
        <f>AD14-Quarter!AG15</f>
        <v>0</v>
      </c>
      <c r="CD14" s="25">
        <f>AE14-Quarter!AH15</f>
        <v>0</v>
      </c>
      <c r="CE14" s="25">
        <f>AF14-Quarter!AI15</f>
        <v>0</v>
      </c>
      <c r="CF14" s="25">
        <f>AG14-Quarter!AJ15</f>
        <v>0</v>
      </c>
      <c r="CG14" s="25">
        <f>AH14-Quarter!AK15</f>
        <v>0</v>
      </c>
      <c r="CH14" s="300">
        <f>AI14-Quarter!AL15</f>
        <v>0</v>
      </c>
      <c r="CI14" s="300">
        <f>AJ14-Quarter!AM15</f>
        <v>0</v>
      </c>
      <c r="CJ14" s="300">
        <f>AK14-Quarter!AN15</f>
        <v>0</v>
      </c>
      <c r="CK14" s="300">
        <f>AL14-Quarter!AO15</f>
        <v>0</v>
      </c>
      <c r="CL14" s="300">
        <f>AM14-Quarter!AP15</f>
        <v>0</v>
      </c>
      <c r="CM14" s="300">
        <f>AN14-Quarter!AQ15</f>
        <v>0</v>
      </c>
      <c r="CN14" s="300">
        <f>AO14-Quarter!AR15</f>
        <v>0</v>
      </c>
      <c r="CO14" s="300">
        <f>AP14-Quarter!AS15</f>
        <v>0</v>
      </c>
      <c r="CP14" s="300">
        <f>AQ14-Quarter!AT15</f>
        <v>0</v>
      </c>
      <c r="CQ14" s="300">
        <f>AR14-Quarter!AU15</f>
        <v>0</v>
      </c>
      <c r="CR14" s="300">
        <f>AS14-Quarter!AV15</f>
        <v>0</v>
      </c>
      <c r="CS14" s="300">
        <f>AT14-Quarter!AW15</f>
        <v>0</v>
      </c>
      <c r="CT14" s="300">
        <f>AU14-Quarter!AX15</f>
        <v>0</v>
      </c>
      <c r="CU14" s="300">
        <f>AV14-Quarter!AY15</f>
        <v>0</v>
      </c>
      <c r="CV14" s="300">
        <f>AW14-Quarter!AZ15</f>
        <v>0</v>
      </c>
      <c r="CW14" s="300">
        <f>AX14-Quarter!BA15</f>
        <v>0</v>
      </c>
    </row>
    <row r="15" spans="1:101" x14ac:dyDescent="0.2">
      <c r="A15" s="4" t="s">
        <v>7</v>
      </c>
      <c r="B15" s="26">
        <f>'England - Qtr'!B16+'Northern Ireland - Qtr'!B16+'Scotland - Qtr'!B16+'Wales - Qtr'!B16</f>
        <v>193.23999999999998</v>
      </c>
      <c r="C15" s="26">
        <f>'England - Qtr'!C16+'Northern Ireland - Qtr'!C16+'Scotland - Qtr'!C16+'Wales - Qtr'!C16</f>
        <v>194.49999999999997</v>
      </c>
      <c r="D15" s="26">
        <f>'England - Qtr'!D16+'Northern Ireland - Qtr'!D16+'Scotland - Qtr'!D16+'Wales - Qtr'!D16</f>
        <v>198.09999999999997</v>
      </c>
      <c r="E15" s="26">
        <f>'England - Qtr'!E16+'Northern Ireland - Qtr'!E16+'Scotland - Qtr'!E16+'Wales - Qtr'!E16</f>
        <v>199.29999999999998</v>
      </c>
      <c r="F15" s="26">
        <f>'England - Qtr'!F16+'Northern Ireland - Qtr'!F16+'Scotland - Qtr'!F16+'Wales - Qtr'!F16</f>
        <v>199.29999999999998</v>
      </c>
      <c r="G15" s="26">
        <f>'England - Qtr'!G16+'Northern Ireland - Qtr'!G16+'Scotland - Qtr'!G16+'Wales - Qtr'!G16</f>
        <v>205.64</v>
      </c>
      <c r="H15" s="26">
        <f>'England - Qtr'!H16+'Northern Ireland - Qtr'!H16+'Scotland - Qtr'!H16+'Wales - Qtr'!H16</f>
        <v>205.64</v>
      </c>
      <c r="I15" s="26">
        <f>'England - Qtr'!I16+'Northern Ireland - Qtr'!I16+'Scotland - Qtr'!I16+'Wales - Qtr'!I16</f>
        <v>211.64</v>
      </c>
      <c r="J15" s="26">
        <f>'England - Qtr'!J16+'Northern Ireland - Qtr'!J16+'Scotland - Qtr'!J16+'Wales - Qtr'!J16</f>
        <v>211.64</v>
      </c>
      <c r="K15" s="26">
        <f>'England - Qtr'!K16+'Northern Ireland - Qtr'!K16+'Scotland - Qtr'!K16+'Wales - Qtr'!K16</f>
        <v>196.93</v>
      </c>
      <c r="L15" s="26">
        <f>'England - Qtr'!L16+'Northern Ireland - Qtr'!L16+'Scotland - Qtr'!L16+'Wales - Qtr'!L16</f>
        <v>199.41999999999996</v>
      </c>
      <c r="M15" s="26">
        <f>'England - Qtr'!M16+'Northern Ireland - Qtr'!M16+'Scotland - Qtr'!M16+'Wales - Qtr'!M16</f>
        <v>201.37</v>
      </c>
      <c r="N15" s="26">
        <f>'England - Qtr'!N16+'Northern Ireland - Qtr'!N16+'Scotland - Qtr'!N16+'Wales - Qtr'!N16</f>
        <v>201.37</v>
      </c>
      <c r="O15" s="26">
        <f>'England - Qtr'!O16+'Northern Ireland - Qtr'!O16+'Scotland - Qtr'!O16+'Wales - Qtr'!O16</f>
        <v>214.54999999999995</v>
      </c>
      <c r="P15" s="26">
        <f>'England - Qtr'!P16+'Northern Ireland - Qtr'!P16+'Scotland - Qtr'!P16+'Wales - Qtr'!P16</f>
        <v>223.95999999999998</v>
      </c>
      <c r="Q15" s="26">
        <f>'England - Qtr'!Q16+'Northern Ireland - Qtr'!Q16+'Scotland - Qtr'!Q16+'Wales - Qtr'!Q16</f>
        <v>224.60999999999996</v>
      </c>
      <c r="R15" s="26">
        <f>'England - Qtr'!R16+'Northern Ireland - Qtr'!R16+'Scotland - Qtr'!R16+'Wales - Qtr'!R16</f>
        <v>230.43</v>
      </c>
      <c r="S15" s="26">
        <f>'England - Qtr'!S16+'Northern Ireland - Qtr'!S16+'Scotland - Qtr'!S16+'Wales - Qtr'!S16</f>
        <v>231.2</v>
      </c>
      <c r="T15" s="26">
        <f>'England - Qtr'!T16+'Northern Ireland - Qtr'!T16+'Scotland - Qtr'!T16+'Wales - Qtr'!T16</f>
        <v>231.2</v>
      </c>
      <c r="U15" s="26">
        <f>'England - Qtr'!U16+'Northern Ireland - Qtr'!U16+'Scotland - Qtr'!U16+'Wales - Qtr'!U16</f>
        <v>231.2</v>
      </c>
      <c r="V15" s="26">
        <f>'England - Qtr'!V16+'Northern Ireland - Qtr'!V16+'Scotland - Qtr'!V16+'Wales - Qtr'!V16</f>
        <v>231.29999999999995</v>
      </c>
      <c r="W15" s="26">
        <f>'England - Qtr'!W16+'Northern Ireland - Qtr'!W16+'Scotland - Qtr'!W16+'Wales - Qtr'!W16</f>
        <v>256.76</v>
      </c>
      <c r="X15" s="26">
        <f>'England - Qtr'!X16+'Northern Ireland - Qtr'!X16+'Scotland - Qtr'!X16+'Wales - Qtr'!X16</f>
        <v>257.33</v>
      </c>
      <c r="Y15" s="26">
        <f>'England - Qtr'!Y16+'Northern Ireland - Qtr'!Y16+'Scotland - Qtr'!Y16+'Wales - Qtr'!Y16</f>
        <v>257.33</v>
      </c>
      <c r="Z15" s="26">
        <f>'England - Qtr'!Z16+'Northern Ireland - Qtr'!Z16+'Scotland - Qtr'!Z16+'Wales - Qtr'!Z16</f>
        <v>257.33</v>
      </c>
      <c r="AA15" s="26">
        <f>'England - Qtr'!AA16+'Northern Ireland - Qtr'!AA16+'Scotland - Qtr'!AA16+'Wales - Qtr'!AA16</f>
        <v>245.48999999999998</v>
      </c>
      <c r="AB15" s="26">
        <f>'England - Qtr'!AB16+'Northern Ireland - Qtr'!AB16+'Scotland - Qtr'!AB16+'Wales - Qtr'!AB16</f>
        <v>245.48999999999998</v>
      </c>
      <c r="AC15" s="26">
        <f>'England - Qtr'!AC16+'Northern Ireland - Qtr'!AC16+'Scotland - Qtr'!AC16+'Wales - Qtr'!AC16</f>
        <v>245.48999999999998</v>
      </c>
      <c r="AD15" s="26">
        <f>'England - Qtr'!AD16+'Northern Ireland - Qtr'!AD16+'Scotland - Qtr'!AD16+'Wales - Qtr'!AD16</f>
        <v>245.48999999999998</v>
      </c>
      <c r="AE15" s="26">
        <f>'England - Qtr'!AE16+'Northern Ireland - Qtr'!AE16+'Scotland - Qtr'!AE16+'Wales - Qtr'!AE16</f>
        <v>246.51</v>
      </c>
      <c r="AF15" s="26">
        <f>'England - Qtr'!AF16+'Northern Ireland - Qtr'!AF16+'Scotland - Qtr'!AF16+'Wales - Qtr'!AF16</f>
        <v>246.51</v>
      </c>
      <c r="AG15" s="26">
        <f>'England - Qtr'!AG16+'Northern Ireland - Qtr'!AG16+'Scotland - Qtr'!AG16+'Wales - Qtr'!AG16</f>
        <v>246.51</v>
      </c>
      <c r="AH15" s="26">
        <f>'England - Qtr'!AH16+'Northern Ireland - Qtr'!AH16+'Scotland - Qtr'!AH16+'Wales - Qtr'!AH16</f>
        <v>246.51</v>
      </c>
      <c r="AI15" s="26">
        <f>'England - Qtr'!AI16+'Northern Ireland - Qtr'!AI16+'Scotland - Qtr'!AI16+'Wales - Qtr'!AI16</f>
        <v>246.51</v>
      </c>
      <c r="AJ15" s="26">
        <f>'England - Qtr'!AJ16+'Northern Ireland - Qtr'!AJ16+'Scotland - Qtr'!AJ16+'Wales - Qtr'!AJ16</f>
        <v>246.51</v>
      </c>
      <c r="AK15" s="26">
        <f>'England - Qtr'!AK16+'Northern Ireland - Qtr'!AK16+'Scotland - Qtr'!AK16+'Wales - Qtr'!AK16</f>
        <v>246.51</v>
      </c>
      <c r="AL15" s="26">
        <f>'England - Qtr'!AL16+'Northern Ireland - Qtr'!AL16+'Scotland - Qtr'!AL16+'Wales - Qtr'!AL16</f>
        <v>246.51</v>
      </c>
      <c r="AM15" s="26">
        <f>'England - Qtr'!AM16+'Northern Ireland - Qtr'!AM16+'Scotland - Qtr'!AM16+'Wales - Qtr'!AM16</f>
        <v>246.51</v>
      </c>
      <c r="AN15" s="26">
        <f>'England - Qtr'!AN16+'Northern Ireland - Qtr'!AN16+'Scotland - Qtr'!AN16+'Wales - Qtr'!AN16</f>
        <v>246.51</v>
      </c>
      <c r="AO15" s="26">
        <f>'England - Qtr'!AO16+'Northern Ireland - Qtr'!AO16+'Scotland - Qtr'!AO16+'Wales - Qtr'!AO16</f>
        <v>246.51</v>
      </c>
      <c r="AP15" s="26">
        <f>'England - Qtr'!AP16+'Northern Ireland - Qtr'!AP16+'Scotland - Qtr'!AP16+'Wales - Qtr'!AP16</f>
        <v>246.51</v>
      </c>
      <c r="AQ15" s="26">
        <f>'England - Qtr'!AQ16+'Northern Ireland - Qtr'!AQ16+'Scotland - Qtr'!AQ16+'Wales - Qtr'!AQ16</f>
        <v>247.31</v>
      </c>
      <c r="AR15" s="26">
        <f>'England - Qtr'!AR16+'Northern Ireland - Qtr'!AR16+'Scotland - Qtr'!AR16+'Wales - Qtr'!AR16</f>
        <v>247.31</v>
      </c>
      <c r="AS15" s="26">
        <f>'England - Qtr'!AS16+'Northern Ireland - Qtr'!AS16+'Scotland - Qtr'!AS16+'Wales - Qtr'!AS16</f>
        <v>247.31</v>
      </c>
      <c r="AT15" s="26">
        <f>'England - Qtr'!AT16+'Northern Ireland - Qtr'!AT16+'Scotland - Qtr'!AT16+'Wales - Qtr'!AT16</f>
        <v>256.96999999999997</v>
      </c>
      <c r="AU15" s="26">
        <f>'England - Qtr'!AU16+'Northern Ireland - Qtr'!AU16+'Scotland - Qtr'!AU16+'Wales - Qtr'!AU16</f>
        <v>258.02999999999997</v>
      </c>
      <c r="AV15" s="26">
        <f>'England - Qtr'!AV16+'Northern Ireland - Qtr'!AV16+'Scotland - Qtr'!AV16+'Wales - Qtr'!AV16</f>
        <v>258.02999999999997</v>
      </c>
      <c r="AW15" s="26">
        <f>'England - Qtr'!AW16+'Northern Ireland - Qtr'!AW16+'Scotland - Qtr'!AW16+'Wales - Qtr'!AW16</f>
        <v>258.02999999999997</v>
      </c>
      <c r="AX15" s="26">
        <f>'England - Qtr'!AX16+'Northern Ireland - Qtr'!AX16+'Scotland - Qtr'!AX16+'Wales - Qtr'!AX16</f>
        <v>258.02999999999997</v>
      </c>
      <c r="AY15" s="26"/>
      <c r="AZ15" s="26"/>
      <c r="BA15" s="25">
        <f>B15-Quarter!E16</f>
        <v>0.23999999999998067</v>
      </c>
      <c r="BB15" s="25">
        <f>C15-Quarter!F16</f>
        <v>0.49999999999997158</v>
      </c>
      <c r="BC15" s="25">
        <f>D15-Quarter!G16</f>
        <v>9.9999999999965894E-2</v>
      </c>
      <c r="BD15" s="25">
        <f>E15-Quarter!H16</f>
        <v>0.29999999999998295</v>
      </c>
      <c r="BE15" s="25">
        <f>F15-Quarter!I16</f>
        <v>0.29999999999998295</v>
      </c>
      <c r="BF15" s="25">
        <f>G15-Quarter!J16</f>
        <v>-0.36000000000001364</v>
      </c>
      <c r="BG15" s="25">
        <f>H15-Quarter!K16</f>
        <v>-0.36000000000001364</v>
      </c>
      <c r="BH15" s="25">
        <f>I15-Quarter!L16</f>
        <v>-0.36000000000001364</v>
      </c>
      <c r="BI15" s="25">
        <f>J15-Quarter!M16</f>
        <v>-0.36000000000001364</v>
      </c>
      <c r="BJ15" s="25">
        <f>K15-Quarter!N16</f>
        <v>-6.9999999999993179E-2</v>
      </c>
      <c r="BK15" s="25">
        <f>L15-Quarter!O16</f>
        <v>0.41999999999995907</v>
      </c>
      <c r="BL15" s="25">
        <f>M15-Quarter!P16</f>
        <v>0.37000000000000455</v>
      </c>
      <c r="BM15" s="25">
        <f>N15-Quarter!Q16</f>
        <v>0.37000000000000455</v>
      </c>
      <c r="BN15" s="25">
        <f>O15-Quarter!R16</f>
        <v>-0.45000000000004547</v>
      </c>
      <c r="BO15" s="25">
        <f>P15-Quarter!S16</f>
        <v>-4.0000000000020464E-2</v>
      </c>
      <c r="BP15" s="25">
        <f>Q15-Quarter!T16</f>
        <v>-0.3900000000000432</v>
      </c>
      <c r="BQ15" s="25">
        <f>R15-Quarter!U16</f>
        <v>0.43000000000000682</v>
      </c>
      <c r="BR15" s="25">
        <f>S15-Quarter!V16</f>
        <v>0</v>
      </c>
      <c r="BS15" s="25">
        <f>T15-Quarter!W16</f>
        <v>0</v>
      </c>
      <c r="BT15" s="25">
        <f>U15-Quarter!X16</f>
        <v>0</v>
      </c>
      <c r="BU15" s="25">
        <f>V15-Quarter!Y16</f>
        <v>0</v>
      </c>
      <c r="BV15" s="25">
        <f>W15-Quarter!Z16</f>
        <v>0</v>
      </c>
      <c r="BW15" s="25">
        <f>X15-Quarter!AA16</f>
        <v>0</v>
      </c>
      <c r="BX15" s="25">
        <f>Y15-Quarter!AB16</f>
        <v>0</v>
      </c>
      <c r="BY15" s="25">
        <f>Z15-Quarter!AC16</f>
        <v>0</v>
      </c>
      <c r="BZ15" s="25">
        <f>AA15-Quarter!AD16</f>
        <v>0</v>
      </c>
      <c r="CA15" s="25">
        <f>AB15-Quarter!AE16</f>
        <v>0</v>
      </c>
      <c r="CB15" s="25">
        <f>AC15-Quarter!AF16</f>
        <v>0</v>
      </c>
      <c r="CC15" s="25">
        <f>AD15-Quarter!AG16</f>
        <v>0</v>
      </c>
      <c r="CD15" s="25">
        <f>AE15-Quarter!AH16</f>
        <v>0</v>
      </c>
      <c r="CE15" s="25">
        <f>AF15-Quarter!AI16</f>
        <v>0</v>
      </c>
      <c r="CF15" s="25">
        <f>AG15-Quarter!AJ16</f>
        <v>0</v>
      </c>
      <c r="CG15" s="25">
        <f>AH15-Quarter!AK16</f>
        <v>0</v>
      </c>
      <c r="CH15" s="300">
        <f>AI15-Quarter!AL16</f>
        <v>0</v>
      </c>
      <c r="CI15" s="300">
        <f>AJ15-Quarter!AM16</f>
        <v>0</v>
      </c>
      <c r="CJ15" s="300">
        <f>AK15-Quarter!AN16</f>
        <v>0</v>
      </c>
      <c r="CK15" s="300">
        <f>AL15-Quarter!AO16</f>
        <v>0</v>
      </c>
      <c r="CL15" s="300">
        <f>AM15-Quarter!AP16</f>
        <v>0</v>
      </c>
      <c r="CM15" s="300">
        <f>AN15-Quarter!AQ16</f>
        <v>0</v>
      </c>
      <c r="CN15" s="300">
        <f>AO15-Quarter!AR16</f>
        <v>0</v>
      </c>
      <c r="CO15" s="300">
        <f>AP15-Quarter!AS16</f>
        <v>0</v>
      </c>
      <c r="CP15" s="300">
        <f>AQ15-Quarter!AT16</f>
        <v>0</v>
      </c>
      <c r="CQ15" s="300">
        <f>AR15-Quarter!AU16</f>
        <v>0</v>
      </c>
      <c r="CR15" s="300">
        <f>AS15-Quarter!AV16</f>
        <v>0</v>
      </c>
      <c r="CS15" s="300">
        <f>AT15-Quarter!AW16</f>
        <v>0</v>
      </c>
      <c r="CT15" s="300">
        <f>AU15-Quarter!AX16</f>
        <v>0</v>
      </c>
      <c r="CU15" s="300">
        <f>AV15-Quarter!AY16</f>
        <v>0</v>
      </c>
      <c r="CV15" s="300">
        <f>AW15-Quarter!AZ16</f>
        <v>0</v>
      </c>
      <c r="CW15" s="300">
        <f>AX15-Quarter!BA16</f>
        <v>0</v>
      </c>
    </row>
    <row r="16" spans="1:101" x14ac:dyDescent="0.2">
      <c r="A16" s="4" t="s">
        <v>8</v>
      </c>
      <c r="B16" s="26">
        <f>'England - Qtr'!B17+'Northern Ireland - Qtr'!B17+'Scotland - Qtr'!B17+'Wales - Qtr'!B17</f>
        <v>413.36</v>
      </c>
      <c r="C16" s="26">
        <f>'England - Qtr'!C17+'Northern Ireland - Qtr'!C17+'Scotland - Qtr'!C17+'Wales - Qtr'!C17</f>
        <v>421.82</v>
      </c>
      <c r="D16" s="26">
        <f>'England - Qtr'!D17+'Northern Ireland - Qtr'!D17+'Scotland - Qtr'!D17+'Wales - Qtr'!D17</f>
        <v>421.82</v>
      </c>
      <c r="E16" s="26">
        <f>'England - Qtr'!E17+'Northern Ireland - Qtr'!E17+'Scotland - Qtr'!E17+'Wales - Qtr'!E17</f>
        <v>421.82</v>
      </c>
      <c r="F16" s="26">
        <f>'England - Qtr'!F17+'Northern Ireland - Qtr'!F17+'Scotland - Qtr'!F17+'Wales - Qtr'!F17</f>
        <v>501.82</v>
      </c>
      <c r="G16" s="26">
        <f>'England - Qtr'!G17+'Northern Ireland - Qtr'!G17+'Scotland - Qtr'!G17+'Wales - Qtr'!G17</f>
        <v>498.65999999999997</v>
      </c>
      <c r="H16" s="26">
        <f>'England - Qtr'!H17+'Northern Ireland - Qtr'!H17+'Scotland - Qtr'!H17+'Wales - Qtr'!H17</f>
        <v>498.65999999999997</v>
      </c>
      <c r="I16" s="26">
        <f>'England - Qtr'!I17+'Northern Ireland - Qtr'!I17+'Scotland - Qtr'!I17+'Wales - Qtr'!I17</f>
        <v>498.65999999999997</v>
      </c>
      <c r="J16" s="26">
        <f>'England - Qtr'!J17+'Northern Ireland - Qtr'!J17+'Scotland - Qtr'!J17+'Wales - Qtr'!J17</f>
        <v>512.66</v>
      </c>
      <c r="K16" s="26">
        <f>'England - Qtr'!K17+'Northern Ireland - Qtr'!K17+'Scotland - Qtr'!K17+'Wales - Qtr'!K17</f>
        <v>538.41</v>
      </c>
      <c r="L16" s="26">
        <f>'England - Qtr'!L17+'Northern Ireland - Qtr'!L17+'Scotland - Qtr'!L17+'Wales - Qtr'!L17</f>
        <v>544.91</v>
      </c>
      <c r="M16" s="26">
        <f>'England - Qtr'!M17+'Northern Ireland - Qtr'!M17+'Scotland - Qtr'!M17+'Wales - Qtr'!M17</f>
        <v>544.91</v>
      </c>
      <c r="N16" s="26">
        <f>'England - Qtr'!N17+'Northern Ireland - Qtr'!N17+'Scotland - Qtr'!N17+'Wales - Qtr'!N17</f>
        <v>544.91</v>
      </c>
      <c r="O16" s="26">
        <f>'England - Qtr'!O17+'Northern Ireland - Qtr'!O17+'Scotland - Qtr'!O17+'Wales - Qtr'!O17</f>
        <v>595.05999999999995</v>
      </c>
      <c r="P16" s="26">
        <f>'England - Qtr'!P17+'Northern Ireland - Qtr'!P17+'Scotland - Qtr'!P17+'Wales - Qtr'!P17</f>
        <v>621.05999999999995</v>
      </c>
      <c r="Q16" s="26">
        <f>'England - Qtr'!Q17+'Northern Ireland - Qtr'!Q17+'Scotland - Qtr'!Q17+'Wales - Qtr'!Q17</f>
        <v>629.36</v>
      </c>
      <c r="R16" s="26">
        <f>'England - Qtr'!R17+'Northern Ireland - Qtr'!R17+'Scotland - Qtr'!R17+'Wales - Qtr'!R17</f>
        <v>680.36</v>
      </c>
      <c r="S16" s="26">
        <f>'England - Qtr'!S17+'Northern Ireland - Qtr'!S17+'Scotland - Qtr'!S17+'Wales - Qtr'!S17</f>
        <v>830.44</v>
      </c>
      <c r="T16" s="26">
        <f>'England - Qtr'!T17+'Northern Ireland - Qtr'!T17+'Scotland - Qtr'!T17+'Wales - Qtr'!T17</f>
        <v>839.44</v>
      </c>
      <c r="U16" s="26">
        <f>'England - Qtr'!U17+'Northern Ireland - Qtr'!U17+'Scotland - Qtr'!U17+'Wales - Qtr'!U17</f>
        <v>907.44</v>
      </c>
      <c r="V16" s="26">
        <f>'England - Qtr'!V17+'Northern Ireland - Qtr'!V17+'Scotland - Qtr'!V17+'Wales - Qtr'!V17</f>
        <v>929.94</v>
      </c>
      <c r="W16" s="26">
        <f>'England - Qtr'!W17+'Northern Ireland - Qtr'!W17+'Scotland - Qtr'!W17+'Wales - Qtr'!W17</f>
        <v>939.29000000000008</v>
      </c>
      <c r="X16" s="26">
        <f>'England - Qtr'!X17+'Northern Ireland - Qtr'!X17+'Scotland - Qtr'!X17+'Wales - Qtr'!X17</f>
        <v>939.29000000000008</v>
      </c>
      <c r="Y16" s="26">
        <f>'England - Qtr'!Y17+'Northern Ireland - Qtr'!Y17+'Scotland - Qtr'!Y17+'Wales - Qtr'!Y17</f>
        <v>988.29000000000008</v>
      </c>
      <c r="Z16" s="26">
        <f>'England - Qtr'!Z17+'Northern Ireland - Qtr'!Z17+'Scotland - Qtr'!Z17+'Wales - Qtr'!Z17</f>
        <v>1028.29</v>
      </c>
      <c r="AA16" s="26">
        <f>'England - Qtr'!AA17+'Northern Ireland - Qtr'!AA17+'Scotland - Qtr'!AA17+'Wales - Qtr'!AA17</f>
        <v>1077.0800000000002</v>
      </c>
      <c r="AB16" s="26">
        <f>'England - Qtr'!AB17+'Northern Ireland - Qtr'!AB17+'Scotland - Qtr'!AB17+'Wales - Qtr'!AB17</f>
        <v>1077.0800000000002</v>
      </c>
      <c r="AC16" s="26">
        <f>'England - Qtr'!AC17+'Northern Ireland - Qtr'!AC17+'Scotland - Qtr'!AC17+'Wales - Qtr'!AC17</f>
        <v>1077.0800000000002</v>
      </c>
      <c r="AD16" s="26">
        <f>'England - Qtr'!AD17+'Northern Ireland - Qtr'!AD17+'Scotland - Qtr'!AD17+'Wales - Qtr'!AD17</f>
        <v>1090.93</v>
      </c>
      <c r="AE16" s="26">
        <f>'England - Qtr'!AE17+'Northern Ireland - Qtr'!AE17+'Scotland - Qtr'!AE17+'Wales - Qtr'!AE17</f>
        <v>1136.54</v>
      </c>
      <c r="AF16" s="26">
        <f>'England - Qtr'!AF17+'Northern Ireland - Qtr'!AF17+'Scotland - Qtr'!AF17+'Wales - Qtr'!AF17</f>
        <v>1136.54</v>
      </c>
      <c r="AG16" s="26">
        <f>'England - Qtr'!AG17+'Northern Ireland - Qtr'!AG17+'Scotland - Qtr'!AG17+'Wales - Qtr'!AG17</f>
        <v>1136.54</v>
      </c>
      <c r="AH16" s="26">
        <f>'England - Qtr'!AH17+'Northern Ireland - Qtr'!AH17+'Scotland - Qtr'!AH17+'Wales - Qtr'!AH17</f>
        <v>1136.54</v>
      </c>
      <c r="AI16" s="26">
        <f>'England - Qtr'!AI17+'Northern Ireland - Qtr'!AI17+'Scotland - Qtr'!AI17+'Wales - Qtr'!AI17</f>
        <v>1149.3399999999999</v>
      </c>
      <c r="AJ16" s="26">
        <f>'England - Qtr'!AJ17+'Northern Ireland - Qtr'!AJ17+'Scotland - Qtr'!AJ17+'Wales - Qtr'!AJ17</f>
        <v>1149.3399999999999</v>
      </c>
      <c r="AK16" s="26">
        <f>'England - Qtr'!AK17+'Northern Ireland - Qtr'!AK17+'Scotland - Qtr'!AK17+'Wales - Qtr'!AK17</f>
        <v>1138.04</v>
      </c>
      <c r="AL16" s="26">
        <f>'England - Qtr'!AL17+'Northern Ireland - Qtr'!AL17+'Scotland - Qtr'!AL17+'Wales - Qtr'!AL17</f>
        <v>1309.78</v>
      </c>
      <c r="AM16" s="26">
        <f>'England - Qtr'!AM17+'Northern Ireland - Qtr'!AM17+'Scotland - Qtr'!AM17+'Wales - Qtr'!AM17</f>
        <v>1350.25</v>
      </c>
      <c r="AN16" s="26">
        <f>'England - Qtr'!AN17+'Northern Ireland - Qtr'!AN17+'Scotland - Qtr'!AN17+'Wales - Qtr'!AN17</f>
        <v>1350.25</v>
      </c>
      <c r="AO16" s="26">
        <f>'England - Qtr'!AO17+'Northern Ireland - Qtr'!AO17+'Scotland - Qtr'!AO17+'Wales - Qtr'!AO17</f>
        <v>1400.1499999999999</v>
      </c>
      <c r="AP16" s="26">
        <f>'England - Qtr'!AP17+'Northern Ireland - Qtr'!AP17+'Scotland - Qtr'!AP17+'Wales - Qtr'!AP17</f>
        <v>1434.9299999999998</v>
      </c>
      <c r="AQ16" s="26">
        <f>'England - Qtr'!AQ17+'Northern Ireland - Qtr'!AQ17+'Scotland - Qtr'!AQ17+'Wales - Qtr'!AQ17</f>
        <v>1441.9099999999999</v>
      </c>
      <c r="AR16" s="26">
        <f>'England - Qtr'!AR17+'Northern Ireland - Qtr'!AR17+'Scotland - Qtr'!AR17+'Wales - Qtr'!AR17</f>
        <v>1441.9099999999999</v>
      </c>
      <c r="AS16" s="26">
        <f>'England - Qtr'!AS17+'Northern Ireland - Qtr'!AS17+'Scotland - Qtr'!AS17+'Wales - Qtr'!AS17</f>
        <v>1450.9099999999999</v>
      </c>
      <c r="AT16" s="26">
        <f>'England - Qtr'!AT17+'Northern Ireland - Qtr'!AT17+'Scotland - Qtr'!AT17+'Wales - Qtr'!AT17</f>
        <v>1450.9099999999999</v>
      </c>
      <c r="AU16" s="26">
        <f>'England - Qtr'!AU17+'Northern Ireland - Qtr'!AU17+'Scotland - Qtr'!AU17+'Wales - Qtr'!AU17</f>
        <v>1510.9099999999999</v>
      </c>
      <c r="AV16" s="26">
        <f>'England - Qtr'!AV17+'Northern Ireland - Qtr'!AV17+'Scotland - Qtr'!AV17+'Wales - Qtr'!AV17</f>
        <v>1510.9099999999999</v>
      </c>
      <c r="AW16" s="26">
        <f>'England - Qtr'!AW17+'Northern Ireland - Qtr'!AW17+'Scotland - Qtr'!AW17+'Wales - Qtr'!AW17</f>
        <v>1510.9099999999999</v>
      </c>
      <c r="AX16" s="26">
        <f>'England - Qtr'!AX17+'Northern Ireland - Qtr'!AX17+'Scotland - Qtr'!AX17+'Wales - Qtr'!AX17</f>
        <v>1510.9099999999999</v>
      </c>
      <c r="AY16" s="26"/>
      <c r="AZ16" s="26"/>
      <c r="BA16" s="25">
        <f>B16-Quarter!E17</f>
        <v>0.36000000000001364</v>
      </c>
      <c r="BB16" s="25">
        <f>C16-Quarter!F17</f>
        <v>-0.18000000000000682</v>
      </c>
      <c r="BC16" s="25">
        <f>D16-Quarter!G17</f>
        <v>-0.18000000000000682</v>
      </c>
      <c r="BD16" s="25">
        <f>E16-Quarter!H17</f>
        <v>-0.18000000000000682</v>
      </c>
      <c r="BE16" s="25">
        <f>F16-Quarter!I17</f>
        <v>-0.18000000000000682</v>
      </c>
      <c r="BF16" s="25">
        <f>G16-Quarter!J17</f>
        <v>-0.34000000000003183</v>
      </c>
      <c r="BG16" s="25">
        <f>H16-Quarter!K17</f>
        <v>-0.34000000000003183</v>
      </c>
      <c r="BH16" s="25">
        <f>I16-Quarter!L17</f>
        <v>-0.34000000000003183</v>
      </c>
      <c r="BI16" s="25">
        <f>J16-Quarter!M17</f>
        <v>-0.34000000000003183</v>
      </c>
      <c r="BJ16" s="25">
        <f>K16-Quarter!N17</f>
        <v>0.40999999999996817</v>
      </c>
      <c r="BK16" s="25">
        <f>L16-Quarter!O17</f>
        <v>-9.0000000000031832E-2</v>
      </c>
      <c r="BL16" s="25">
        <f>M16-Quarter!P17</f>
        <v>-9.0000000000031832E-2</v>
      </c>
      <c r="BM16" s="25">
        <f>N16-Quarter!Q17</f>
        <v>-9.0000000000031832E-2</v>
      </c>
      <c r="BN16" s="25">
        <f>O16-Quarter!R17</f>
        <v>5.999999999994543E-2</v>
      </c>
      <c r="BO16" s="25">
        <f>P16-Quarter!S17</f>
        <v>5.999999999994543E-2</v>
      </c>
      <c r="BP16" s="25">
        <f>Q16-Quarter!T17</f>
        <v>0.36000000000001364</v>
      </c>
      <c r="BQ16" s="25">
        <f>R16-Quarter!U17</f>
        <v>0.36000000000001364</v>
      </c>
      <c r="BR16" s="25">
        <f>S16-Quarter!V17</f>
        <v>0</v>
      </c>
      <c r="BS16" s="25">
        <f>T16-Quarter!W17</f>
        <v>0</v>
      </c>
      <c r="BT16" s="25">
        <f>U16-Quarter!X17</f>
        <v>0</v>
      </c>
      <c r="BU16" s="25">
        <f>V16-Quarter!Y17</f>
        <v>0</v>
      </c>
      <c r="BV16" s="25">
        <f>W16-Quarter!Z17</f>
        <v>0</v>
      </c>
      <c r="BW16" s="25">
        <f>X16-Quarter!AA17</f>
        <v>0</v>
      </c>
      <c r="BX16" s="25">
        <f>Y16-Quarter!AB17</f>
        <v>0</v>
      </c>
      <c r="BY16" s="25">
        <f>Z16-Quarter!AC17</f>
        <v>0</v>
      </c>
      <c r="BZ16" s="25">
        <f>AA16-Quarter!AD17</f>
        <v>0</v>
      </c>
      <c r="CA16" s="25">
        <f>AB16-Quarter!AE17</f>
        <v>0</v>
      </c>
      <c r="CB16" s="25">
        <f>AC16-Quarter!AF17</f>
        <v>0</v>
      </c>
      <c r="CC16" s="25">
        <f>AD16-Quarter!AG17</f>
        <v>0</v>
      </c>
      <c r="CD16" s="25">
        <f>AE16-Quarter!AH17</f>
        <v>0</v>
      </c>
      <c r="CE16" s="25">
        <f>AF16-Quarter!AI17</f>
        <v>0</v>
      </c>
      <c r="CF16" s="25">
        <f>AG16-Quarter!AJ17</f>
        <v>0</v>
      </c>
      <c r="CG16" s="25">
        <f>AH16-Quarter!AK17</f>
        <v>0</v>
      </c>
      <c r="CH16" s="300">
        <f>AI16-Quarter!AL17</f>
        <v>0</v>
      </c>
      <c r="CI16" s="300">
        <f>AJ16-Quarter!AM17</f>
        <v>0</v>
      </c>
      <c r="CJ16" s="300">
        <f>AK16-Quarter!AN17</f>
        <v>0</v>
      </c>
      <c r="CK16" s="300">
        <f>AL16-Quarter!AO17</f>
        <v>0</v>
      </c>
      <c r="CL16" s="300">
        <f>AM16-Quarter!AP17</f>
        <v>0</v>
      </c>
      <c r="CM16" s="300">
        <f>AN16-Quarter!AQ17</f>
        <v>0</v>
      </c>
      <c r="CN16" s="300">
        <f>AO16-Quarter!AR17</f>
        <v>0</v>
      </c>
      <c r="CO16" s="300">
        <f>AP16-Quarter!AS17</f>
        <v>0</v>
      </c>
      <c r="CP16" s="300">
        <f>AQ16-Quarter!AT17</f>
        <v>0</v>
      </c>
      <c r="CQ16" s="300">
        <f>AR16-Quarter!AU17</f>
        <v>0</v>
      </c>
      <c r="CR16" s="300">
        <f>AS16-Quarter!AV17</f>
        <v>0</v>
      </c>
      <c r="CS16" s="300">
        <f>AT16-Quarter!AW17</f>
        <v>0</v>
      </c>
      <c r="CT16" s="300">
        <f>AU16-Quarter!AX17</f>
        <v>0</v>
      </c>
      <c r="CU16" s="300">
        <f>AV16-Quarter!AY17</f>
        <v>0</v>
      </c>
      <c r="CV16" s="300">
        <f>AW16-Quarter!AZ17</f>
        <v>0</v>
      </c>
      <c r="CW16" s="300">
        <f>AX16-Quarter!BA17</f>
        <v>0</v>
      </c>
    </row>
    <row r="17" spans="1:101" x14ac:dyDescent="0.2">
      <c r="A17" s="4" t="s">
        <v>31</v>
      </c>
      <c r="B17" s="26">
        <f>'England - Qtr'!B18+'Northern Ireland - Qtr'!B18+'Scotland - Qtr'!B18+'Wales - Qtr'!B18</f>
        <v>110.52</v>
      </c>
      <c r="C17" s="26">
        <f>'England - Qtr'!C18+'Northern Ireland - Qtr'!C18+'Scotland - Qtr'!C18+'Wales - Qtr'!C18</f>
        <v>110.52</v>
      </c>
      <c r="D17" s="26">
        <f>'England - Qtr'!D18+'Northern Ireland - Qtr'!D18+'Scotland - Qtr'!D18+'Wales - Qtr'!D18</f>
        <v>110.52</v>
      </c>
      <c r="E17" s="26">
        <f>'England - Qtr'!E18+'Northern Ireland - Qtr'!E18+'Scotland - Qtr'!E18+'Wales - Qtr'!E18</f>
        <v>110.52</v>
      </c>
      <c r="F17" s="26">
        <f>'England - Qtr'!F18+'Northern Ireland - Qtr'!F18+'Scotland - Qtr'!F18+'Wales - Qtr'!F18</f>
        <v>110.52</v>
      </c>
      <c r="G17" s="26">
        <f>'England - Qtr'!G18+'Northern Ireland - Qtr'!G18+'Scotland - Qtr'!G18+'Wales - Qtr'!G18</f>
        <v>110.52</v>
      </c>
      <c r="H17" s="26">
        <f>'England - Qtr'!H18+'Northern Ireland - Qtr'!H18+'Scotland - Qtr'!H18+'Wales - Qtr'!H18</f>
        <v>110.52</v>
      </c>
      <c r="I17" s="26">
        <f>'England - Qtr'!I18+'Northern Ireland - Qtr'!I18+'Scotland - Qtr'!I18+'Wales - Qtr'!I18</f>
        <v>110.52</v>
      </c>
      <c r="J17" s="26">
        <f>'England - Qtr'!J18+'Northern Ireland - Qtr'!J18+'Scotland - Qtr'!J18+'Wales - Qtr'!J18</f>
        <v>110.52</v>
      </c>
      <c r="K17" s="26">
        <f>'England - Qtr'!K18+'Northern Ireland - Qtr'!K18+'Scotland - Qtr'!K18+'Wales - Qtr'!K18</f>
        <v>110.52</v>
      </c>
      <c r="L17" s="26">
        <f>'England - Qtr'!L18+'Northern Ireland - Qtr'!L18+'Scotland - Qtr'!L18+'Wales - Qtr'!L18</f>
        <v>110.52</v>
      </c>
      <c r="M17" s="26">
        <f>'England - Qtr'!M18+'Northern Ireland - Qtr'!M18+'Scotland - Qtr'!M18+'Wales - Qtr'!M18</f>
        <v>110.52</v>
      </c>
      <c r="N17" s="26">
        <f>'England - Qtr'!N18+'Northern Ireland - Qtr'!N18+'Scotland - Qtr'!N18+'Wales - Qtr'!N18</f>
        <v>110.52</v>
      </c>
      <c r="O17" s="26">
        <f>'England - Qtr'!O18+'Northern Ireland - Qtr'!O18+'Scotland - Qtr'!O18+'Wales - Qtr'!O18</f>
        <v>110.52</v>
      </c>
      <c r="P17" s="26">
        <f>'England - Qtr'!P18+'Northern Ireland - Qtr'!P18+'Scotland - Qtr'!P18+'Wales - Qtr'!P18</f>
        <v>110.52</v>
      </c>
      <c r="Q17" s="26">
        <f>'England - Qtr'!Q18+'Northern Ireland - Qtr'!Q18+'Scotland - Qtr'!Q18+'Wales - Qtr'!Q18</f>
        <v>110.52</v>
      </c>
      <c r="R17" s="26">
        <f>'England - Qtr'!R18+'Northern Ireland - Qtr'!R18+'Scotland - Qtr'!R18+'Wales - Qtr'!R18</f>
        <v>110.52</v>
      </c>
      <c r="S17" s="26">
        <f>'England - Qtr'!S18+'Northern Ireland - Qtr'!S18+'Scotland - Qtr'!S18+'Wales - Qtr'!S18</f>
        <v>110.52</v>
      </c>
      <c r="T17" s="26">
        <f>'England - Qtr'!T18+'Northern Ireland - Qtr'!T18+'Scotland - Qtr'!T18+'Wales - Qtr'!T18</f>
        <v>110.52</v>
      </c>
      <c r="U17" s="26">
        <f>'England - Qtr'!U18+'Northern Ireland - Qtr'!U18+'Scotland - Qtr'!U18+'Wales - Qtr'!U18</f>
        <v>110.52</v>
      </c>
      <c r="V17" s="26">
        <f>'England - Qtr'!V18+'Northern Ireland - Qtr'!V18+'Scotland - Qtr'!V18+'Wales - Qtr'!V18</f>
        <v>110.52</v>
      </c>
      <c r="W17" s="26">
        <f>'England - Qtr'!W18+'Northern Ireland - Qtr'!W18+'Scotland - Qtr'!W18+'Wales - Qtr'!W18</f>
        <v>129.32</v>
      </c>
      <c r="X17" s="26">
        <f>'England - Qtr'!X18+'Northern Ireland - Qtr'!X18+'Scotland - Qtr'!X18+'Wales - Qtr'!X18</f>
        <v>129.32</v>
      </c>
      <c r="Y17" s="26">
        <f>'England - Qtr'!Y18+'Northern Ireland - Qtr'!Y18+'Scotland - Qtr'!Y18+'Wales - Qtr'!Y18</f>
        <v>129.32</v>
      </c>
      <c r="Z17" s="26">
        <f>'England - Qtr'!Z18+'Northern Ireland - Qtr'!Z18+'Scotland - Qtr'!Z18+'Wales - Qtr'!Z18</f>
        <v>129.32</v>
      </c>
      <c r="AA17" s="26">
        <f>'England - Qtr'!AA18+'Northern Ireland - Qtr'!AA18+'Scotland - Qtr'!AA18+'Wales - Qtr'!AA18</f>
        <v>129.32</v>
      </c>
      <c r="AB17" s="26">
        <f>'England - Qtr'!AB18+'Northern Ireland - Qtr'!AB18+'Scotland - Qtr'!AB18+'Wales - Qtr'!AB18</f>
        <v>129.32</v>
      </c>
      <c r="AC17" s="26">
        <f>'England - Qtr'!AC18+'Northern Ireland - Qtr'!AC18+'Scotland - Qtr'!AC18+'Wales - Qtr'!AC18</f>
        <v>129.32</v>
      </c>
      <c r="AD17" s="26">
        <f>'England - Qtr'!AD18+'Northern Ireland - Qtr'!AD18+'Scotland - Qtr'!AD18+'Wales - Qtr'!AD18</f>
        <v>129.32</v>
      </c>
      <c r="AE17" s="26">
        <f>'England - Qtr'!AE18+'Northern Ireland - Qtr'!AE18+'Scotland - Qtr'!AE18+'Wales - Qtr'!AE18</f>
        <v>129.32</v>
      </c>
      <c r="AF17" s="26">
        <f>'England - Qtr'!AF18+'Northern Ireland - Qtr'!AF18+'Scotland - Qtr'!AF18+'Wales - Qtr'!AF18</f>
        <v>129.32</v>
      </c>
      <c r="AG17" s="26">
        <f>'England - Qtr'!AG18+'Northern Ireland - Qtr'!AG18+'Scotland - Qtr'!AG18+'Wales - Qtr'!AG18</f>
        <v>129.32</v>
      </c>
      <c r="AH17" s="26">
        <f>'England - Qtr'!AH18+'Northern Ireland - Qtr'!AH18+'Scotland - Qtr'!AH18+'Wales - Qtr'!AH18</f>
        <v>129.32</v>
      </c>
      <c r="AI17" s="26">
        <f>'England - Qtr'!AI18+'Northern Ireland - Qtr'!AI18+'Scotland - Qtr'!AI18+'Wales - Qtr'!AI18</f>
        <v>129.32</v>
      </c>
      <c r="AJ17" s="26">
        <f>'England - Qtr'!AJ18+'Northern Ireland - Qtr'!AJ18+'Scotland - Qtr'!AJ18+'Wales - Qtr'!AJ18</f>
        <v>129.32</v>
      </c>
      <c r="AK17" s="26">
        <f>'England - Qtr'!AK18+'Northern Ireland - Qtr'!AK18+'Scotland - Qtr'!AK18+'Wales - Qtr'!AK18</f>
        <v>129.32</v>
      </c>
      <c r="AL17" s="26">
        <f>'England - Qtr'!AL18+'Northern Ireland - Qtr'!AL18+'Scotland - Qtr'!AL18+'Wales - Qtr'!AL18</f>
        <v>129.32</v>
      </c>
      <c r="AM17" s="26">
        <f>'England - Qtr'!AM18+'Northern Ireland - Qtr'!AM18+'Scotland - Qtr'!AM18+'Wales - Qtr'!AM18</f>
        <v>129.32</v>
      </c>
      <c r="AN17" s="26">
        <f>'England - Qtr'!AN18+'Northern Ireland - Qtr'!AN18+'Scotland - Qtr'!AN18+'Wales - Qtr'!AN18</f>
        <v>129.32</v>
      </c>
      <c r="AO17" s="26">
        <f>'England - Qtr'!AO18+'Northern Ireland - Qtr'!AO18+'Scotland - Qtr'!AO18+'Wales - Qtr'!AO18</f>
        <v>129.32</v>
      </c>
      <c r="AP17" s="26">
        <f>'England - Qtr'!AP18+'Northern Ireland - Qtr'!AP18+'Scotland - Qtr'!AP18+'Wales - Qtr'!AP18</f>
        <v>129.32</v>
      </c>
      <c r="AQ17" s="26">
        <f>'England - Qtr'!AQ18+'Northern Ireland - Qtr'!AQ18+'Scotland - Qtr'!AQ18+'Wales - Qtr'!AQ18</f>
        <v>129.32</v>
      </c>
      <c r="AR17" s="26">
        <f>'England - Qtr'!AR18+'Northern Ireland - Qtr'!AR18+'Scotland - Qtr'!AR18+'Wales - Qtr'!AR18</f>
        <v>129.32</v>
      </c>
      <c r="AS17" s="26">
        <f>'England - Qtr'!AS18+'Northern Ireland - Qtr'!AS18+'Scotland - Qtr'!AS18+'Wales - Qtr'!AS18</f>
        <v>129.32</v>
      </c>
      <c r="AT17" s="26">
        <f>'England - Qtr'!AT18+'Northern Ireland - Qtr'!AT18+'Scotland - Qtr'!AT18+'Wales - Qtr'!AT18</f>
        <v>129.32</v>
      </c>
      <c r="AU17" s="26">
        <f>'England - Qtr'!AU18+'Northern Ireland - Qtr'!AU18+'Scotland - Qtr'!AU18+'Wales - Qtr'!AU18</f>
        <v>129.32</v>
      </c>
      <c r="AV17" s="26">
        <f>'England - Qtr'!AV18+'Northern Ireland - Qtr'!AV18+'Scotland - Qtr'!AV18+'Wales - Qtr'!AV18</f>
        <v>129.32</v>
      </c>
      <c r="AW17" s="26">
        <f>'England - Qtr'!AW18+'Northern Ireland - Qtr'!AW18+'Scotland - Qtr'!AW18+'Wales - Qtr'!AW18</f>
        <v>129.32</v>
      </c>
      <c r="AX17" s="26">
        <f>'England - Qtr'!AX18+'Northern Ireland - Qtr'!AX18+'Scotland - Qtr'!AX18+'Wales - Qtr'!AX18</f>
        <v>129.32</v>
      </c>
      <c r="AY17" s="26"/>
      <c r="AZ17" s="26"/>
      <c r="BA17" s="25">
        <f>B17-Quarter!E18</f>
        <v>-0.48000000000000398</v>
      </c>
      <c r="BB17" s="25">
        <f>C17-Quarter!F18</f>
        <v>-0.48000000000000398</v>
      </c>
      <c r="BC17" s="25">
        <f>D17-Quarter!G18</f>
        <v>-0.48000000000000398</v>
      </c>
      <c r="BD17" s="25">
        <f>E17-Quarter!H18</f>
        <v>-0.48000000000000398</v>
      </c>
      <c r="BE17" s="25">
        <f>F17-Quarter!I18</f>
        <v>-0.48000000000000398</v>
      </c>
      <c r="BF17" s="25">
        <f>G17-Quarter!J18</f>
        <v>-0.48000000000000398</v>
      </c>
      <c r="BG17" s="25">
        <f>H17-Quarter!K18</f>
        <v>-0.48000000000000398</v>
      </c>
      <c r="BH17" s="25">
        <f>I17-Quarter!L18</f>
        <v>-0.48000000000000398</v>
      </c>
      <c r="BI17" s="25">
        <f>J17-Quarter!M18</f>
        <v>-0.48000000000000398</v>
      </c>
      <c r="BJ17" s="25">
        <f>K17-Quarter!N18</f>
        <v>-0.48000000000000398</v>
      </c>
      <c r="BK17" s="25">
        <f>L17-Quarter!O18</f>
        <v>-0.48000000000000398</v>
      </c>
      <c r="BL17" s="25">
        <f>M17-Quarter!P18</f>
        <v>-0.48000000000000398</v>
      </c>
      <c r="BM17" s="25">
        <f>N17-Quarter!Q18</f>
        <v>-0.48000000000000398</v>
      </c>
      <c r="BN17" s="25">
        <f>O17-Quarter!R18</f>
        <v>-0.48000000000000398</v>
      </c>
      <c r="BO17" s="25">
        <f>P17-Quarter!S18</f>
        <v>-0.48000000000000398</v>
      </c>
      <c r="BP17" s="25">
        <f>Q17-Quarter!T18</f>
        <v>-0.48000000000000398</v>
      </c>
      <c r="BQ17" s="25">
        <f>R17-Quarter!U18</f>
        <v>-0.48000000000000398</v>
      </c>
      <c r="BR17" s="25">
        <f>S17-Quarter!V18</f>
        <v>0</v>
      </c>
      <c r="BS17" s="25">
        <f>T17-Quarter!W18</f>
        <v>0</v>
      </c>
      <c r="BT17" s="25">
        <f>U17-Quarter!X18</f>
        <v>0</v>
      </c>
      <c r="BU17" s="25">
        <f>V17-Quarter!Y18</f>
        <v>0</v>
      </c>
      <c r="BV17" s="25">
        <f>W17-Quarter!Z18</f>
        <v>0</v>
      </c>
      <c r="BW17" s="25">
        <f>X17-Quarter!AA18</f>
        <v>0</v>
      </c>
      <c r="BX17" s="25">
        <f>Y17-Quarter!AB18</f>
        <v>0</v>
      </c>
      <c r="BY17" s="25">
        <f>Z17-Quarter!AC18</f>
        <v>0</v>
      </c>
      <c r="BZ17" s="25">
        <f>AA17-Quarter!AD18</f>
        <v>0</v>
      </c>
      <c r="CA17" s="25">
        <f>AB17-Quarter!AE18</f>
        <v>0</v>
      </c>
      <c r="CB17" s="25">
        <f>AC17-Quarter!AF18</f>
        <v>0</v>
      </c>
      <c r="CC17" s="25">
        <f>AD17-Quarter!AG18</f>
        <v>0</v>
      </c>
      <c r="CD17" s="25">
        <f>AE17-Quarter!AH18</f>
        <v>0</v>
      </c>
      <c r="CE17" s="25">
        <f>AF17-Quarter!AI18</f>
        <v>0</v>
      </c>
      <c r="CF17" s="25">
        <f>AG17-Quarter!AJ18</f>
        <v>0</v>
      </c>
      <c r="CG17" s="25">
        <f>AH17-Quarter!AK18</f>
        <v>0</v>
      </c>
      <c r="CH17" s="300">
        <f>AI17-Quarter!AL18</f>
        <v>0</v>
      </c>
      <c r="CI17" s="300">
        <f>AJ17-Quarter!AM18</f>
        <v>0</v>
      </c>
      <c r="CJ17" s="300">
        <f>AK17-Quarter!AN18</f>
        <v>0</v>
      </c>
      <c r="CK17" s="300">
        <f>AL17-Quarter!AO18</f>
        <v>0</v>
      </c>
      <c r="CL17" s="300">
        <f>AM17-Quarter!AP18</f>
        <v>0</v>
      </c>
      <c r="CM17" s="300">
        <f>AN17-Quarter!AQ18</f>
        <v>0</v>
      </c>
      <c r="CN17" s="300">
        <f>AO17-Quarter!AR18</f>
        <v>0</v>
      </c>
      <c r="CO17" s="300">
        <f>AP17-Quarter!AS18</f>
        <v>0</v>
      </c>
      <c r="CP17" s="300">
        <f>AQ17-Quarter!AT18</f>
        <v>0</v>
      </c>
      <c r="CQ17" s="300">
        <f>AR17-Quarter!AU18</f>
        <v>0</v>
      </c>
      <c r="CR17" s="300">
        <f>AS17-Quarter!AV18</f>
        <v>0</v>
      </c>
      <c r="CS17" s="300">
        <f>AT17-Quarter!AW18</f>
        <v>0</v>
      </c>
      <c r="CT17" s="300">
        <f>AU17-Quarter!AX18</f>
        <v>0</v>
      </c>
      <c r="CU17" s="300">
        <f>AV17-Quarter!AY18</f>
        <v>0</v>
      </c>
      <c r="CV17" s="300">
        <f>AW17-Quarter!AZ18</f>
        <v>0</v>
      </c>
      <c r="CW17" s="300">
        <f>AX17-Quarter!BA18</f>
        <v>0</v>
      </c>
    </row>
    <row r="18" spans="1:101" x14ac:dyDescent="0.2">
      <c r="A18" s="4" t="s">
        <v>301</v>
      </c>
      <c r="B18" s="26">
        <f>'England - Qtr'!B19+'Northern Ireland - Qtr'!B19+'Scotland - Qtr'!B19+'Wales - Qtr'!B19</f>
        <v>30.459999999999997</v>
      </c>
      <c r="C18" s="26">
        <f>'England - Qtr'!C19+'Northern Ireland - Qtr'!C19+'Scotland - Qtr'!C19+'Wales - Qtr'!C19</f>
        <v>41.940000000000005</v>
      </c>
      <c r="D18" s="26">
        <f>'England - Qtr'!D19+'Northern Ireland - Qtr'!D19+'Scotland - Qtr'!D19+'Wales - Qtr'!D19</f>
        <v>45.540000000000006</v>
      </c>
      <c r="E18" s="26">
        <f>'England - Qtr'!E19+'Northern Ireland - Qtr'!E19+'Scotland - Qtr'!E19+'Wales - Qtr'!E19</f>
        <v>59.870000000000005</v>
      </c>
      <c r="F18" s="26">
        <f>'England - Qtr'!F19+'Northern Ireland - Qtr'!F19+'Scotland - Qtr'!F19+'Wales - Qtr'!F19</f>
        <v>73.94</v>
      </c>
      <c r="G18" s="26">
        <f>'England - Qtr'!G19+'Northern Ireland - Qtr'!G19+'Scotland - Qtr'!G19+'Wales - Qtr'!G19</f>
        <v>77.3</v>
      </c>
      <c r="H18" s="26">
        <f>'England - Qtr'!H19+'Northern Ireland - Qtr'!H19+'Scotland - Qtr'!H19+'Wales - Qtr'!H19</f>
        <v>90.190000000000012</v>
      </c>
      <c r="I18" s="26">
        <f>'England - Qtr'!I19+'Northern Ireland - Qtr'!I19+'Scotland - Qtr'!I19+'Wales - Qtr'!I19</f>
        <v>99.300000000000011</v>
      </c>
      <c r="J18" s="26">
        <f>'England - Qtr'!J19+'Northern Ireland - Qtr'!J19+'Scotland - Qtr'!J19+'Wales - Qtr'!J19</f>
        <v>120.52000000000001</v>
      </c>
      <c r="K18" s="26">
        <f>'England - Qtr'!K19+'Northern Ireland - Qtr'!K19+'Scotland - Qtr'!K19+'Wales - Qtr'!K19</f>
        <v>126.74000000000001</v>
      </c>
      <c r="L18" s="26">
        <f>'England - Qtr'!L19+'Northern Ireland - Qtr'!L19+'Scotland - Qtr'!L19+'Wales - Qtr'!L19</f>
        <v>132.81</v>
      </c>
      <c r="M18" s="26">
        <f>'England - Qtr'!M19+'Northern Ireland - Qtr'!M19+'Scotland - Qtr'!M19+'Wales - Qtr'!M19</f>
        <v>141.37</v>
      </c>
      <c r="N18" s="26">
        <f>'England - Qtr'!N19+'Northern Ireland - Qtr'!N19+'Scotland - Qtr'!N19+'Wales - Qtr'!N19</f>
        <v>162.57999999999998</v>
      </c>
      <c r="O18" s="26">
        <f>'England - Qtr'!O19+'Northern Ireland - Qtr'!O19+'Scotland - Qtr'!O19+'Wales - Qtr'!O19</f>
        <v>191.29999999999998</v>
      </c>
      <c r="P18" s="26">
        <f>'England - Qtr'!P19+'Northern Ireland - Qtr'!P19+'Scotland - Qtr'!P19+'Wales - Qtr'!P19</f>
        <v>196.25</v>
      </c>
      <c r="Q18" s="26">
        <f>'England - Qtr'!Q19+'Northern Ireland - Qtr'!Q19+'Scotland - Qtr'!Q19+'Wales - Qtr'!Q19</f>
        <v>209.78</v>
      </c>
      <c r="R18" s="26">
        <f>'England - Qtr'!R19+'Northern Ireland - Qtr'!R19+'Scotland - Qtr'!R19+'Wales - Qtr'!R19</f>
        <v>242.62</v>
      </c>
      <c r="S18" s="26">
        <f>'England - Qtr'!S19+'Northern Ireland - Qtr'!S19+'Scotland - Qtr'!S19+'Wales - Qtr'!S19</f>
        <v>265.51</v>
      </c>
      <c r="T18" s="26">
        <f>'England - Qtr'!T19+'Northern Ireland - Qtr'!T19+'Scotland - Qtr'!T19+'Wales - Qtr'!T19</f>
        <v>268.58000000000004</v>
      </c>
      <c r="U18" s="26">
        <f>'England - Qtr'!U19+'Northern Ireland - Qtr'!U19+'Scotland - Qtr'!U19+'Wales - Qtr'!U19</f>
        <v>301.88</v>
      </c>
      <c r="V18" s="26">
        <f>'England - Qtr'!V19+'Northern Ireland - Qtr'!V19+'Scotland - Qtr'!V19+'Wales - Qtr'!V19</f>
        <v>335.74</v>
      </c>
      <c r="W18" s="26">
        <f>'England - Qtr'!W19+'Northern Ireland - Qtr'!W19+'Scotland - Qtr'!W19+'Wales - Qtr'!W19</f>
        <v>372.42</v>
      </c>
      <c r="X18" s="26">
        <f>'England - Qtr'!X19+'Northern Ireland - Qtr'!X19+'Scotland - Qtr'!X19+'Wales - Qtr'!X19</f>
        <v>378.3</v>
      </c>
      <c r="Y18" s="26">
        <f>'England - Qtr'!Y19+'Northern Ireland - Qtr'!Y19+'Scotland - Qtr'!Y19+'Wales - Qtr'!Y19</f>
        <v>399.45</v>
      </c>
      <c r="Z18" s="26">
        <f>'England - Qtr'!Z19+'Northern Ireland - Qtr'!Z19+'Scotland - Qtr'!Z19+'Wales - Qtr'!Z19</f>
        <v>454.38</v>
      </c>
      <c r="AA18" s="26">
        <f>'England - Qtr'!AA19+'Northern Ireland - Qtr'!AA19+'Scotland - Qtr'!AA19+'Wales - Qtr'!AA19</f>
        <v>481.36999999999995</v>
      </c>
      <c r="AB18" s="26">
        <f>'England - Qtr'!AB19+'Northern Ireland - Qtr'!AB19+'Scotland - Qtr'!AB19+'Wales - Qtr'!AB19</f>
        <v>484.78</v>
      </c>
      <c r="AC18" s="26">
        <f>'England - Qtr'!AC19+'Northern Ireland - Qtr'!AC19+'Scotland - Qtr'!AC19+'Wales - Qtr'!AC19</f>
        <v>495.28</v>
      </c>
      <c r="AD18" s="26">
        <f>'England - Qtr'!AD19+'Northern Ireland - Qtr'!AD19+'Scotland - Qtr'!AD19+'Wales - Qtr'!AD19</f>
        <v>507.44999999999993</v>
      </c>
      <c r="AE18" s="26">
        <f>'England - Qtr'!AE19+'Northern Ireland - Qtr'!AE19+'Scotland - Qtr'!AE19+'Wales - Qtr'!AE19</f>
        <v>525.55999999999995</v>
      </c>
      <c r="AF18" s="26">
        <f>'England - Qtr'!AF19+'Northern Ireland - Qtr'!AF19+'Scotland - Qtr'!AF19+'Wales - Qtr'!AF19</f>
        <v>525.55999999999995</v>
      </c>
      <c r="AG18" s="26">
        <f>'England - Qtr'!AG19+'Northern Ireland - Qtr'!AG19+'Scotland - Qtr'!AG19+'Wales - Qtr'!AG19</f>
        <v>525.55999999999995</v>
      </c>
      <c r="AH18" s="26">
        <f>'England - Qtr'!AH19+'Northern Ireland - Qtr'!AH19+'Scotland - Qtr'!AH19+'Wales - Qtr'!AH19</f>
        <v>527.54999999999995</v>
      </c>
      <c r="AI18" s="26">
        <f>'England - Qtr'!AI19+'Northern Ireland - Qtr'!AI19+'Scotland - Qtr'!AI19+'Wales - Qtr'!AI19</f>
        <v>536.51</v>
      </c>
      <c r="AJ18" s="26">
        <f>'England - Qtr'!AJ19+'Northern Ireland - Qtr'!AJ19+'Scotland - Qtr'!AJ19+'Wales - Qtr'!AJ19</f>
        <v>536.51</v>
      </c>
      <c r="AK18" s="26">
        <f>'England - Qtr'!AK19+'Northern Ireland - Qtr'!AK19+'Scotland - Qtr'!AK19+'Wales - Qtr'!AK19</f>
        <v>537.36</v>
      </c>
      <c r="AL18" s="26">
        <f>'England - Qtr'!AL19+'Northern Ireland - Qtr'!AL19+'Scotland - Qtr'!AL19+'Wales - Qtr'!AL19</f>
        <v>541.65</v>
      </c>
      <c r="AM18" s="26">
        <f>'England - Qtr'!AM19+'Northern Ireland - Qtr'!AM19+'Scotland - Qtr'!AM19+'Wales - Qtr'!AM19</f>
        <v>541.55000000000007</v>
      </c>
      <c r="AN18" s="26">
        <f>'England - Qtr'!AN19+'Northern Ireland - Qtr'!AN19+'Scotland - Qtr'!AN19+'Wales - Qtr'!AN19</f>
        <v>541.55000000000007</v>
      </c>
      <c r="AO18" s="26">
        <f>'England - Qtr'!AO19+'Northern Ireland - Qtr'!AO19+'Scotland - Qtr'!AO19+'Wales - Qtr'!AO19</f>
        <v>542.9799999999999</v>
      </c>
      <c r="AP18" s="26">
        <f>'England - Qtr'!AP19+'Northern Ireland - Qtr'!AP19+'Scotland - Qtr'!AP19+'Wales - Qtr'!AP19</f>
        <v>543.20999999999992</v>
      </c>
      <c r="AQ18" s="26">
        <f>'England - Qtr'!AQ19+'Northern Ireland - Qtr'!AQ19+'Scotland - Qtr'!AQ19+'Wales - Qtr'!AQ19</f>
        <v>564.05999999999995</v>
      </c>
      <c r="AR18" s="26">
        <f>'England - Qtr'!AR19+'Northern Ireland - Qtr'!AR19+'Scotland - Qtr'!AR19+'Wales - Qtr'!AR19</f>
        <v>564.05999999999995</v>
      </c>
      <c r="AS18" s="26">
        <f>'England - Qtr'!AS19+'Northern Ireland - Qtr'!AS19+'Scotland - Qtr'!AS19+'Wales - Qtr'!AS19</f>
        <v>609.66</v>
      </c>
      <c r="AT18" s="26">
        <f>'England - Qtr'!AT19+'Northern Ireland - Qtr'!AT19+'Scotland - Qtr'!AT19+'Wales - Qtr'!AT19</f>
        <v>610.16</v>
      </c>
      <c r="AU18" s="26">
        <f>'England - Qtr'!AU19+'Northern Ireland - Qtr'!AU19+'Scotland - Qtr'!AU19+'Wales - Qtr'!AU19</f>
        <v>615.13</v>
      </c>
      <c r="AV18" s="26">
        <f>'England - Qtr'!AV19+'Northern Ireland - Qtr'!AV19+'Scotland - Qtr'!AV19+'Wales - Qtr'!AV19</f>
        <v>615.13</v>
      </c>
      <c r="AW18" s="26">
        <f>'England - Qtr'!AW19+'Northern Ireland - Qtr'!AW19+'Scotland - Qtr'!AW19+'Wales - Qtr'!AW19</f>
        <v>615.13</v>
      </c>
      <c r="AX18" s="26">
        <f>'England - Qtr'!AX19+'Northern Ireland - Qtr'!AX19+'Scotland - Qtr'!AX19+'Wales - Qtr'!AX19</f>
        <v>615.13</v>
      </c>
      <c r="AY18" s="26"/>
      <c r="AZ18" s="26"/>
      <c r="BA18" s="25">
        <f>B18-Quarter!E19</f>
        <v>0.4599999999999973</v>
      </c>
      <c r="BB18" s="25">
        <f>C18-Quarter!F19</f>
        <v>-5.9999999999995168E-2</v>
      </c>
      <c r="BC18" s="25">
        <f>D18-Quarter!G19</f>
        <v>-0.45999999999999375</v>
      </c>
      <c r="BD18" s="25">
        <f>E18-Quarter!H19</f>
        <v>-0.12999999999999545</v>
      </c>
      <c r="BE18" s="25">
        <f>F18-Quarter!I19</f>
        <v>-6.0000000000002274E-2</v>
      </c>
      <c r="BF18" s="25">
        <f>G18-Quarter!J19</f>
        <v>0.29999999999999716</v>
      </c>
      <c r="BG18" s="25">
        <f>H18-Quarter!K19</f>
        <v>0.19000000000001194</v>
      </c>
      <c r="BH18" s="25">
        <f>I18-Quarter!L19</f>
        <v>0.30000000000001137</v>
      </c>
      <c r="BI18" s="25">
        <f>J18-Quarter!M19</f>
        <v>-0.47999999999998977</v>
      </c>
      <c r="BJ18" s="25">
        <f>K18-Quarter!N19</f>
        <v>-0.25999999999999091</v>
      </c>
      <c r="BK18" s="25">
        <f>L18-Quarter!O19</f>
        <v>-0.18999999999999773</v>
      </c>
      <c r="BL18" s="25">
        <f>M18-Quarter!P19</f>
        <v>0.37000000000000455</v>
      </c>
      <c r="BM18" s="25">
        <f>N18-Quarter!Q19</f>
        <v>-0.42000000000001592</v>
      </c>
      <c r="BN18" s="25">
        <f>O18-Quarter!R19</f>
        <v>0.29999999999998295</v>
      </c>
      <c r="BO18" s="25">
        <f>P18-Quarter!S19</f>
        <v>0.25</v>
      </c>
      <c r="BP18" s="25">
        <f>Q18-Quarter!T19</f>
        <v>-0.21999999999999886</v>
      </c>
      <c r="BQ18" s="25">
        <f>R18-Quarter!U19</f>
        <v>-0.37999999999999545</v>
      </c>
      <c r="BR18" s="25">
        <f>S18-Quarter!V19</f>
        <v>0</v>
      </c>
      <c r="BS18" s="25">
        <f>T18-Quarter!W19</f>
        <v>0</v>
      </c>
      <c r="BT18" s="25">
        <f>U18-Quarter!X19</f>
        <v>0</v>
      </c>
      <c r="BU18" s="25">
        <f>V18-Quarter!Y19</f>
        <v>0</v>
      </c>
      <c r="BV18" s="25">
        <f>W18-Quarter!Z19</f>
        <v>0</v>
      </c>
      <c r="BW18" s="25">
        <f>X18-Quarter!AA19</f>
        <v>0</v>
      </c>
      <c r="BX18" s="25">
        <f>Y18-Quarter!AB19</f>
        <v>0</v>
      </c>
      <c r="BY18" s="25">
        <f>Z18-Quarter!AC19</f>
        <v>0</v>
      </c>
      <c r="BZ18" s="25">
        <f>AA18-Quarter!AD19</f>
        <v>0</v>
      </c>
      <c r="CA18" s="25">
        <f>AB18-Quarter!AE19</f>
        <v>0</v>
      </c>
      <c r="CB18" s="25">
        <f>AC18-Quarter!AF19</f>
        <v>0</v>
      </c>
      <c r="CC18" s="25">
        <f>AD18-Quarter!AG19</f>
        <v>0</v>
      </c>
      <c r="CD18" s="25">
        <f>AE18-Quarter!AH19</f>
        <v>0</v>
      </c>
      <c r="CE18" s="25">
        <f>AF18-Quarter!AI19</f>
        <v>0</v>
      </c>
      <c r="CF18" s="25">
        <f>AG18-Quarter!AJ19</f>
        <v>0</v>
      </c>
      <c r="CG18" s="25">
        <f>AH18-Quarter!AK19</f>
        <v>0</v>
      </c>
      <c r="CH18" s="300">
        <f>AI18-Quarter!AL19</f>
        <v>0</v>
      </c>
      <c r="CI18" s="300">
        <f>AJ18-Quarter!AM19</f>
        <v>0</v>
      </c>
      <c r="CJ18" s="300">
        <f>AK18-Quarter!AN19</f>
        <v>0</v>
      </c>
      <c r="CK18" s="300">
        <f>AL18-Quarter!AO19</f>
        <v>0</v>
      </c>
      <c r="CL18" s="300">
        <f>AM18-Quarter!AP19</f>
        <v>0</v>
      </c>
      <c r="CM18" s="300">
        <f>AN18-Quarter!AQ19</f>
        <v>0</v>
      </c>
      <c r="CN18" s="300">
        <f>AO18-Quarter!AR19</f>
        <v>0</v>
      </c>
      <c r="CO18" s="300">
        <f>AP18-Quarter!AS19</f>
        <v>0</v>
      </c>
      <c r="CP18" s="300">
        <f>AQ18-Quarter!AT19</f>
        <v>0</v>
      </c>
      <c r="CQ18" s="300">
        <f>AR18-Quarter!AU19</f>
        <v>0</v>
      </c>
      <c r="CR18" s="300">
        <f>AS18-Quarter!AV19</f>
        <v>0</v>
      </c>
      <c r="CS18" s="300">
        <f>AT18-Quarter!AW19</f>
        <v>0</v>
      </c>
      <c r="CT18" s="300">
        <f>AU18-Quarter!AX19</f>
        <v>0</v>
      </c>
      <c r="CU18" s="300">
        <f>AV18-Quarter!AY19</f>
        <v>0</v>
      </c>
      <c r="CV18" s="300">
        <f>AW18-Quarter!AZ19</f>
        <v>0</v>
      </c>
      <c r="CW18" s="300">
        <f>AX18-Quarter!BA19</f>
        <v>0</v>
      </c>
    </row>
    <row r="19" spans="1:101" x14ac:dyDescent="0.2">
      <c r="A19" s="4" t="s">
        <v>305</v>
      </c>
      <c r="B19" s="26">
        <f>'England - Qtr'!B20+'Northern Ireland - Qtr'!B20+'Scotland - Qtr'!B20+'Wales - Qtr'!B20</f>
        <v>320.89000000000004</v>
      </c>
      <c r="C19" s="26">
        <f>'England - Qtr'!C20+'Northern Ireland - Qtr'!C20+'Scotland - Qtr'!C20+'Wales - Qtr'!C20</f>
        <v>320.52</v>
      </c>
      <c r="D19" s="26">
        <f>'England - Qtr'!D20+'Northern Ireland - Qtr'!D20+'Scotland - Qtr'!D20+'Wales - Qtr'!D20</f>
        <v>321.17999999999995</v>
      </c>
      <c r="E19" s="26">
        <f>'England - Qtr'!E20+'Northern Ireland - Qtr'!E20+'Scotland - Qtr'!E20+'Wales - Qtr'!E20</f>
        <v>323.57</v>
      </c>
      <c r="F19" s="26">
        <f>'England - Qtr'!F20+'Northern Ireland - Qtr'!F20+'Scotland - Qtr'!F20+'Wales - Qtr'!F20</f>
        <v>1163.51</v>
      </c>
      <c r="G19" s="26">
        <f>'England - Qtr'!G20+'Northern Ireland - Qtr'!G20+'Scotland - Qtr'!G20+'Wales - Qtr'!G20</f>
        <v>1148.4800000000002</v>
      </c>
      <c r="H19" s="26">
        <f>'England - Qtr'!H20+'Northern Ireland - Qtr'!H20+'Scotland - Qtr'!H20+'Wales - Qtr'!H20</f>
        <v>1152.5800000000002</v>
      </c>
      <c r="I19" s="26">
        <f>'England - Qtr'!I20+'Northern Ireland - Qtr'!I20+'Scotland - Qtr'!I20+'Wales - Qtr'!I20</f>
        <v>1155.7300000000002</v>
      </c>
      <c r="J19" s="26">
        <f>'England - Qtr'!J20+'Northern Ireland - Qtr'!J20+'Scotland - Qtr'!J20+'Wales - Qtr'!J20</f>
        <v>1165.9100000000001</v>
      </c>
      <c r="K19" s="26">
        <f>'England - Qtr'!K20+'Northern Ireland - Qtr'!K20+'Scotland - Qtr'!K20+'Wales - Qtr'!K20</f>
        <v>2123.9699999999998</v>
      </c>
      <c r="L19" s="26">
        <f>'England - Qtr'!L20+'Northern Ireland - Qtr'!L20+'Scotland - Qtr'!L20+'Wales - Qtr'!L20</f>
        <v>2772.77</v>
      </c>
      <c r="M19" s="26">
        <f>'England - Qtr'!M20+'Northern Ireland - Qtr'!M20+'Scotland - Qtr'!M20+'Wales - Qtr'!M20</f>
        <v>1954.77</v>
      </c>
      <c r="N19" s="26">
        <f>'England - Qtr'!N20+'Northern Ireland - Qtr'!N20+'Scotland - Qtr'!N20+'Wales - Qtr'!N20</f>
        <v>1954.77</v>
      </c>
      <c r="O19" s="26">
        <f>'England - Qtr'!O20+'Northern Ireland - Qtr'!O20+'Scotland - Qtr'!O20+'Wales - Qtr'!O20</f>
        <v>2042.6</v>
      </c>
      <c r="P19" s="26">
        <f>'England - Qtr'!P20+'Northern Ireland - Qtr'!P20+'Scotland - Qtr'!P20+'Wales - Qtr'!P20</f>
        <v>2169.42</v>
      </c>
      <c r="Q19" s="26">
        <f>'England - Qtr'!Q20+'Northern Ireland - Qtr'!Q20+'Scotland - Qtr'!Q20+'Wales - Qtr'!Q20</f>
        <v>2254.89</v>
      </c>
      <c r="R19" s="26">
        <f>'England - Qtr'!R20+'Northern Ireland - Qtr'!R20+'Scotland - Qtr'!R20+'Wales - Qtr'!R20</f>
        <v>2258.0299999999997</v>
      </c>
      <c r="S19" s="26">
        <f>'England - Qtr'!S20+'Northern Ireland - Qtr'!S20+'Scotland - Qtr'!S20+'Wales - Qtr'!S20</f>
        <v>2294.06</v>
      </c>
      <c r="T19" s="26">
        <f>'England - Qtr'!T20+'Northern Ireland - Qtr'!T20+'Scotland - Qtr'!T20+'Wales - Qtr'!T20</f>
        <v>2295.3999999999996</v>
      </c>
      <c r="U19" s="26">
        <f>'England - Qtr'!U20+'Northern Ireland - Qtr'!U20+'Scotland - Qtr'!U20+'Wales - Qtr'!U20</f>
        <v>2960.52</v>
      </c>
      <c r="V19" s="26">
        <f>'England - Qtr'!V20+'Northern Ireland - Qtr'!V20+'Scotland - Qtr'!V20+'Wales - Qtr'!V20</f>
        <v>2604.0699999999997</v>
      </c>
      <c r="W19" s="26">
        <f>'England - Qtr'!W20+'Northern Ireland - Qtr'!W20+'Scotland - Qtr'!W20+'Wales - Qtr'!W20</f>
        <v>2769.05</v>
      </c>
      <c r="X19" s="26">
        <f>'England - Qtr'!X20+'Northern Ireland - Qtr'!X20+'Scotland - Qtr'!X20+'Wales - Qtr'!X20</f>
        <v>2769.9400000000005</v>
      </c>
      <c r="Y19" s="26">
        <f>'England - Qtr'!Y20+'Northern Ireland - Qtr'!Y20+'Scotland - Qtr'!Y20+'Wales - Qtr'!Y20</f>
        <v>2779.4700000000007</v>
      </c>
      <c r="Z19" s="26">
        <f>'England - Qtr'!Z20+'Northern Ireland - Qtr'!Z20+'Scotland - Qtr'!Z20+'Wales - Qtr'!Z20</f>
        <v>2833.5500000000006</v>
      </c>
      <c r="AA19" s="26">
        <f>'England - Qtr'!AA20+'Northern Ireland - Qtr'!AA20+'Scotland - Qtr'!AA20+'Wales - Qtr'!AA20</f>
        <v>2967.84</v>
      </c>
      <c r="AB19" s="26">
        <f>'England - Qtr'!AB20+'Northern Ireland - Qtr'!AB20+'Scotland - Qtr'!AB20+'Wales - Qtr'!AB20</f>
        <v>3020.1900000000005</v>
      </c>
      <c r="AC19" s="26">
        <f>'England - Qtr'!AC20+'Northern Ireland - Qtr'!AC20+'Scotland - Qtr'!AC20+'Wales - Qtr'!AC20</f>
        <v>3020.1900000000005</v>
      </c>
      <c r="AD19" s="26">
        <f>'England - Qtr'!AD20+'Northern Ireland - Qtr'!AD20+'Scotland - Qtr'!AD20+'Wales - Qtr'!AD20</f>
        <v>3020.1900000000005</v>
      </c>
      <c r="AE19" s="26">
        <f>'England - Qtr'!AE20+'Northern Ireland - Qtr'!AE20+'Scotland - Qtr'!AE20+'Wales - Qtr'!AE20</f>
        <v>3289.27</v>
      </c>
      <c r="AF19" s="26">
        <f>'England - Qtr'!AF20+'Northern Ireland - Qtr'!AF20+'Scotland - Qtr'!AF20+'Wales - Qtr'!AF20</f>
        <v>3731.27</v>
      </c>
      <c r="AG19" s="26">
        <f>'England - Qtr'!AG20+'Northern Ireland - Qtr'!AG20+'Scotland - Qtr'!AG20+'Wales - Qtr'!AG20</f>
        <v>4463.2699999999995</v>
      </c>
      <c r="AH19" s="26">
        <f>'England - Qtr'!AH20+'Northern Ireland - Qtr'!AH20+'Scotland - Qtr'!AH20+'Wales - Qtr'!AH20</f>
        <v>4463.2699999999995</v>
      </c>
      <c r="AI19" s="26">
        <f>'England - Qtr'!AI20+'Northern Ireland - Qtr'!AI20+'Scotland - Qtr'!AI20+'Wales - Qtr'!AI20</f>
        <v>4530.4900000000007</v>
      </c>
      <c r="AJ19" s="26">
        <f>'England - Qtr'!AJ20+'Northern Ireland - Qtr'!AJ20+'Scotland - Qtr'!AJ20+'Wales - Qtr'!AJ20</f>
        <v>4530.4900000000007</v>
      </c>
      <c r="AK19" s="26">
        <f>'England - Qtr'!AK20+'Northern Ireland - Qtr'!AK20+'Scotland - Qtr'!AK20+'Wales - Qtr'!AK20</f>
        <v>4530.4900000000007</v>
      </c>
      <c r="AL19" s="26">
        <f>'England - Qtr'!AL20+'Northern Ireland - Qtr'!AL20+'Scotland - Qtr'!AL20+'Wales - Qtr'!AL20</f>
        <v>4554.4900000000007</v>
      </c>
      <c r="AM19" s="26">
        <f>'England - Qtr'!AM20+'Northern Ireland - Qtr'!AM20+'Scotland - Qtr'!AM20+'Wales - Qtr'!AM20</f>
        <v>4563.62</v>
      </c>
      <c r="AN19" s="26">
        <f>'England - Qtr'!AN20+'Northern Ireland - Qtr'!AN20+'Scotland - Qtr'!AN20+'Wales - Qtr'!AN20</f>
        <v>4563.62</v>
      </c>
      <c r="AO19" s="26">
        <f>'England - Qtr'!AO20+'Northern Ireland - Qtr'!AO20+'Scotland - Qtr'!AO20+'Wales - Qtr'!AO20</f>
        <v>4563.62</v>
      </c>
      <c r="AP19" s="26">
        <f>'England - Qtr'!AP20+'Northern Ireland - Qtr'!AP20+'Scotland - Qtr'!AP20+'Wales - Qtr'!AP20</f>
        <v>4564.1000000000004</v>
      </c>
      <c r="AQ19" s="26">
        <f>'England - Qtr'!AQ20+'Northern Ireland - Qtr'!AQ20+'Scotland - Qtr'!AQ20+'Wales - Qtr'!AQ20</f>
        <v>4570.8599999999997</v>
      </c>
      <c r="AR19" s="26">
        <f>'England - Qtr'!AR20+'Northern Ireland - Qtr'!AR20+'Scotland - Qtr'!AR20+'Wales - Qtr'!AR20</f>
        <v>4571.43</v>
      </c>
      <c r="AS19" s="26">
        <f>'England - Qtr'!AS20+'Northern Ireland - Qtr'!AS20+'Scotland - Qtr'!AS20+'Wales - Qtr'!AS20</f>
        <v>4571.43</v>
      </c>
      <c r="AT19" s="26">
        <f>'England - Qtr'!AT20+'Northern Ireland - Qtr'!AT20+'Scotland - Qtr'!AT20+'Wales - Qtr'!AT20</f>
        <v>4572.8300000000008</v>
      </c>
      <c r="AU19" s="26">
        <f>'England - Qtr'!AU20+'Northern Ireland - Qtr'!AU20+'Scotland - Qtr'!AU20+'Wales - Qtr'!AU20</f>
        <v>4584.8900000000003</v>
      </c>
      <c r="AV19" s="26">
        <f>'England - Qtr'!AV20+'Northern Ireland - Qtr'!AV20+'Scotland - Qtr'!AV20+'Wales - Qtr'!AV20</f>
        <v>4584.8900000000003</v>
      </c>
      <c r="AW19" s="26">
        <f>'England - Qtr'!AW20+'Northern Ireland - Qtr'!AW20+'Scotland - Qtr'!AW20+'Wales - Qtr'!AW20</f>
        <v>4584.8900000000003</v>
      </c>
      <c r="AX19" s="26">
        <f>'England - Qtr'!AX20+'Northern Ireland - Qtr'!AX20+'Scotland - Qtr'!AX20+'Wales - Qtr'!AX20</f>
        <v>4584.8900000000003</v>
      </c>
      <c r="AY19" s="26"/>
      <c r="AZ19" s="26"/>
      <c r="BA19" s="25">
        <f>B19-Quarter!E20</f>
        <v>-0.1099999999999568</v>
      </c>
      <c r="BB19" s="25">
        <f>C19-Quarter!F20</f>
        <v>-0.48000000000001819</v>
      </c>
      <c r="BC19" s="25">
        <f>D19-Quarter!G20</f>
        <v>0.17999999999994998</v>
      </c>
      <c r="BD19" s="25">
        <f>E19-Quarter!H20</f>
        <v>-0.43000000000000682</v>
      </c>
      <c r="BE19" s="25">
        <f>F19-Quarter!I20</f>
        <v>-0.49000000000000909</v>
      </c>
      <c r="BF19" s="25">
        <f>G19-Quarter!J20</f>
        <v>0.48000000000024556</v>
      </c>
      <c r="BG19" s="25">
        <f>H19-Quarter!K20</f>
        <v>-0.41999999999984539</v>
      </c>
      <c r="BH19" s="25">
        <f>I19-Quarter!L20</f>
        <v>-0.26999999999975444</v>
      </c>
      <c r="BI19" s="25">
        <f>J19-Quarter!M20</f>
        <v>-8.9999999999918145E-2</v>
      </c>
      <c r="BJ19" s="25">
        <f>K19-Quarter!N20</f>
        <v>-3.0000000000200089E-2</v>
      </c>
      <c r="BK19" s="25">
        <f>L19-Quarter!O20</f>
        <v>-0.23000000000001819</v>
      </c>
      <c r="BL19" s="25">
        <f>M19-Quarter!P20</f>
        <v>-0.23000000000001819</v>
      </c>
      <c r="BM19" s="25">
        <f>N19-Quarter!Q20</f>
        <v>-0.23000000000001819</v>
      </c>
      <c r="BN19" s="25">
        <f>O19-Quarter!R20</f>
        <v>-0.40000000000009095</v>
      </c>
      <c r="BO19" s="25">
        <f>P19-Quarter!S20</f>
        <v>0.42000000000007276</v>
      </c>
      <c r="BP19" s="25">
        <f>Q19-Quarter!T20</f>
        <v>-0.11000000000012733</v>
      </c>
      <c r="BQ19" s="25">
        <f>R19-Quarter!U20</f>
        <v>2.9999999999745341E-2</v>
      </c>
      <c r="BR19" s="25">
        <f>S19-Quarter!V20</f>
        <v>0</v>
      </c>
      <c r="BS19" s="25">
        <f>T19-Quarter!W20</f>
        <v>0</v>
      </c>
      <c r="BT19" s="25">
        <f>U19-Quarter!X20</f>
        <v>0</v>
      </c>
      <c r="BU19" s="25">
        <f>V19-Quarter!Y20</f>
        <v>0</v>
      </c>
      <c r="BV19" s="25">
        <f>W19-Quarter!Z20</f>
        <v>0</v>
      </c>
      <c r="BW19" s="25">
        <f>X19-Quarter!AA20</f>
        <v>0</v>
      </c>
      <c r="BX19" s="25">
        <f>Y19-Quarter!AB20</f>
        <v>0</v>
      </c>
      <c r="BY19" s="25">
        <f>Z19-Quarter!AC20</f>
        <v>0</v>
      </c>
      <c r="BZ19" s="25">
        <f>AA19-Quarter!AD20</f>
        <v>0</v>
      </c>
      <c r="CA19" s="25">
        <f>AB19-Quarter!AE20</f>
        <v>0</v>
      </c>
      <c r="CB19" s="25">
        <f>AC19-Quarter!AF20</f>
        <v>0</v>
      </c>
      <c r="CC19" s="25">
        <f>AD19-Quarter!AG20</f>
        <v>0</v>
      </c>
      <c r="CD19" s="25">
        <f>AE19-Quarter!AH20</f>
        <v>0</v>
      </c>
      <c r="CE19" s="25">
        <f>AF19-Quarter!AI20</f>
        <v>0</v>
      </c>
      <c r="CF19" s="25">
        <f>AG19-Quarter!AJ20</f>
        <v>0</v>
      </c>
      <c r="CG19" s="25">
        <f>AH19-Quarter!AK20</f>
        <v>0</v>
      </c>
      <c r="CH19" s="300">
        <f>AI19-Quarter!AL20</f>
        <v>0</v>
      </c>
      <c r="CI19" s="300">
        <f>AJ19-Quarter!AM20</f>
        <v>0</v>
      </c>
      <c r="CJ19" s="300">
        <f>AK19-Quarter!AN20</f>
        <v>0</v>
      </c>
      <c r="CK19" s="300">
        <f>AL19-Quarter!AO20</f>
        <v>0</v>
      </c>
      <c r="CL19" s="300">
        <f>AM19-Quarter!AP20</f>
        <v>0</v>
      </c>
      <c r="CM19" s="300">
        <f>AN19-Quarter!AQ20</f>
        <v>0</v>
      </c>
      <c r="CN19" s="300">
        <f>AO19-Quarter!AR20</f>
        <v>0</v>
      </c>
      <c r="CO19" s="300">
        <f>AP19-Quarter!AS20</f>
        <v>0</v>
      </c>
      <c r="CP19" s="300">
        <f>AQ19-Quarter!AT20</f>
        <v>0</v>
      </c>
      <c r="CQ19" s="300">
        <f>AR19-Quarter!AU20</f>
        <v>0</v>
      </c>
      <c r="CR19" s="300">
        <f>AS19-Quarter!AV20</f>
        <v>0</v>
      </c>
      <c r="CS19" s="300">
        <f>AT19-Quarter!AW20</f>
        <v>0</v>
      </c>
      <c r="CT19" s="300">
        <f>AU19-Quarter!AX20</f>
        <v>0</v>
      </c>
      <c r="CU19" s="300">
        <f>AV19-Quarter!AY20</f>
        <v>0</v>
      </c>
      <c r="CV19" s="300">
        <f>AW19-Quarter!AZ20</f>
        <v>0</v>
      </c>
      <c r="CW19" s="300">
        <f>AX19-Quarter!BA20</f>
        <v>0</v>
      </c>
    </row>
    <row r="20" spans="1:101" x14ac:dyDescent="0.2">
      <c r="A20" s="5" t="s">
        <v>0</v>
      </c>
      <c r="B20" s="26">
        <f>'England - Qtr'!B21+'Northern Ireland - Qtr'!B21+'Scotland - Qtr'!B21+'Wales - Qtr'!B21</f>
        <v>9256.27</v>
      </c>
      <c r="C20" s="26">
        <f>'England - Qtr'!C21+'Northern Ireland - Qtr'!C21+'Scotland - Qtr'!C21+'Wales - Qtr'!C21</f>
        <v>9553.65</v>
      </c>
      <c r="D20" s="26">
        <f>'England - Qtr'!D21+'Northern Ireland - Qtr'!D21+'Scotland - Qtr'!D21+'Wales - Qtr'!D21</f>
        <v>9948.119999999999</v>
      </c>
      <c r="E20" s="26">
        <f>'England - Qtr'!E21+'Northern Ireland - Qtr'!E21+'Scotland - Qtr'!E21+'Wales - Qtr'!E21</f>
        <v>10513.25</v>
      </c>
      <c r="F20" s="26">
        <f>'England - Qtr'!F21+'Northern Ireland - Qtr'!F21+'Scotland - Qtr'!F21+'Wales - Qtr'!F21</f>
        <v>12381.66</v>
      </c>
      <c r="G20" s="26">
        <f>'England - Qtr'!G21+'Northern Ireland - Qtr'!G21+'Scotland - Qtr'!G21+'Wales - Qtr'!G21</f>
        <v>13377.170000000002</v>
      </c>
      <c r="H20" s="26">
        <f>'England - Qtr'!H21+'Northern Ireland - Qtr'!H21+'Scotland - Qtr'!H21+'Wales - Qtr'!H21</f>
        <v>14164.89</v>
      </c>
      <c r="I20" s="26">
        <f>'England - Qtr'!I21+'Northern Ireland - Qtr'!I21+'Scotland - Qtr'!I21+'Wales - Qtr'!I21</f>
        <v>14915.74</v>
      </c>
      <c r="J20" s="26">
        <f>'England - Qtr'!J21+'Northern Ireland - Qtr'!J21+'Scotland - Qtr'!J21+'Wales - Qtr'!J21</f>
        <v>15648.769999999999</v>
      </c>
      <c r="K20" s="26">
        <f>'England - Qtr'!K21+'Northern Ireland - Qtr'!K21+'Scotland - Qtr'!K21+'Wales - Qtr'!K21</f>
        <v>18252.310000000001</v>
      </c>
      <c r="L20" s="26">
        <f>'England - Qtr'!L21+'Northern Ireland - Qtr'!L21+'Scotland - Qtr'!L21+'Wales - Qtr'!L21</f>
        <v>19668.120000000003</v>
      </c>
      <c r="M20" s="26">
        <f>'England - Qtr'!M21+'Northern Ireland - Qtr'!M21+'Scotland - Qtr'!M21+'Wales - Qtr'!M21</f>
        <v>19470.780000000002</v>
      </c>
      <c r="N20" s="26">
        <f>'England - Qtr'!N21+'Northern Ireland - Qtr'!N21+'Scotland - Qtr'!N21+'Wales - Qtr'!N21</f>
        <v>19960.849999999999</v>
      </c>
      <c r="O20" s="26">
        <f>'England - Qtr'!O21+'Northern Ireland - Qtr'!O21+'Scotland - Qtr'!O21+'Wales - Qtr'!O21</f>
        <v>22347.37</v>
      </c>
      <c r="P20" s="26">
        <f>'England - Qtr'!P21+'Northern Ireland - Qtr'!P21+'Scotland - Qtr'!P21+'Wales - Qtr'!P21</f>
        <v>23336.22</v>
      </c>
      <c r="Q20" s="26">
        <f>'England - Qtr'!Q21+'Northern Ireland - Qtr'!Q21+'Scotland - Qtr'!Q21+'Wales - Qtr'!Q21</f>
        <v>24239.73</v>
      </c>
      <c r="R20" s="26">
        <f>'England - Qtr'!R21+'Northern Ireland - Qtr'!R21+'Scotland - Qtr'!R21+'Wales - Qtr'!R21</f>
        <v>24919.67</v>
      </c>
      <c r="S20" s="26">
        <f>'England - Qtr'!S21+'Northern Ireland - Qtr'!S21+'Scotland - Qtr'!S21+'Wales - Qtr'!S21</f>
        <v>27884.109999999997</v>
      </c>
      <c r="T20" s="26">
        <f>'England - Qtr'!T21+'Northern Ireland - Qtr'!T21+'Scotland - Qtr'!T21+'Wales - Qtr'!T21</f>
        <v>28603.759999999995</v>
      </c>
      <c r="U20" s="26">
        <f>'England - Qtr'!U21+'Northern Ireland - Qtr'!U21+'Scotland - Qtr'!U21+'Wales - Qtr'!U21</f>
        <v>30058.38</v>
      </c>
      <c r="V20" s="26">
        <f>'England - Qtr'!V21+'Northern Ireland - Qtr'!V21+'Scotland - Qtr'!V21+'Wales - Qtr'!V21</f>
        <v>30965.770000000004</v>
      </c>
      <c r="W20" s="26">
        <f>'England - Qtr'!W21+'Northern Ireland - Qtr'!W21+'Scotland - Qtr'!W21+'Wales - Qtr'!W21</f>
        <v>32751.520000000004</v>
      </c>
      <c r="X20" s="26">
        <f>'England - Qtr'!X21+'Northern Ireland - Qtr'!X21+'Scotland - Qtr'!X21+'Wales - Qtr'!X21</f>
        <v>33401.300000000003</v>
      </c>
      <c r="Y20" s="26">
        <f>'England - Qtr'!Y21+'Northern Ireland - Qtr'!Y21+'Scotland - Qtr'!Y21+'Wales - Qtr'!Y21</f>
        <v>34434.140000000007</v>
      </c>
      <c r="Z20" s="26">
        <f>'England - Qtr'!Z21+'Northern Ireland - Qtr'!Z21+'Scotland - Qtr'!Z21+'Wales - Qtr'!Z21</f>
        <v>35650.75</v>
      </c>
      <c r="AA20" s="26">
        <f>'England - Qtr'!AA21+'Northern Ireland - Qtr'!AA21+'Scotland - Qtr'!AA21+'Wales - Qtr'!AA21</f>
        <v>37446.880000000005</v>
      </c>
      <c r="AB20" s="26">
        <f>'England - Qtr'!AB21+'Northern Ireland - Qtr'!AB21+'Scotland - Qtr'!AB21+'Wales - Qtr'!AB21</f>
        <v>38228.910000000003</v>
      </c>
      <c r="AC20" s="26">
        <f>'England - Qtr'!AC21+'Northern Ireland - Qtr'!AC21+'Scotland - Qtr'!AC21+'Wales - Qtr'!AC21</f>
        <v>39150.750000000007</v>
      </c>
      <c r="AD20" s="26">
        <f>'England - Qtr'!AD21+'Northern Ireland - Qtr'!AD21+'Scotland - Qtr'!AD21+'Wales - Qtr'!AD21</f>
        <v>40292.550000000003</v>
      </c>
      <c r="AE20" s="26">
        <f>'England - Qtr'!AE21+'Northern Ireland - Qtr'!AE21+'Scotland - Qtr'!AE21+'Wales - Qtr'!AE21</f>
        <v>41976.75</v>
      </c>
      <c r="AF20" s="26">
        <f>'England - Qtr'!AF21+'Northern Ireland - Qtr'!AF21+'Scotland - Qtr'!AF21+'Wales - Qtr'!AF21</f>
        <v>42687.990000000005</v>
      </c>
      <c r="AG20" s="26">
        <f>'England - Qtr'!AG21+'Northern Ireland - Qtr'!AG21+'Scotland - Qtr'!AG21+'Wales - Qtr'!AG21</f>
        <v>43804.65</v>
      </c>
      <c r="AH20" s="26">
        <f>'England - Qtr'!AH21+'Northern Ireland - Qtr'!AH21+'Scotland - Qtr'!AH21+'Wales - Qtr'!AH21</f>
        <v>44128.259999999995</v>
      </c>
      <c r="AI20" s="26">
        <f>'England - Qtr'!AI21+'Northern Ireland - Qtr'!AI21+'Scotland - Qtr'!AI21+'Wales - Qtr'!AI21</f>
        <v>44875.59</v>
      </c>
      <c r="AJ20" s="26">
        <f>'England - Qtr'!AJ21+'Northern Ireland - Qtr'!AJ21+'Scotland - Qtr'!AJ21+'Wales - Qtr'!AJ21</f>
        <v>45794.659999999996</v>
      </c>
      <c r="AK20" s="26">
        <f>'England - Qtr'!AK21+'Northern Ireland - Qtr'!AK21+'Scotland - Qtr'!AK21+'Wales - Qtr'!AK21</f>
        <v>46483.47</v>
      </c>
      <c r="AL20" s="26">
        <f>'England - Qtr'!AL21+'Northern Ireland - Qtr'!AL21+'Scotland - Qtr'!AL21+'Wales - Qtr'!AL21</f>
        <v>46971.03</v>
      </c>
      <c r="AM20" s="26">
        <f>'England - Qtr'!AM21+'Northern Ireland - Qtr'!AM21+'Scotland - Qtr'!AM21+'Wales - Qtr'!AM21</f>
        <v>47292.15</v>
      </c>
      <c r="AN20" s="26">
        <f>'England - Qtr'!AN21+'Northern Ireland - Qtr'!AN21+'Scotland - Qtr'!AN21+'Wales - Qtr'!AN21</f>
        <v>47599.76</v>
      </c>
      <c r="AO20" s="26">
        <f>'England - Qtr'!AO21+'Northern Ireland - Qtr'!AO21+'Scotland - Qtr'!AO21+'Wales - Qtr'!AO21</f>
        <v>47743.5</v>
      </c>
      <c r="AP20" s="26">
        <f>'England - Qtr'!AP21+'Northern Ireland - Qtr'!AP21+'Scotland - Qtr'!AP21+'Wales - Qtr'!AP21</f>
        <v>47917.71</v>
      </c>
      <c r="AQ20" s="26">
        <f>'England - Qtr'!AQ21+'Northern Ireland - Qtr'!AQ21+'Scotland - Qtr'!AQ21+'Wales - Qtr'!AQ21</f>
        <v>48202.64</v>
      </c>
      <c r="AR20" s="26">
        <f>'England - Qtr'!AR21+'Northern Ireland - Qtr'!AR21+'Scotland - Qtr'!AR21+'Wales - Qtr'!AR21</f>
        <v>48625.759999999995</v>
      </c>
      <c r="AS20" s="26">
        <f>'England - Qtr'!AS21+'Northern Ireland - Qtr'!AS21+'Scotland - Qtr'!AS21+'Wales - Qtr'!AS21</f>
        <v>49284.834999999999</v>
      </c>
      <c r="AT20" s="26">
        <f>'England - Qtr'!AT21+'Northern Ireland - Qtr'!AT21+'Scotland - Qtr'!AT21+'Wales - Qtr'!AT21</f>
        <v>49702.294999999998</v>
      </c>
      <c r="AU20" s="26">
        <f>'England - Qtr'!AU21+'Northern Ireland - Qtr'!AU21+'Scotland - Qtr'!AU21+'Wales - Qtr'!AU21</f>
        <v>51582.985000000001</v>
      </c>
      <c r="AV20" s="26">
        <f>'England - Qtr'!AV21+'Northern Ireland - Qtr'!AV21+'Scotland - Qtr'!AV21+'Wales - Qtr'!AV21</f>
        <v>52177.024999999987</v>
      </c>
      <c r="AW20" s="26">
        <f>'England - Qtr'!AW21+'Northern Ireland - Qtr'!AW21+'Scotland - Qtr'!AW21+'Wales - Qtr'!AW21</f>
        <v>53016.904999999992</v>
      </c>
      <c r="AX20" s="26">
        <f>'England - Qtr'!AX21+'Northern Ireland - Qtr'!AX21+'Scotland - Qtr'!AX21+'Wales - Qtr'!AX21</f>
        <v>53492.264999999992</v>
      </c>
      <c r="AY20" s="26"/>
      <c r="AZ20" s="26"/>
      <c r="BA20" s="25">
        <f>B20-Quarter!E21</f>
        <v>0.27000000000043656</v>
      </c>
      <c r="BB20" s="25">
        <f>C20-Quarter!F21</f>
        <v>-0.3500000000003638</v>
      </c>
      <c r="BC20" s="25">
        <f>D20-Quarter!G21</f>
        <v>-0.88000000000101863</v>
      </c>
      <c r="BD20" s="25">
        <f>E20-Quarter!H21</f>
        <v>-0.75</v>
      </c>
      <c r="BE20" s="25">
        <f>F20-Quarter!I21</f>
        <v>-0.34000000000014552</v>
      </c>
      <c r="BF20" s="25">
        <f>G20-Quarter!J21</f>
        <v>-0.82999999999810825</v>
      </c>
      <c r="BG20" s="25">
        <f>H20-Quarter!K21</f>
        <v>-0.11000000000058208</v>
      </c>
      <c r="BH20" s="25">
        <f>I20-Quarter!L21</f>
        <v>-1.2600000000002183</v>
      </c>
      <c r="BI20" s="25">
        <f>J20-Quarter!M21</f>
        <v>-2.2300000000013824</v>
      </c>
      <c r="BJ20" s="25">
        <f>K20-Quarter!N21</f>
        <v>-0.68999999999869033</v>
      </c>
      <c r="BK20" s="25">
        <f>L20-Quarter!O21</f>
        <v>1.1200000000026193</v>
      </c>
      <c r="BL20" s="25">
        <f>M20-Quarter!P21</f>
        <v>0.78000000000247383</v>
      </c>
      <c r="BM20" s="25">
        <f>N20-Quarter!Q21</f>
        <v>-0.15000000000145519</v>
      </c>
      <c r="BN20" s="25">
        <f>O20-Quarter!R21</f>
        <v>-0.63000000000101863</v>
      </c>
      <c r="BO20" s="25">
        <f>P20-Quarter!S21</f>
        <v>-0.77999999999883585</v>
      </c>
      <c r="BP20" s="25">
        <f>Q20-Quarter!T21</f>
        <v>-2.2700000000004366</v>
      </c>
      <c r="BQ20" s="25">
        <f>R20-Quarter!U21</f>
        <v>-1.3300000000017462</v>
      </c>
      <c r="BR20" s="25">
        <f>S20-Quarter!V21</f>
        <v>-1.0000000002037268E-2</v>
      </c>
      <c r="BS20" s="25">
        <f>T20-Quarter!W21</f>
        <v>0</v>
      </c>
      <c r="BT20" s="25">
        <f>U20-Quarter!X21</f>
        <v>-9.9999999983992893E-3</v>
      </c>
      <c r="BU20" s="25">
        <f>V20-Quarter!Y21</f>
        <v>0</v>
      </c>
      <c r="BV20" s="25">
        <f>W20-Quarter!Z21</f>
        <v>-9.9999999947613105E-3</v>
      </c>
      <c r="BW20" s="25">
        <f>X20-Quarter!AA21</f>
        <v>-1.0000000002037268E-2</v>
      </c>
      <c r="BX20" s="25">
        <f>Y20-Quarter!AB21</f>
        <v>1.0000000002037268E-2</v>
      </c>
      <c r="BY20" s="25">
        <f>Z20-Quarter!AC21</f>
        <v>9.9999999947613105E-3</v>
      </c>
      <c r="BZ20" s="25">
        <f>AA20-Quarter!AD21</f>
        <v>-2.9999999998835847E-2</v>
      </c>
      <c r="CA20" s="25">
        <f>AB20-Quarter!AE21</f>
        <v>-1.0000000002037268E-2</v>
      </c>
      <c r="CB20" s="25">
        <f>AC20-Quarter!AF21</f>
        <v>-9.9999999947613105E-3</v>
      </c>
      <c r="CC20" s="25">
        <f>AD20-Quarter!AG21</f>
        <v>-9.9999999947613105E-3</v>
      </c>
      <c r="CD20" s="25">
        <f>AE20-Quarter!AH21</f>
        <v>0</v>
      </c>
      <c r="CE20" s="25">
        <f>AF20-Quarter!AI21</f>
        <v>0</v>
      </c>
      <c r="CF20" s="25">
        <f>AG20-Quarter!AJ21</f>
        <v>0</v>
      </c>
      <c r="CG20" s="25">
        <f>AH20-Quarter!AK21</f>
        <v>0</v>
      </c>
      <c r="CH20" s="300">
        <f>AI20-Quarter!AL21</f>
        <v>0</v>
      </c>
      <c r="CI20" s="300">
        <f>AJ20-Quarter!AM21</f>
        <v>0</v>
      </c>
      <c r="CJ20" s="300">
        <f>AK20-Quarter!AN21</f>
        <v>0</v>
      </c>
      <c r="CK20" s="300">
        <f>AL20-Quarter!AO21</f>
        <v>0</v>
      </c>
      <c r="CL20" s="300">
        <f>AM20-Quarter!AP21</f>
        <v>0</v>
      </c>
      <c r="CM20" s="300">
        <f>AN20-Quarter!AQ21</f>
        <v>0</v>
      </c>
      <c r="CN20" s="300">
        <f>AO20-Quarter!AR21</f>
        <v>0</v>
      </c>
      <c r="CO20" s="300">
        <f>AP20-Quarter!AS21</f>
        <v>0</v>
      </c>
      <c r="CP20" s="300">
        <f>AQ20-Quarter!AT21</f>
        <v>0</v>
      </c>
      <c r="CQ20" s="300">
        <f>AR20-Quarter!AU21</f>
        <v>0</v>
      </c>
      <c r="CR20" s="300">
        <f>AS20-Quarter!AV21</f>
        <v>0</v>
      </c>
      <c r="CS20" s="300">
        <f>AT20-Quarter!AW21</f>
        <v>0</v>
      </c>
      <c r="CT20" s="300">
        <f>AU20-Quarter!AX21</f>
        <v>0</v>
      </c>
      <c r="CU20" s="300">
        <f>AV20-Quarter!AY21</f>
        <v>0</v>
      </c>
      <c r="CV20" s="300">
        <f>AW20-Quarter!AZ21</f>
        <v>0</v>
      </c>
      <c r="CW20" s="300">
        <f>AX20-Quarter!BA21</f>
        <v>0</v>
      </c>
    </row>
    <row r="21" spans="1:101" x14ac:dyDescent="0.2">
      <c r="A21" s="22"/>
      <c r="B21" s="22"/>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300"/>
      <c r="CI21" s="300"/>
      <c r="CJ21" s="300"/>
      <c r="CK21" s="300"/>
      <c r="CL21" s="300"/>
      <c r="CM21" s="300"/>
      <c r="CN21" s="300"/>
      <c r="CO21" s="300"/>
      <c r="CP21" s="300"/>
      <c r="CQ21" s="300"/>
      <c r="CR21" s="300"/>
      <c r="CS21" s="300"/>
      <c r="CT21" s="300"/>
      <c r="CU21" s="300"/>
      <c r="CV21" s="300"/>
      <c r="CW21" s="300"/>
    </row>
    <row r="22" spans="1:101" x14ac:dyDescent="0.2">
      <c r="A22" s="23" t="s">
        <v>24</v>
      </c>
      <c r="B22" s="23"/>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300"/>
      <c r="CI22" s="300"/>
      <c r="CJ22" s="300"/>
      <c r="CK22" s="300"/>
      <c r="CL22" s="300"/>
      <c r="CM22" s="300"/>
      <c r="CN22" s="300"/>
      <c r="CO22" s="300"/>
      <c r="CP22" s="300"/>
      <c r="CQ22" s="300"/>
      <c r="CR22" s="300"/>
      <c r="CS22" s="300"/>
      <c r="CT22" s="300"/>
      <c r="CU22" s="300"/>
      <c r="CV22" s="300"/>
      <c r="CW22" s="300"/>
    </row>
    <row r="23" spans="1:101" x14ac:dyDescent="0.2">
      <c r="A23" s="4" t="s">
        <v>87</v>
      </c>
      <c r="B23" s="24"/>
      <c r="C23" s="26">
        <f>'England - Qtr'!C24+'Northern Ireland - Qtr'!C24+'Scotland - Qtr'!C24+'Wales - Qtr'!C24</f>
        <v>2396.5700000000002</v>
      </c>
      <c r="D23" s="26">
        <f>'England - Qtr'!D24+'Northern Ireland - Qtr'!D24+'Scotland - Qtr'!D24+'Wales - Qtr'!D24</f>
        <v>2492.2399999999998</v>
      </c>
      <c r="E23" s="26">
        <f>'England - Qtr'!E24+'Northern Ireland - Qtr'!E24+'Scotland - Qtr'!E24+'Wales - Qtr'!E24</f>
        <v>1914.7599999999998</v>
      </c>
      <c r="F23" s="26">
        <f>'England - Qtr'!F24+'Northern Ireland - Qtr'!F24+'Scotland - Qtr'!F24+'Wales - Qtr'!F24</f>
        <v>4010.3800000000006</v>
      </c>
      <c r="G23" s="26">
        <f>'England - Qtr'!G24+'Northern Ireland - Qtr'!G24+'Scotland - Qtr'!G24+'Wales - Qtr'!G24</f>
        <v>3565.24</v>
      </c>
      <c r="H23" s="26">
        <f>'England - Qtr'!H24+'Northern Ireland - Qtr'!H24+'Scotland - Qtr'!H24+'Wales - Qtr'!H24</f>
        <v>2241.98</v>
      </c>
      <c r="I23" s="26">
        <f>'England - Qtr'!I24+'Northern Ireland - Qtr'!I24+'Scotland - Qtr'!I24+'Wales - Qtr'!I24</f>
        <v>2647.5</v>
      </c>
      <c r="J23" s="26">
        <f>'England - Qtr'!J24+'Northern Ireland - Qtr'!J24+'Scotland - Qtr'!J24+'Wales - Qtr'!J24</f>
        <v>3789.25</v>
      </c>
      <c r="K23" s="26">
        <f>'England - Qtr'!K24+'Northern Ireland - Qtr'!K24+'Scotland - Qtr'!K24+'Wales - Qtr'!K24</f>
        <v>3974.46</v>
      </c>
      <c r="L23" s="26">
        <f>'England - Qtr'!L24+'Northern Ireland - Qtr'!L24+'Scotland - Qtr'!L24+'Wales - Qtr'!L24</f>
        <v>3873.5699999999997</v>
      </c>
      <c r="M23" s="26">
        <f>'England - Qtr'!M24+'Northern Ireland - Qtr'!M24+'Scotland - Qtr'!M24+'Wales - Qtr'!M24</f>
        <v>2768.53</v>
      </c>
      <c r="N23" s="26">
        <f>'England - Qtr'!N24+'Northern Ireland - Qtr'!N24+'Scotland - Qtr'!N24+'Wales - Qtr'!N24</f>
        <v>6308.82</v>
      </c>
      <c r="O23" s="26">
        <f>'England - Qtr'!O24+'Northern Ireland - Qtr'!O24+'Scotland - Qtr'!O24+'Wales - Qtr'!O24</f>
        <v>6666.15</v>
      </c>
      <c r="P23" s="26">
        <f>'England - Qtr'!P24+'Northern Ireland - Qtr'!P24+'Scotland - Qtr'!P24+'Wales - Qtr'!P24</f>
        <v>3036.41</v>
      </c>
      <c r="Q23" s="26">
        <f>'England - Qtr'!Q24+'Northern Ireland - Qtr'!Q24+'Scotland - Qtr'!Q24+'Wales - Qtr'!Q24</f>
        <v>2884.03</v>
      </c>
      <c r="R23" s="26">
        <f>'England - Qtr'!R24+'Northern Ireland - Qtr'!R24+'Scotland - Qtr'!R24+'Wales - Qtr'!R24</f>
        <v>5968.05</v>
      </c>
      <c r="S23" s="26">
        <f>'England - Qtr'!S24+'Northern Ireland - Qtr'!S24+'Scotland - Qtr'!S24+'Wales - Qtr'!S24</f>
        <v>7160.8600000000006</v>
      </c>
      <c r="T23" s="26">
        <f>'England - Qtr'!T24+'Northern Ireland - Qtr'!T24+'Scotland - Qtr'!T24+'Wales - Qtr'!T24</f>
        <v>4757.43</v>
      </c>
      <c r="U23" s="26">
        <f>'England - Qtr'!U24+'Northern Ireland - Qtr'!U24+'Scotland - Qtr'!U24+'Wales - Qtr'!U24</f>
        <v>3809.02</v>
      </c>
      <c r="V23" s="26">
        <f>'England - Qtr'!V24+'Northern Ireland - Qtr'!V24+'Scotland - Qtr'!V24+'Wales - Qtr'!V24</f>
        <v>7124.6600000000008</v>
      </c>
      <c r="W23" s="26">
        <f>'England - Qtr'!W24+'Northern Ireland - Qtr'!W24+'Scotland - Qtr'!W24+'Wales - Qtr'!W24</f>
        <v>6324.27</v>
      </c>
      <c r="X23" s="26">
        <f>'England - Qtr'!X24+'Northern Ireland - Qtr'!X24+'Scotland - Qtr'!X24+'Wales - Qtr'!X24</f>
        <v>3957.09</v>
      </c>
      <c r="Y23" s="26">
        <f>'England - Qtr'!Y24+'Northern Ireland - Qtr'!Y24+'Scotland - Qtr'!Y24+'Wales - Qtr'!Y24</f>
        <v>4599.3100000000004</v>
      </c>
      <c r="Z23" s="26">
        <f>'England - Qtr'!Z24+'Northern Ireland - Qtr'!Z24+'Scotland - Qtr'!Z24+'Wales - Qtr'!Z24</f>
        <v>5873.01</v>
      </c>
      <c r="AA23" s="26">
        <f>'England - Qtr'!AA24+'Northern Ireland - Qtr'!AA24+'Scotland - Qtr'!AA24+'Wales - Qtr'!AA24</f>
        <v>7745.42</v>
      </c>
      <c r="AB23" s="26">
        <f>'England - Qtr'!AB24+'Northern Ireland - Qtr'!AB24+'Scotland - Qtr'!AB24+'Wales - Qtr'!AB24</f>
        <v>6186.06</v>
      </c>
      <c r="AC23" s="26">
        <f>'England - Qtr'!AC24+'Northern Ireland - Qtr'!AC24+'Scotland - Qtr'!AC24+'Wales - Qtr'!AC24</f>
        <v>5629.92</v>
      </c>
      <c r="AD23" s="26">
        <f>'England - Qtr'!AD24+'Northern Ireland - Qtr'!AD24+'Scotland - Qtr'!AD24+'Wales - Qtr'!AD24</f>
        <v>9163.8299999999981</v>
      </c>
      <c r="AE23" s="26">
        <f>'England - Qtr'!AE24+'Northern Ireland - Qtr'!AE24+'Scotland - Qtr'!AE24+'Wales - Qtr'!AE24</f>
        <v>9561.36</v>
      </c>
      <c r="AF23" s="26">
        <f>'England - Qtr'!AF24+'Northern Ireland - Qtr'!AF24+'Scotland - Qtr'!AF24+'Wales - Qtr'!AF24</f>
        <v>5436.6299999999992</v>
      </c>
      <c r="AG23" s="26">
        <f>'England - Qtr'!AG24+'Northern Ireland - Qtr'!AG24+'Scotland - Qtr'!AG24+'Wales - Qtr'!AG24</f>
        <v>5546.96</v>
      </c>
      <c r="AH23" s="26">
        <f>'England - Qtr'!AH24+'Northern Ireland - Qtr'!AH24+'Scotland - Qtr'!AH24+'Wales - Qtr'!AH24</f>
        <v>9837.4600000000009</v>
      </c>
      <c r="AI23" s="26">
        <f>'England - Qtr'!AI24+'Northern Ireland - Qtr'!AI24+'Scotland - Qtr'!AI24+'Wales - Qtr'!AI24</f>
        <v>9836.32</v>
      </c>
      <c r="AJ23" s="26">
        <f>'England - Qtr'!AJ24+'Northern Ireland - Qtr'!AJ24+'Scotland - Qtr'!AJ24+'Wales - Qtr'!AJ24</f>
        <v>6051.68</v>
      </c>
      <c r="AK23" s="26">
        <f>'England - Qtr'!AK24+'Northern Ireland - Qtr'!AK24+'Scotland - Qtr'!AK24+'Wales - Qtr'!AK24</f>
        <v>6795.8599999999988</v>
      </c>
      <c r="AL23" s="26">
        <f>'England - Qtr'!AL24+'Northern Ireland - Qtr'!AL24+'Scotland - Qtr'!AL24+'Wales - Qtr'!AL24</f>
        <v>9175.8799999999992</v>
      </c>
      <c r="AM23" s="26">
        <f>'England - Qtr'!AM24+'Northern Ireland - Qtr'!AM24+'Scotland - Qtr'!AM24+'Wales - Qtr'!AM24</f>
        <v>12928.76</v>
      </c>
      <c r="AN23" s="26">
        <f>'England - Qtr'!AN24+'Northern Ireland - Qtr'!AN24+'Scotland - Qtr'!AN24+'Wales - Qtr'!AN24</f>
        <v>6085.69</v>
      </c>
      <c r="AO23" s="26">
        <f>'England - Qtr'!AO24+'Northern Ireland - Qtr'!AO24+'Scotland - Qtr'!AO24+'Wales - Qtr'!AO24</f>
        <v>6670.4999999999991</v>
      </c>
      <c r="AP23" s="26">
        <f>'England - Qtr'!AP24+'Northern Ireland - Qtr'!AP24+'Scotland - Qtr'!AP24+'Wales - Qtr'!AP24</f>
        <v>9248.8599999999988</v>
      </c>
      <c r="AQ23" s="26">
        <f>'England - Qtr'!AQ24+'Northern Ireland - Qtr'!AQ24+'Scotland - Qtr'!AQ24+'Wales - Qtr'!AQ24</f>
        <v>9961.6</v>
      </c>
      <c r="AR23" s="26">
        <f>'England - Qtr'!AR24+'Northern Ireland - Qtr'!AR24+'Scotland - Qtr'!AR24+'Wales - Qtr'!AR24</f>
        <v>5295.31</v>
      </c>
      <c r="AS23" s="26">
        <f>'England - Qtr'!AS24+'Northern Ireland - Qtr'!AS24+'Scotland - Qtr'!AS24+'Wales - Qtr'!AS24</f>
        <v>3992.16</v>
      </c>
      <c r="AT23" s="26">
        <f>'England - Qtr'!AT24+'Northern Ireland - Qtr'!AT24+'Scotland - Qtr'!AT24+'Wales - Qtr'!AT24</f>
        <v>9903.4600000000009</v>
      </c>
      <c r="AU23" s="26">
        <f>'England - Qtr'!AU24+'Northern Ireland - Qtr'!AU24+'Scotland - Qtr'!AU24+'Wales - Qtr'!AU24</f>
        <v>11771.18</v>
      </c>
      <c r="AV23" s="26">
        <f>'England - Qtr'!AV24+'Northern Ireland - Qtr'!AV24+'Scotland - Qtr'!AV24+'Wales - Qtr'!AV24</f>
        <v>7459.67</v>
      </c>
      <c r="AW23" s="26">
        <f>'England - Qtr'!AW24+'Northern Ireland - Qtr'!AW24+'Scotland - Qtr'!AW24+'Wales - Qtr'!AW24</f>
        <v>5687.92</v>
      </c>
      <c r="AX23" s="26">
        <f>'England - Qtr'!AX24+'Northern Ireland - Qtr'!AX24+'Scotland - Qtr'!AX24+'Wales - Qtr'!AX24</f>
        <v>10199.99</v>
      </c>
      <c r="AY23" s="26"/>
      <c r="AZ23" s="26"/>
      <c r="BA23" s="25"/>
      <c r="BB23" s="25">
        <f>C23-SUM(Quarter!F25)</f>
        <v>0</v>
      </c>
      <c r="BC23" s="25">
        <f>D23-SUM(Quarter!G25)</f>
        <v>0</v>
      </c>
      <c r="BD23" s="25">
        <f>E23-SUM(Quarter!H25)</f>
        <v>0</v>
      </c>
      <c r="BE23" s="25">
        <f>F23-SUM(Quarter!I25)</f>
        <v>0</v>
      </c>
      <c r="BF23" s="25">
        <f>G23-SUM(Quarter!J25)</f>
        <v>9.9999999997635314E-3</v>
      </c>
      <c r="BG23" s="25">
        <f>H23-SUM(Quarter!K25)</f>
        <v>0</v>
      </c>
      <c r="BH23" s="25">
        <f>I23-SUM(Quarter!L25)</f>
        <v>0</v>
      </c>
      <c r="BI23" s="25">
        <f>J23-SUM(Quarter!M25)</f>
        <v>1.0000000000218279E-2</v>
      </c>
      <c r="BJ23" s="25">
        <f>K23-SUM(Quarter!N25)</f>
        <v>0</v>
      </c>
      <c r="BK23" s="25">
        <f>L23-SUM(Quarter!O25)</f>
        <v>-1.0000000000218279E-2</v>
      </c>
      <c r="BL23" s="25">
        <f>M23-SUM(Quarter!P25)</f>
        <v>0</v>
      </c>
      <c r="BM23" s="25">
        <f>N23-SUM(Quarter!Q25)</f>
        <v>9.999999999308784E-3</v>
      </c>
      <c r="BN23" s="25">
        <f>O23-SUM(Quarter!R25)</f>
        <v>0</v>
      </c>
      <c r="BO23" s="25">
        <f>P23-SUM(Quarter!S25)</f>
        <v>0</v>
      </c>
      <c r="BP23" s="25">
        <f>Q23-SUM(Quarter!T25)</f>
        <v>-9.9999999997635314E-3</v>
      </c>
      <c r="BQ23" s="25">
        <f>R23-SUM(Quarter!U25)</f>
        <v>0</v>
      </c>
      <c r="BR23" s="25">
        <f>S23-SUM(Quarter!V25)</f>
        <v>-9.999999999308784E-3</v>
      </c>
      <c r="BS23" s="25">
        <f>T23-SUM(Quarter!W25)</f>
        <v>0</v>
      </c>
      <c r="BT23" s="25">
        <f>U23-SUM(Quarter!X25)</f>
        <v>0</v>
      </c>
      <c r="BU23" s="25">
        <f>V23-SUM(Quarter!Y25)</f>
        <v>-9.999999999308784E-3</v>
      </c>
      <c r="BV23" s="25">
        <f>W23-SUM(Quarter!Z25)</f>
        <v>0</v>
      </c>
      <c r="BW23" s="25">
        <f>X23-SUM(Quarter!AA25)</f>
        <v>0</v>
      </c>
      <c r="BX23" s="25">
        <f>Y23-SUM(Quarter!AB25)</f>
        <v>0</v>
      </c>
      <c r="BY23" s="25">
        <f>Z23-SUM(Quarter!AC25)</f>
        <v>0</v>
      </c>
      <c r="BZ23" s="25">
        <f>AA23-SUM(Quarter!AD25)</f>
        <v>0</v>
      </c>
      <c r="CA23" s="25">
        <f>AB23-SUM(Quarter!AE25)</f>
        <v>0</v>
      </c>
      <c r="CB23" s="25">
        <f>AC23-SUM(Quarter!AF25)</f>
        <v>0</v>
      </c>
      <c r="CC23" s="25">
        <f>AD23-SUM(Quarter!AG25)</f>
        <v>0</v>
      </c>
      <c r="CD23" s="25">
        <f>AE23-SUM(Quarter!AH25)</f>
        <v>0</v>
      </c>
      <c r="CE23" s="25">
        <f>AF23-SUM(Quarter!AI25)</f>
        <v>0</v>
      </c>
      <c r="CF23" s="25">
        <f>AG23-SUM(Quarter!AJ25)</f>
        <v>0</v>
      </c>
      <c r="CG23" s="25">
        <f>AH23-SUM(Quarter!AK25)</f>
        <v>0</v>
      </c>
      <c r="CH23" s="300">
        <f>AI23-SUM(Quarter!AL25)</f>
        <v>0</v>
      </c>
      <c r="CI23" s="300">
        <f>AJ23-SUM(Quarter!AM25)</f>
        <v>0</v>
      </c>
      <c r="CJ23" s="300">
        <f>AK23-SUM(Quarter!AN25)</f>
        <v>0</v>
      </c>
      <c r="CK23" s="300">
        <f>AL23-SUM(Quarter!AO25)</f>
        <v>0</v>
      </c>
      <c r="CL23" s="300">
        <f>AM23-SUM(Quarter!AP25)</f>
        <v>0</v>
      </c>
      <c r="CM23" s="300">
        <f>AN23-SUM(Quarter!AQ25)</f>
        <v>0</v>
      </c>
      <c r="CN23" s="300">
        <f>AO23-SUM(Quarter!AR25)</f>
        <v>0</v>
      </c>
      <c r="CO23" s="300">
        <f>AP23-SUM(Quarter!AS25)</f>
        <v>0</v>
      </c>
      <c r="CP23" s="300">
        <f>AQ23-SUM(Quarter!AT25)</f>
        <v>0</v>
      </c>
      <c r="CQ23" s="300">
        <f>AR23-SUM(Quarter!AU25)</f>
        <v>0</v>
      </c>
      <c r="CR23" s="300">
        <f>AS23-SUM(Quarter!AV25)</f>
        <v>0</v>
      </c>
      <c r="CS23" s="300">
        <f>AT23-SUM(Quarter!AW25)</f>
        <v>0</v>
      </c>
      <c r="CT23" s="300">
        <f>AU23-SUM(Quarter!AX25)</f>
        <v>0</v>
      </c>
      <c r="CU23" s="300">
        <f>AV23-SUM(Quarter!AY25)</f>
        <v>0</v>
      </c>
      <c r="CV23" s="300">
        <f>AW23-SUM(Quarter!AZ25)</f>
        <v>0</v>
      </c>
      <c r="CW23" s="300">
        <f>AX23-SUM(Quarter!BA25)</f>
        <v>0</v>
      </c>
    </row>
    <row r="24" spans="1:101" x14ac:dyDescent="0.2">
      <c r="A24" s="4" t="s">
        <v>88</v>
      </c>
      <c r="B24" s="24"/>
      <c r="C24" s="26">
        <f>'England - Qtr'!C25+'Northern Ireland - Qtr'!C25+'Scotland - Qtr'!C25+'Wales - Qtr'!C25</f>
        <v>998.07</v>
      </c>
      <c r="D24" s="26">
        <f>'England - Qtr'!D25+'Northern Ireland - Qtr'!D25+'Scotland - Qtr'!D25+'Wales - Qtr'!D25</f>
        <v>1128.6099999999999</v>
      </c>
      <c r="E24" s="26">
        <f>'England - Qtr'!E25+'Northern Ireland - Qtr'!E25+'Scotland - Qtr'!E25+'Wales - Qtr'!E25</f>
        <v>1098.46</v>
      </c>
      <c r="F24" s="26">
        <f>'England - Qtr'!F25+'Northern Ireland - Qtr'!F25+'Scotland - Qtr'!F25+'Wales - Qtr'!F25</f>
        <v>1923.9</v>
      </c>
      <c r="G24" s="26">
        <f>'England - Qtr'!G25+'Northern Ireland - Qtr'!G25+'Scotland - Qtr'!G25+'Wales - Qtr'!G25</f>
        <v>1507.03</v>
      </c>
      <c r="H24" s="26">
        <f>'England - Qtr'!H25+'Northern Ireland - Qtr'!H25+'Scotland - Qtr'!H25+'Wales - Qtr'!H25</f>
        <v>1649.94</v>
      </c>
      <c r="I24" s="26">
        <f>'England - Qtr'!I25+'Northern Ireland - Qtr'!I25+'Scotland - Qtr'!I25+'Wales - Qtr'!I25</f>
        <v>1707.45</v>
      </c>
      <c r="J24" s="26">
        <f>'England - Qtr'!J25+'Northern Ireland - Qtr'!J25+'Scotland - Qtr'!J25+'Wales - Qtr'!J25</f>
        <v>2738.7300000000005</v>
      </c>
      <c r="K24" s="26">
        <f>'England - Qtr'!K25+'Northern Ireland - Qtr'!K25+'Scotland - Qtr'!K25+'Wales - Qtr'!K25</f>
        <v>2804.6099999999997</v>
      </c>
      <c r="L24" s="26">
        <f>'England - Qtr'!L25+'Northern Ireland - Qtr'!L25+'Scotland - Qtr'!L25+'Wales - Qtr'!L25</f>
        <v>2614.9299999999998</v>
      </c>
      <c r="M24" s="26">
        <f>'England - Qtr'!M25+'Northern Ireland - Qtr'!M25+'Scotland - Qtr'!M25+'Wales - Qtr'!M25</f>
        <v>1965.3199999999997</v>
      </c>
      <c r="N24" s="26">
        <f>'England - Qtr'!N25+'Northern Ireland - Qtr'!N25+'Scotland - Qtr'!N25+'Wales - Qtr'!N25</f>
        <v>4086.9199999999996</v>
      </c>
      <c r="O24" s="26">
        <f>'England - Qtr'!O25+'Northern Ireland - Qtr'!O25+'Scotland - Qtr'!O25+'Wales - Qtr'!O25</f>
        <v>4383.82</v>
      </c>
      <c r="P24" s="26">
        <f>'England - Qtr'!P25+'Northern Ireland - Qtr'!P25+'Scotland - Qtr'!P25+'Wales - Qtr'!P25</f>
        <v>2092.0700000000002</v>
      </c>
      <c r="Q24" s="26">
        <f>'England - Qtr'!Q25+'Northern Ireland - Qtr'!Q25+'Scotland - Qtr'!Q25+'Wales - Qtr'!Q25</f>
        <v>2242.1</v>
      </c>
      <c r="R24" s="26">
        <f>'England - Qtr'!R25+'Northern Ireland - Qtr'!R25+'Scotland - Qtr'!R25+'Wales - Qtr'!R25</f>
        <v>4686.6099999999997</v>
      </c>
      <c r="S24" s="26">
        <f>'England - Qtr'!S25+'Northern Ireland - Qtr'!S25+'Scotland - Qtr'!S25+'Wales - Qtr'!S25</f>
        <v>4675.2700000000004</v>
      </c>
      <c r="T24" s="26">
        <f>'England - Qtr'!T25+'Northern Ireland - Qtr'!T25+'Scotland - Qtr'!T25+'Wales - Qtr'!T25</f>
        <v>3577.58</v>
      </c>
      <c r="U24" s="26">
        <f>'England - Qtr'!U25+'Northern Ireland - Qtr'!U25+'Scotland - Qtr'!U25+'Wales - Qtr'!U25</f>
        <v>3412.26</v>
      </c>
      <c r="V24" s="26">
        <f>'England - Qtr'!V25+'Northern Ireland - Qtr'!V25+'Scotland - Qtr'!V25+'Wales - Qtr'!V25</f>
        <v>5757.63</v>
      </c>
      <c r="W24" s="26">
        <f>'England - Qtr'!W25+'Northern Ireland - Qtr'!W25+'Scotland - Qtr'!W25+'Wales - Qtr'!W25</f>
        <v>5148.2899999999991</v>
      </c>
      <c r="X24" s="26">
        <f>'England - Qtr'!X25+'Northern Ireland - Qtr'!X25+'Scotland - Qtr'!X25+'Wales - Qtr'!X25</f>
        <v>3252.21</v>
      </c>
      <c r="Y24" s="26">
        <f>'England - Qtr'!Y25+'Northern Ireland - Qtr'!Y25+'Scotland - Qtr'!Y25+'Wales - Qtr'!Y25</f>
        <v>3581.88</v>
      </c>
      <c r="Z24" s="26">
        <f>'England - Qtr'!Z25+'Northern Ireland - Qtr'!Z25+'Scotland - Qtr'!Z25+'Wales - Qtr'!Z25</f>
        <v>4423.3599999999997</v>
      </c>
      <c r="AA24" s="26">
        <f>'England - Qtr'!AA25+'Northern Ireland - Qtr'!AA25+'Scotland - Qtr'!AA25+'Wales - Qtr'!AA25</f>
        <v>5162.04</v>
      </c>
      <c r="AB24" s="26">
        <f>'England - Qtr'!AB25+'Northern Ireland - Qtr'!AB25+'Scotland - Qtr'!AB25+'Wales - Qtr'!AB25</f>
        <v>3991.54</v>
      </c>
      <c r="AC24" s="26">
        <f>'England - Qtr'!AC25+'Northern Ireland - Qtr'!AC25+'Scotland - Qtr'!AC25+'Wales - Qtr'!AC25</f>
        <v>3959.2299999999996</v>
      </c>
      <c r="AD24" s="26">
        <f>'England - Qtr'!AD25+'Northern Ireland - Qtr'!AD25+'Scotland - Qtr'!AD25+'Wales - Qtr'!AD25</f>
        <v>7803.11</v>
      </c>
      <c r="AE24" s="26">
        <f>'England - Qtr'!AE25+'Northern Ireland - Qtr'!AE25+'Scotland - Qtr'!AE25+'Wales - Qtr'!AE25</f>
        <v>7927.0199999999995</v>
      </c>
      <c r="AF24" s="26">
        <f>'England - Qtr'!AF25+'Northern Ireland - Qtr'!AF25+'Scotland - Qtr'!AF25+'Wales - Qtr'!AF25</f>
        <v>4727.01</v>
      </c>
      <c r="AG24" s="26">
        <f>'England - Qtr'!AG25+'Northern Ireland - Qtr'!AG25+'Scotland - Qtr'!AG25+'Wales - Qtr'!AG25</f>
        <v>5018.0000000000009</v>
      </c>
      <c r="AH24" s="26">
        <f>'England - Qtr'!AH25+'Northern Ireland - Qtr'!AH25+'Scotland - Qtr'!AH25+'Wales - Qtr'!AH25</f>
        <v>8853.17</v>
      </c>
      <c r="AI24" s="26">
        <f>'England - Qtr'!AI25+'Northern Ireland - Qtr'!AI25+'Scotland - Qtr'!AI25+'Wales - Qtr'!AI25</f>
        <v>8600</v>
      </c>
      <c r="AJ24" s="26">
        <f>'England - Qtr'!AJ25+'Northern Ireland - Qtr'!AJ25+'Scotland - Qtr'!AJ25+'Wales - Qtr'!AJ25</f>
        <v>5936.17</v>
      </c>
      <c r="AK24" s="26">
        <f>'England - Qtr'!AK25+'Northern Ireland - Qtr'!AK25+'Scotland - Qtr'!AK25+'Wales - Qtr'!AK25</f>
        <v>7188.31</v>
      </c>
      <c r="AL24" s="26">
        <f>'England - Qtr'!AL25+'Northern Ireland - Qtr'!AL25+'Scotland - Qtr'!AL25+'Wales - Qtr'!AL25</f>
        <v>10250.67</v>
      </c>
      <c r="AM24" s="26">
        <f>'England - Qtr'!AM25+'Northern Ireland - Qtr'!AM25+'Scotland - Qtr'!AM25+'Wales - Qtr'!AM25</f>
        <v>13362</v>
      </c>
      <c r="AN24" s="26">
        <f>'England - Qtr'!AN25+'Northern Ireland - Qtr'!AN25+'Scotland - Qtr'!AN25+'Wales - Qtr'!AN25</f>
        <v>7290.1</v>
      </c>
      <c r="AO24" s="26">
        <f>'England - Qtr'!AO25+'Northern Ireland - Qtr'!AO25+'Scotland - Qtr'!AO25+'Wales - Qtr'!AO25</f>
        <v>8011.5999999999995</v>
      </c>
      <c r="AP24" s="26">
        <f>'England - Qtr'!AP25+'Northern Ireland - Qtr'!AP25+'Scotland - Qtr'!AP25+'Wales - Qtr'!AP25</f>
        <v>12017.390000000001</v>
      </c>
      <c r="AQ24" s="26">
        <f>'England - Qtr'!AQ25+'Northern Ireland - Qtr'!AQ25+'Scotland - Qtr'!AQ25+'Wales - Qtr'!AQ25</f>
        <v>11200.539999999999</v>
      </c>
      <c r="AR24" s="26">
        <f>'England - Qtr'!AR25+'Northern Ireland - Qtr'!AR25+'Scotland - Qtr'!AR25+'Wales - Qtr'!AR25</f>
        <v>6189.94</v>
      </c>
      <c r="AS24" s="26">
        <f>'England - Qtr'!AS25+'Northern Ireland - Qtr'!AS25+'Scotland - Qtr'!AS25+'Wales - Qtr'!AS25</f>
        <v>6124.24</v>
      </c>
      <c r="AT24" s="26">
        <f>'England - Qtr'!AT25+'Northern Ireland - Qtr'!AT25+'Scotland - Qtr'!AT25+'Wales - Qtr'!AT25</f>
        <v>11994.820000000002</v>
      </c>
      <c r="AU24" s="26">
        <f>'England - Qtr'!AU25+'Northern Ireland - Qtr'!AU25+'Scotland - Qtr'!AU25+'Wales - Qtr'!AU25</f>
        <v>12610.210000000001</v>
      </c>
      <c r="AV24" s="26">
        <f>'England - Qtr'!AV25+'Northern Ireland - Qtr'!AV25+'Scotland - Qtr'!AV25+'Wales - Qtr'!AV25</f>
        <v>8876.8000000000011</v>
      </c>
      <c r="AW24" s="26">
        <f>'England - Qtr'!AW25+'Northern Ireland - Qtr'!AW25+'Scotland - Qtr'!AW25+'Wales - Qtr'!AW25</f>
        <v>7821.3000000000011</v>
      </c>
      <c r="AX24" s="26">
        <f>'England - Qtr'!AX25+'Northern Ireland - Qtr'!AX25+'Scotland - Qtr'!AX25+'Wales - Qtr'!AX25</f>
        <v>15734.94</v>
      </c>
      <c r="AY24" s="26"/>
      <c r="AZ24" s="26"/>
      <c r="BA24" s="25"/>
      <c r="BB24" s="25">
        <f>C24-SUM(Quarter!F26)</f>
        <v>0</v>
      </c>
      <c r="BC24" s="25">
        <f>D24-SUM(Quarter!G26)</f>
        <v>0</v>
      </c>
      <c r="BD24" s="25">
        <f>E24-SUM(Quarter!H26)</f>
        <v>9.9999999999909051E-3</v>
      </c>
      <c r="BE24" s="25">
        <f>F24-SUM(Quarter!I26)</f>
        <v>0</v>
      </c>
      <c r="BF24" s="25">
        <f>G24-SUM(Quarter!J26)</f>
        <v>-9.9999999999909051E-3</v>
      </c>
      <c r="BG24" s="25">
        <f>H24-SUM(Quarter!K26)</f>
        <v>-9.9999999999909051E-3</v>
      </c>
      <c r="BH24" s="25">
        <f>I24-SUM(Quarter!L26)</f>
        <v>9.9999999999909051E-3</v>
      </c>
      <c r="BI24" s="25">
        <f>J24-SUM(Quarter!M26)</f>
        <v>-9.999999999308784E-3</v>
      </c>
      <c r="BJ24" s="25">
        <f>K24-SUM(Quarter!N26)</f>
        <v>-1.0000000000218279E-2</v>
      </c>
      <c r="BK24" s="25">
        <f>L24-SUM(Quarter!O26)</f>
        <v>9.9999999997635314E-3</v>
      </c>
      <c r="BL24" s="25">
        <f>M24-SUM(Quarter!P26)</f>
        <v>0</v>
      </c>
      <c r="BM24" s="25">
        <f>N24-SUM(Quarter!Q26)</f>
        <v>0</v>
      </c>
      <c r="BN24" s="25">
        <f>O24-SUM(Quarter!R26)</f>
        <v>0</v>
      </c>
      <c r="BO24" s="25">
        <f>P24-SUM(Quarter!S26)</f>
        <v>0</v>
      </c>
      <c r="BP24" s="25">
        <f>Q24-SUM(Quarter!T26)</f>
        <v>0</v>
      </c>
      <c r="BQ24" s="25">
        <f>R24-SUM(Quarter!U26)</f>
        <v>9.999999999308784E-3</v>
      </c>
      <c r="BR24" s="25">
        <f>S24-SUM(Quarter!V26)</f>
        <v>0</v>
      </c>
      <c r="BS24" s="25">
        <f>T24-SUM(Quarter!W26)</f>
        <v>0</v>
      </c>
      <c r="BT24" s="25">
        <f>U24-SUM(Quarter!X26)</f>
        <v>0</v>
      </c>
      <c r="BU24" s="25">
        <f>V24-SUM(Quarter!Y26)</f>
        <v>0</v>
      </c>
      <c r="BV24" s="25">
        <f>W24-SUM(Quarter!Z26)</f>
        <v>0</v>
      </c>
      <c r="BW24" s="25">
        <f>X24-SUM(Quarter!AA26)</f>
        <v>0</v>
      </c>
      <c r="BX24" s="25">
        <f>Y24-SUM(Quarter!AB26)</f>
        <v>0</v>
      </c>
      <c r="BY24" s="25">
        <f>Z24-SUM(Quarter!AC26)</f>
        <v>0</v>
      </c>
      <c r="BZ24" s="25">
        <f>AA24-SUM(Quarter!AD26)</f>
        <v>0</v>
      </c>
      <c r="CA24" s="25">
        <f>AB24-SUM(Quarter!AE26)</f>
        <v>0</v>
      </c>
      <c r="CB24" s="25">
        <f>AC24-SUM(Quarter!AF26)</f>
        <v>0</v>
      </c>
      <c r="CC24" s="25">
        <f>AD24-SUM(Quarter!AG26)</f>
        <v>0</v>
      </c>
      <c r="CD24" s="25">
        <f>AE24-SUM(Quarter!AH26)</f>
        <v>0</v>
      </c>
      <c r="CE24" s="25">
        <f>AF24-SUM(Quarter!AI26)</f>
        <v>0</v>
      </c>
      <c r="CF24" s="25">
        <f>AG24-SUM(Quarter!AJ26)</f>
        <v>0</v>
      </c>
      <c r="CG24" s="25">
        <f>AH24-SUM(Quarter!AK26)</f>
        <v>0</v>
      </c>
      <c r="CH24" s="300">
        <f>AI24-SUM(Quarter!AL26)</f>
        <v>0</v>
      </c>
      <c r="CI24" s="300">
        <f>AJ24-SUM(Quarter!AM26)</f>
        <v>0</v>
      </c>
      <c r="CJ24" s="300">
        <f>AK24-SUM(Quarter!AN26)</f>
        <v>0</v>
      </c>
      <c r="CK24" s="300">
        <f>AL24-SUM(Quarter!AO26)</f>
        <v>0</v>
      </c>
      <c r="CL24" s="300">
        <f>AM24-SUM(Quarter!AP26)</f>
        <v>0</v>
      </c>
      <c r="CM24" s="300">
        <f>AN24-SUM(Quarter!AQ26)</f>
        <v>0</v>
      </c>
      <c r="CN24" s="300">
        <f>AO24-SUM(Quarter!AR26)</f>
        <v>0</v>
      </c>
      <c r="CO24" s="300">
        <f>AP24-SUM(Quarter!AS26)</f>
        <v>0</v>
      </c>
      <c r="CP24" s="300">
        <f>AQ24-SUM(Quarter!AT26)</f>
        <v>0</v>
      </c>
      <c r="CQ24" s="300">
        <f>AR24-SUM(Quarter!AU26)</f>
        <v>0</v>
      </c>
      <c r="CR24" s="300">
        <f>AS24-SUM(Quarter!AV26)</f>
        <v>0</v>
      </c>
      <c r="CS24" s="300">
        <f>AT24-SUM(Quarter!AW26)</f>
        <v>0</v>
      </c>
      <c r="CT24" s="300">
        <f>AU24-SUM(Quarter!AX26)</f>
        <v>0</v>
      </c>
      <c r="CU24" s="300">
        <f>AV24-SUM(Quarter!AY26)</f>
        <v>0</v>
      </c>
      <c r="CV24" s="300">
        <f>AW24-SUM(Quarter!AZ26)</f>
        <v>0</v>
      </c>
      <c r="CW24" s="300">
        <f>AX24-SUM(Quarter!BA26)</f>
        <v>0</v>
      </c>
    </row>
    <row r="25" spans="1:101" x14ac:dyDescent="0.2">
      <c r="A25" s="16" t="s">
        <v>4</v>
      </c>
      <c r="B25" s="24"/>
      <c r="C25" s="26">
        <f>'England - Qtr'!C26+'Northern Ireland - Qtr'!C26+'Scotland - Qtr'!C26+'Wales - Qtr'!C26</f>
        <v>0.2</v>
      </c>
      <c r="D25" s="26">
        <f>'England - Qtr'!D26+'Northern Ireland - Qtr'!D26+'Scotland - Qtr'!D26+'Wales - Qtr'!D26</f>
        <v>0.32</v>
      </c>
      <c r="E25" s="26">
        <f>'England - Qtr'!E26+'Northern Ireland - Qtr'!E26+'Scotland - Qtr'!E26+'Wales - Qtr'!E26</f>
        <v>0.18</v>
      </c>
      <c r="F25" s="26">
        <f>'England - Qtr'!F26+'Northern Ireland - Qtr'!F26+'Scotland - Qtr'!F26+'Wales - Qtr'!F26</f>
        <v>0.24</v>
      </c>
      <c r="G25" s="26">
        <f>'England - Qtr'!G26+'Northern Ireland - Qtr'!G26+'Scotland - Qtr'!G26+'Wales - Qtr'!G26</f>
        <v>0.96000000000000008</v>
      </c>
      <c r="H25" s="26">
        <f>'England - Qtr'!H26+'Northern Ireland - Qtr'!H26+'Scotland - Qtr'!H26+'Wales - Qtr'!H26</f>
        <v>0.85</v>
      </c>
      <c r="I25" s="26">
        <f>'England - Qtr'!I26+'Northern Ireland - Qtr'!I26+'Scotland - Qtr'!I26+'Wales - Qtr'!I26</f>
        <v>1.2000000000000002</v>
      </c>
      <c r="J25" s="26">
        <f>'England - Qtr'!J26+'Northern Ireland - Qtr'!J26+'Scotland - Qtr'!J26+'Wales - Qtr'!J26</f>
        <v>1.1299999999999999</v>
      </c>
      <c r="K25" s="26">
        <f>'England - Qtr'!K26+'Northern Ireland - Qtr'!K26+'Scotland - Qtr'!K26+'Wales - Qtr'!K26</f>
        <v>1.27</v>
      </c>
      <c r="L25" s="26">
        <f>'England - Qtr'!L26+'Northern Ireland - Qtr'!L26+'Scotland - Qtr'!L26+'Wales - Qtr'!L26</f>
        <v>1.1199999999999999</v>
      </c>
      <c r="M25" s="26">
        <f>'England - Qtr'!M26+'Northern Ireland - Qtr'!M26+'Scotland - Qtr'!M26+'Wales - Qtr'!M26</f>
        <v>0.99</v>
      </c>
      <c r="N25" s="26">
        <f>'England - Qtr'!N26+'Northern Ireland - Qtr'!N26+'Scotland - Qtr'!N26+'Wales - Qtr'!N26</f>
        <v>1.32</v>
      </c>
      <c r="O25" s="26">
        <f>'England - Qtr'!O26+'Northern Ireland - Qtr'!O26+'Scotland - Qtr'!O26+'Wales - Qtr'!O26</f>
        <v>0.47000000000000003</v>
      </c>
      <c r="P25" s="26">
        <f>'England - Qtr'!P26+'Northern Ireland - Qtr'!P26+'Scotland - Qtr'!P26+'Wales - Qtr'!P26</f>
        <v>0.94000000000000006</v>
      </c>
      <c r="Q25" s="26">
        <f>'England - Qtr'!Q26+'Northern Ireland - Qtr'!Q26+'Scotland - Qtr'!Q26+'Wales - Qtr'!Q26</f>
        <v>0.22</v>
      </c>
      <c r="R25" s="26">
        <f>'England - Qtr'!R26+'Northern Ireland - Qtr'!R26+'Scotland - Qtr'!R26+'Wales - Qtr'!R26</f>
        <v>0.57000000000000006</v>
      </c>
      <c r="S25" s="26">
        <f>'England - Qtr'!S26+'Northern Ireland - Qtr'!S26+'Scotland - Qtr'!S26+'Wales - Qtr'!S26</f>
        <v>0.56000000000000005</v>
      </c>
      <c r="T25" s="25">
        <f>'England - Qtr'!T26+'Northern Ireland - Qtr'!T26+'Scotland - Qtr'!T26+'Wales - Qtr'!T26</f>
        <v>0.47</v>
      </c>
      <c r="U25" s="25">
        <f>'England - Qtr'!U26+'Northern Ireland - Qtr'!U26+'Scotland - Qtr'!U26+'Wales - Qtr'!U26</f>
        <v>0.48</v>
      </c>
      <c r="V25" s="25">
        <f>'England - Qtr'!V26+'Northern Ireland - Qtr'!V26+'Scotland - Qtr'!V26+'Wales - Qtr'!V26</f>
        <v>0.48</v>
      </c>
      <c r="W25" s="25">
        <f>'England - Qtr'!W26+'Northern Ireland - Qtr'!W26+'Scotland - Qtr'!W26+'Wales - Qtr'!W26</f>
        <v>0</v>
      </c>
      <c r="X25" s="25">
        <f>'England - Qtr'!X26+'Northern Ireland - Qtr'!X26+'Scotland - Qtr'!X26+'Wales - Qtr'!X26</f>
        <v>0</v>
      </c>
      <c r="Y25" s="25">
        <f>'England - Qtr'!Y26+'Northern Ireland - Qtr'!Y26+'Scotland - Qtr'!Y26+'Wales - Qtr'!Y26</f>
        <v>0</v>
      </c>
      <c r="Z25" s="25">
        <f>'England - Qtr'!Z26+'Northern Ireland - Qtr'!Z26+'Scotland - Qtr'!Z26+'Wales - Qtr'!Z26</f>
        <v>0.01</v>
      </c>
      <c r="AA25" s="25">
        <f>'England - Qtr'!AA26+'Northern Ireland - Qtr'!AA26+'Scotland - Qtr'!AA26+'Wales - Qtr'!AA26</f>
        <v>0.33</v>
      </c>
      <c r="AB25" s="25">
        <f>'England - Qtr'!AB26+'Northern Ireland - Qtr'!AB26+'Scotland - Qtr'!AB26+'Wales - Qtr'!AB26</f>
        <v>0.1</v>
      </c>
      <c r="AC25" s="25">
        <f>'England - Qtr'!AC26+'Northern Ireland - Qtr'!AC26+'Scotland - Qtr'!AC26+'Wales - Qtr'!AC26</f>
        <v>2.44</v>
      </c>
      <c r="AD25" s="25">
        <f>'England - Qtr'!AD26+'Northern Ireland - Qtr'!AD26+'Scotland - Qtr'!AD26+'Wales - Qtr'!AD26</f>
        <v>1.32</v>
      </c>
      <c r="AE25" s="25">
        <f>'England - Qtr'!AE26+'Northern Ireland - Qtr'!AE26+'Scotland - Qtr'!AE26+'Wales - Qtr'!AE26</f>
        <v>3.14</v>
      </c>
      <c r="AF25" s="25">
        <f>'England - Qtr'!AF26+'Northern Ireland - Qtr'!AF26+'Scotland - Qtr'!AF26+'Wales - Qtr'!AF26</f>
        <v>3.11</v>
      </c>
      <c r="AG25" s="25">
        <f>'England - Qtr'!AG26+'Northern Ireland - Qtr'!AG26+'Scotland - Qtr'!AG26+'Wales - Qtr'!AG26</f>
        <v>1.1399999999999999</v>
      </c>
      <c r="AH25" s="25">
        <f>'England - Qtr'!AH26+'Northern Ireland - Qtr'!AH26+'Scotland - Qtr'!AH26+'Wales - Qtr'!AH26</f>
        <v>1.91</v>
      </c>
      <c r="AI25" s="25">
        <f>'England - Qtr'!AI26+'Northern Ireland - Qtr'!AI26+'Scotland - Qtr'!AI26+'Wales - Qtr'!AI26</f>
        <v>3.16</v>
      </c>
      <c r="AJ25" s="25">
        <f>'England - Qtr'!AJ26+'Northern Ireland - Qtr'!AJ26+'Scotland - Qtr'!AJ26+'Wales - Qtr'!AJ26</f>
        <v>3.92</v>
      </c>
      <c r="AK25" s="25">
        <f>'England - Qtr'!AK26+'Northern Ireland - Qtr'!AK26+'Scotland - Qtr'!AK26+'Wales - Qtr'!AK26</f>
        <v>3.98</v>
      </c>
      <c r="AL25" s="25">
        <f>'England - Qtr'!AL26+'Northern Ireland - Qtr'!AL26+'Scotland - Qtr'!AL26+'Wales - Qtr'!AL26</f>
        <v>2.93</v>
      </c>
      <c r="AM25" s="25">
        <f>'England - Qtr'!AM26+'Northern Ireland - Qtr'!AM26+'Scotland - Qtr'!AM26+'Wales - Qtr'!AM26</f>
        <v>2.93</v>
      </c>
      <c r="AN25" s="25">
        <f>'England - Qtr'!AN26+'Northern Ireland - Qtr'!AN26+'Scotland - Qtr'!AN26+'Wales - Qtr'!AN26</f>
        <v>3.13</v>
      </c>
      <c r="AO25" s="25">
        <f>'England - Qtr'!AO26+'Northern Ireland - Qtr'!AO26+'Scotland - Qtr'!AO26+'Wales - Qtr'!AO26</f>
        <v>3.45</v>
      </c>
      <c r="AP25" s="25">
        <f>'England - Qtr'!AP26+'Northern Ireland - Qtr'!AP26+'Scotland - Qtr'!AP26+'Wales - Qtr'!AP26</f>
        <v>1.77</v>
      </c>
      <c r="AQ25" s="25">
        <f>'England - Qtr'!AQ26+'Northern Ireland - Qtr'!AQ26+'Scotland - Qtr'!AQ26+'Wales - Qtr'!AQ26</f>
        <v>1.34</v>
      </c>
      <c r="AR25" s="25">
        <f>'England - Qtr'!AR26+'Northern Ireland - Qtr'!AR26+'Scotland - Qtr'!AR26+'Wales - Qtr'!AR26</f>
        <v>1.25</v>
      </c>
      <c r="AS25" s="25">
        <f>'England - Qtr'!AS26+'Northern Ireland - Qtr'!AS26+'Scotland - Qtr'!AS26+'Wales - Qtr'!AS26</f>
        <v>1.3</v>
      </c>
      <c r="AT25" s="25">
        <f>'England - Qtr'!AT26+'Northern Ireland - Qtr'!AT26+'Scotland - Qtr'!AT26+'Wales - Qtr'!AT26</f>
        <v>1.59</v>
      </c>
      <c r="AU25" s="25">
        <f>'England - Qtr'!AU26+'Northern Ireland - Qtr'!AU26+'Scotland - Qtr'!AU26+'Wales - Qtr'!AU26</f>
        <v>1.54</v>
      </c>
      <c r="AV25" s="25">
        <f>'England - Qtr'!AV26+'Northern Ireland - Qtr'!AV26+'Scotland - Qtr'!AV26+'Wales - Qtr'!AV26</f>
        <v>2.73</v>
      </c>
      <c r="AW25" s="25">
        <f>'England - Qtr'!AW26+'Northern Ireland - Qtr'!AW26+'Scotland - Qtr'!AW26+'Wales - Qtr'!AW26</f>
        <v>3.43</v>
      </c>
      <c r="AX25" s="25">
        <f>'England - Qtr'!AX26+'Northern Ireland - Qtr'!AX26+'Scotland - Qtr'!AX26+'Wales - Qtr'!AX26</f>
        <v>2.2599999999999998</v>
      </c>
      <c r="AY25" s="25"/>
      <c r="AZ25" s="25"/>
      <c r="BA25" s="25"/>
      <c r="BB25" s="25">
        <f>C25-Quarter!F27</f>
        <v>1.0000000000000009E-2</v>
      </c>
      <c r="BC25" s="25">
        <f>D25-Quarter!G27</f>
        <v>0</v>
      </c>
      <c r="BD25" s="25">
        <f>E25-Quarter!H27</f>
        <v>0</v>
      </c>
      <c r="BE25" s="25">
        <f>F25-Quarter!I27</f>
        <v>-1.0000000000000009E-2</v>
      </c>
      <c r="BF25" s="25">
        <f>G25-Quarter!J27</f>
        <v>0</v>
      </c>
      <c r="BG25" s="25">
        <f>H25-Quarter!K27</f>
        <v>-1.0000000000000009E-2</v>
      </c>
      <c r="BH25" s="25">
        <f>I25-Quarter!L27</f>
        <v>-9.9999999999997868E-3</v>
      </c>
      <c r="BI25" s="25">
        <f>J25-Quarter!M27</f>
        <v>-5.0000000000000044E-2</v>
      </c>
      <c r="BJ25" s="25">
        <f>K25-Quarter!N27</f>
        <v>0</v>
      </c>
      <c r="BK25" s="25">
        <f>L25-Quarter!O27</f>
        <v>0</v>
      </c>
      <c r="BL25" s="25">
        <f>M25-Quarter!P27</f>
        <v>-1.0000000000000009E-2</v>
      </c>
      <c r="BM25" s="25">
        <f>N25-Quarter!Q27</f>
        <v>-5.0000000000000044E-2</v>
      </c>
      <c r="BN25" s="25">
        <f>O25-Quarter!R27</f>
        <v>0</v>
      </c>
      <c r="BO25" s="25">
        <f>P25-Quarter!S27</f>
        <v>0</v>
      </c>
      <c r="BP25" s="25">
        <f>Q25-Quarter!T27</f>
        <v>0</v>
      </c>
      <c r="BQ25" s="25">
        <f>R25-Quarter!U27</f>
        <v>-1.9999999999999907E-2</v>
      </c>
      <c r="BR25" s="25">
        <f>S25-Quarter!V27</f>
        <v>-9.9999999999998979E-3</v>
      </c>
      <c r="BS25" s="25">
        <f>T25-Quarter!W27</f>
        <v>0</v>
      </c>
      <c r="BT25" s="25">
        <f>U25-Quarter!X27</f>
        <v>0</v>
      </c>
      <c r="BU25" s="25">
        <f>V25-Quarter!Y27</f>
        <v>0</v>
      </c>
      <c r="BV25" s="25">
        <f>W25-Quarter!Z27</f>
        <v>0</v>
      </c>
      <c r="BW25" s="25">
        <f>X25-Quarter!AA27</f>
        <v>0</v>
      </c>
      <c r="BX25" s="25">
        <f>Y25-Quarter!AB27</f>
        <v>0</v>
      </c>
      <c r="BY25" s="25">
        <f>Z25-Quarter!AC27</f>
        <v>0</v>
      </c>
      <c r="BZ25" s="25">
        <f>AA25-Quarter!AD27</f>
        <v>0</v>
      </c>
      <c r="CA25" s="25">
        <f>AB25-Quarter!AE27</f>
        <v>0</v>
      </c>
      <c r="CB25" s="25">
        <f>AC25-Quarter!AF27</f>
        <v>0</v>
      </c>
      <c r="CC25" s="25">
        <f>AD25-Quarter!AG27</f>
        <v>0</v>
      </c>
      <c r="CD25" s="25">
        <f>AE25-Quarter!AH27</f>
        <v>0</v>
      </c>
      <c r="CE25" s="25">
        <f>AF25-Quarter!AI27</f>
        <v>0</v>
      </c>
      <c r="CF25" s="25">
        <f>AG25-Quarter!AJ27</f>
        <v>0</v>
      </c>
      <c r="CG25" s="25">
        <f>AH25-Quarter!AK27</f>
        <v>0</v>
      </c>
      <c r="CH25" s="300">
        <f>AI25-Quarter!AL27</f>
        <v>0</v>
      </c>
      <c r="CI25" s="300">
        <f>AJ25-Quarter!AM27</f>
        <v>0</v>
      </c>
      <c r="CJ25" s="300">
        <f>AK25-Quarter!AN27</f>
        <v>0</v>
      </c>
      <c r="CK25" s="300">
        <f>AL25-Quarter!AO27</f>
        <v>0</v>
      </c>
      <c r="CL25" s="300">
        <f>AM25-Quarter!AP27</f>
        <v>0</v>
      </c>
      <c r="CM25" s="300">
        <f>AN25-Quarter!AQ27</f>
        <v>0</v>
      </c>
      <c r="CN25" s="300">
        <f>AO25-Quarter!AR27</f>
        <v>0</v>
      </c>
      <c r="CO25" s="300">
        <f>AP25-Quarter!AS27</f>
        <v>0</v>
      </c>
      <c r="CP25" s="300">
        <f>AQ25-Quarter!AT27</f>
        <v>0</v>
      </c>
      <c r="CQ25" s="300">
        <f>AR25-Quarter!AU27</f>
        <v>0</v>
      </c>
      <c r="CR25" s="300">
        <f>AS25-Quarter!AV27</f>
        <v>0</v>
      </c>
      <c r="CS25" s="300">
        <f>AT25-Quarter!AW27</f>
        <v>0</v>
      </c>
      <c r="CT25" s="300">
        <f>AU25-Quarter!AX27</f>
        <v>0</v>
      </c>
      <c r="CU25" s="300">
        <f>AV25-Quarter!AY27</f>
        <v>0</v>
      </c>
      <c r="CV25" s="300">
        <f>AW25-Quarter!AZ27</f>
        <v>0</v>
      </c>
      <c r="CW25" s="300">
        <f>AX25-Quarter!BA27</f>
        <v>0</v>
      </c>
    </row>
    <row r="26" spans="1:101" x14ac:dyDescent="0.2">
      <c r="A26" s="16" t="s">
        <v>52</v>
      </c>
      <c r="B26" s="16"/>
      <c r="C26" s="26">
        <f>'England - Qtr'!C27+'Northern Ireland - Qtr'!C27+'Scotland - Qtr'!C27+'Wales - Qtr'!C27</f>
        <v>15.329999999999998</v>
      </c>
      <c r="D26" s="26">
        <f>'England - Qtr'!D27+'Northern Ireland - Qtr'!D27+'Scotland - Qtr'!D27+'Wales - Qtr'!D27</f>
        <v>66.05</v>
      </c>
      <c r="E26" s="26">
        <f>'England - Qtr'!E27+'Northern Ireland - Qtr'!E27+'Scotland - Qtr'!E27+'Wales - Qtr'!E27</f>
        <v>105.16000000000001</v>
      </c>
      <c r="F26" s="26">
        <f>'England - Qtr'!F27+'Northern Ireland - Qtr'!F27+'Scotland - Qtr'!F27+'Wales - Qtr'!F27</f>
        <v>57.11</v>
      </c>
      <c r="G26" s="26">
        <f>'England - Qtr'!G27+'Northern Ireland - Qtr'!G27+'Scotland - Qtr'!G27+'Wales - Qtr'!G27</f>
        <v>178.26999999999998</v>
      </c>
      <c r="H26" s="26">
        <f>'England - Qtr'!H27+'Northern Ireland - Qtr'!H27+'Scotland - Qtr'!H27+'Wales - Qtr'!H27</f>
        <v>437.88</v>
      </c>
      <c r="I26" s="26">
        <f>'England - Qtr'!I27+'Northern Ireland - Qtr'!I27+'Scotland - Qtr'!I27+'Wales - Qtr'!I27</f>
        <v>554.1400000000001</v>
      </c>
      <c r="J26" s="26">
        <f>'England - Qtr'!J27+'Northern Ireland - Qtr'!J27+'Scotland - Qtr'!J27+'Wales - Qtr'!J27</f>
        <v>183.64</v>
      </c>
      <c r="K26" s="26">
        <f>'England - Qtr'!K27+'Northern Ireland - Qtr'!K27+'Scotland - Qtr'!K27+'Wales - Qtr'!K27</f>
        <v>140.24</v>
      </c>
      <c r="L26" s="26">
        <f>'England - Qtr'!L27+'Northern Ireland - Qtr'!L27+'Scotland - Qtr'!L27+'Wales - Qtr'!L27</f>
        <v>701.04</v>
      </c>
      <c r="M26" s="26">
        <f>'England - Qtr'!M27+'Northern Ireland - Qtr'!M27+'Scotland - Qtr'!M27+'Wales - Qtr'!M27</f>
        <v>859.57</v>
      </c>
      <c r="N26" s="26">
        <f>'England - Qtr'!N27+'Northern Ireland - Qtr'!N27+'Scotland - Qtr'!N27+'Wales - Qtr'!N27</f>
        <v>309.41000000000003</v>
      </c>
      <c r="O26" s="26">
        <f>'England - Qtr'!O27+'Northern Ireland - Qtr'!O27+'Scotland - Qtr'!O27+'Wales - Qtr'!O27</f>
        <v>470.47</v>
      </c>
      <c r="P26" s="26">
        <f>'England - Qtr'!P27+'Northern Ireland - Qtr'!P27+'Scotland - Qtr'!P27+'Wales - Qtr'!P27</f>
        <v>1472.9199999999998</v>
      </c>
      <c r="Q26" s="26">
        <f>'England - Qtr'!Q27+'Northern Ireland - Qtr'!Q27+'Scotland - Qtr'!Q27+'Wales - Qtr'!Q27</f>
        <v>1561.85</v>
      </c>
      <c r="R26" s="26">
        <f>'England - Qtr'!R27+'Northern Ireland - Qtr'!R27+'Scotland - Qtr'!R27+'Wales - Qtr'!R27</f>
        <v>548.87</v>
      </c>
      <c r="S26" s="26">
        <f>'England - Qtr'!S27+'Northern Ireland - Qtr'!S27+'Scotland - Qtr'!S27+'Wales - Qtr'!S27</f>
        <v>937.54</v>
      </c>
      <c r="T26" s="26">
        <f>'England - Qtr'!T27+'Northern Ireland - Qtr'!T27+'Scotland - Qtr'!T27+'Wales - Qtr'!T27</f>
        <v>3104.27</v>
      </c>
      <c r="U26" s="26">
        <f>'England - Qtr'!U27+'Northern Ireland - Qtr'!U27+'Scotland - Qtr'!U27+'Wales - Qtr'!U27</f>
        <v>2695.2300000000005</v>
      </c>
      <c r="V26" s="26">
        <f>'England - Qtr'!V27+'Northern Ireland - Qtr'!V27+'Scotland - Qtr'!V27+'Wales - Qtr'!V27</f>
        <v>795.85</v>
      </c>
      <c r="W26" s="26">
        <f>'England - Qtr'!W27+'Northern Ireland - Qtr'!W27+'Scotland - Qtr'!W27+'Wales - Qtr'!W27</f>
        <v>1457.1999999999998</v>
      </c>
      <c r="X26" s="26">
        <f>'England - Qtr'!X27+'Northern Ireland - Qtr'!X27+'Scotland - Qtr'!X27+'Wales - Qtr'!X27</f>
        <v>3868.22</v>
      </c>
      <c r="Y26" s="26">
        <f>'England - Qtr'!Y27+'Northern Ireland - Qtr'!Y27+'Scotland - Qtr'!Y27+'Wales - Qtr'!Y27</f>
        <v>3739.22</v>
      </c>
      <c r="Z26" s="26">
        <f>'England - Qtr'!Z27+'Northern Ireland - Qtr'!Z27+'Scotland - Qtr'!Z27+'Wales - Qtr'!Z27</f>
        <v>1330.49</v>
      </c>
      <c r="AA26" s="26">
        <f>'England - Qtr'!AA27+'Northern Ireland - Qtr'!AA27+'Scotland - Qtr'!AA27+'Wales - Qtr'!AA27</f>
        <v>1605.77</v>
      </c>
      <c r="AB26" s="26">
        <f>'England - Qtr'!AB27+'Northern Ireland - Qtr'!AB27+'Scotland - Qtr'!AB27+'Wales - Qtr'!AB27</f>
        <v>4578.7299999999996</v>
      </c>
      <c r="AC26" s="26">
        <f>'England - Qtr'!AC27+'Northern Ireland - Qtr'!AC27+'Scotland - Qtr'!AC27+'Wales - Qtr'!AC27</f>
        <v>3956.8500000000004</v>
      </c>
      <c r="AD26" s="26">
        <f>'England - Qtr'!AD27+'Northern Ireland - Qtr'!AD27+'Scotland - Qtr'!AD27+'Wales - Qtr'!AD27</f>
        <v>1315.8900000000003</v>
      </c>
      <c r="AE26" s="26">
        <f>'England - Qtr'!AE27+'Northern Ireland - Qtr'!AE27+'Scotland - Qtr'!AE27+'Wales - Qtr'!AE27</f>
        <v>1793.14</v>
      </c>
      <c r="AF26" s="26">
        <f>'England - Qtr'!AF27+'Northern Ireland - Qtr'!AF27+'Scotland - Qtr'!AF27+'Wales - Qtr'!AF27</f>
        <v>4909.38</v>
      </c>
      <c r="AG26" s="26">
        <f>'England - Qtr'!AG27+'Northern Ireland - Qtr'!AG27+'Scotland - Qtr'!AG27+'Wales - Qtr'!AG27</f>
        <v>4481</v>
      </c>
      <c r="AH26" s="26">
        <f>'England - Qtr'!AH27+'Northern Ireland - Qtr'!AH27+'Scotland - Qtr'!AH27+'Wales - Qtr'!AH27</f>
        <v>1484.8799999999999</v>
      </c>
      <c r="AI26" s="26">
        <f>'England - Qtr'!AI27+'Northern Ireland - Qtr'!AI27+'Scotland - Qtr'!AI27+'Wales - Qtr'!AI27</f>
        <v>1917.77</v>
      </c>
      <c r="AJ26" s="26">
        <f>'England - Qtr'!AJ27+'Northern Ireland - Qtr'!AJ27+'Scotland - Qtr'!AJ27+'Wales - Qtr'!AJ27</f>
        <v>4620.82</v>
      </c>
      <c r="AK26" s="26">
        <f>'England - Qtr'!AK27+'Northern Ireland - Qtr'!AK27+'Scotland - Qtr'!AK27+'Wales - Qtr'!AK27</f>
        <v>4488.29</v>
      </c>
      <c r="AL26" s="26">
        <f>'England - Qtr'!AL27+'Northern Ireland - Qtr'!AL27+'Scotland - Qtr'!AL27+'Wales - Qtr'!AL27</f>
        <v>1391.1699999999998</v>
      </c>
      <c r="AM26" s="26">
        <f>'England - Qtr'!AM27+'Northern Ireland - Qtr'!AM27+'Scotland - Qtr'!AM27+'Wales - Qtr'!AM27</f>
        <v>1911.9900000000002</v>
      </c>
      <c r="AN26" s="26">
        <f>'England - Qtr'!AN27+'Northern Ireland - Qtr'!AN27+'Scotland - Qtr'!AN27+'Wales - Qtr'!AN27</f>
        <v>5429.5599999999995</v>
      </c>
      <c r="AO26" s="26">
        <f>'England - Qtr'!AO27+'Northern Ireland - Qtr'!AO27+'Scotland - Qtr'!AO27+'Wales - Qtr'!AO27</f>
        <v>4211.3900000000003</v>
      </c>
      <c r="AP26" s="26">
        <f>'England - Qtr'!AP27+'Northern Ireland - Qtr'!AP27+'Scotland - Qtr'!AP27+'Wales - Qtr'!AP27</f>
        <v>1349.8</v>
      </c>
      <c r="AQ26" s="26">
        <f>'England - Qtr'!AQ27+'Northern Ireland - Qtr'!AQ27+'Scotland - Qtr'!AQ27+'Wales - Qtr'!AQ27</f>
        <v>1715.57</v>
      </c>
      <c r="AR26" s="26">
        <f>'England - Qtr'!AR27+'Northern Ireland - Qtr'!AR27+'Scotland - Qtr'!AR27+'Wales - Qtr'!AR27</f>
        <v>4996.7300000000005</v>
      </c>
      <c r="AS26" s="26">
        <f>'England - Qtr'!AS27+'Northern Ireland - Qtr'!AS27+'Scotland - Qtr'!AS27+'Wales - Qtr'!AS27</f>
        <v>4032.66</v>
      </c>
      <c r="AT26" s="26">
        <f>'England - Qtr'!AT27+'Northern Ireland - Qtr'!AT27+'Scotland - Qtr'!AT27+'Wales - Qtr'!AT27</f>
        <v>1393</v>
      </c>
      <c r="AU26" s="26">
        <f>'England - Qtr'!AU27+'Northern Ireland - Qtr'!AU27+'Scotland - Qtr'!AU27+'Wales - Qtr'!AU27</f>
        <v>2083</v>
      </c>
      <c r="AV26" s="26">
        <f>'England - Qtr'!AV27+'Northern Ireland - Qtr'!AV27+'Scotland - Qtr'!AV27+'Wales - Qtr'!AV27</f>
        <v>5144.3200000000006</v>
      </c>
      <c r="AW26" s="26">
        <f>'England - Qtr'!AW27+'Northern Ireland - Qtr'!AW27+'Scotland - Qtr'!AW27+'Wales - Qtr'!AW27</f>
        <v>4941.3100000000004</v>
      </c>
      <c r="AX26" s="26">
        <f>'England - Qtr'!AX27+'Northern Ireland - Qtr'!AX27+'Scotland - Qtr'!AX27+'Wales - Qtr'!AX27</f>
        <v>1751.9</v>
      </c>
      <c r="AY26" s="26"/>
      <c r="AZ26" s="26"/>
      <c r="BA26" s="25"/>
      <c r="BB26" s="25">
        <f>C26-Quarter!F28</f>
        <v>-1.0000000000001563E-2</v>
      </c>
      <c r="BC26" s="25">
        <f>D26-Quarter!G28</f>
        <v>0</v>
      </c>
      <c r="BD26" s="25">
        <f>E26-Quarter!H28</f>
        <v>0</v>
      </c>
      <c r="BE26" s="25">
        <f>F26-Quarter!I28</f>
        <v>0</v>
      </c>
      <c r="BF26" s="25">
        <f>G26-Quarter!J28</f>
        <v>3.9999999999992042E-2</v>
      </c>
      <c r="BG26" s="25">
        <f>H26-Quarter!K28</f>
        <v>4.0000000000020464E-2</v>
      </c>
      <c r="BH26" s="25">
        <f>I26-Quarter!L28</f>
        <v>4.0000000000077307E-2</v>
      </c>
      <c r="BI26" s="25">
        <f>J26-Quarter!M28</f>
        <v>4.9999999999982947E-2</v>
      </c>
      <c r="BJ26" s="25">
        <f>K26-Quarter!N28</f>
        <v>1.0000000000019327E-2</v>
      </c>
      <c r="BK26" s="25">
        <f>L26-Quarter!O28</f>
        <v>0</v>
      </c>
      <c r="BL26" s="25">
        <f>M26-Quarter!P28</f>
        <v>0</v>
      </c>
      <c r="BM26" s="25">
        <f>N26-Quarter!Q28</f>
        <v>-9.9999999999909051E-3</v>
      </c>
      <c r="BN26" s="25">
        <f>O26-Quarter!R28</f>
        <v>2.0000000000038654E-2</v>
      </c>
      <c r="BO26" s="25">
        <f>P26-Quarter!S28</f>
        <v>0</v>
      </c>
      <c r="BP26" s="25">
        <f>Q26-Quarter!T28</f>
        <v>9.9999999999909051E-3</v>
      </c>
      <c r="BQ26" s="25">
        <f>R26-Quarter!U28</f>
        <v>9.9999999999909051E-3</v>
      </c>
      <c r="BR26" s="25">
        <f>S26-Quarter!V28</f>
        <v>9.9999999999909051E-3</v>
      </c>
      <c r="BS26" s="25">
        <f>T26-Quarter!W28</f>
        <v>9.9999999997635314E-3</v>
      </c>
      <c r="BT26" s="25">
        <f>U26-Quarter!X28</f>
        <v>0</v>
      </c>
      <c r="BU26" s="25">
        <f>V26-Quarter!Y28</f>
        <v>9.9999999999909051E-3</v>
      </c>
      <c r="BV26" s="25">
        <f>W26-Quarter!Z28</f>
        <v>0</v>
      </c>
      <c r="BW26" s="25">
        <f>X26-Quarter!AA28</f>
        <v>0</v>
      </c>
      <c r="BX26" s="25">
        <f>Y26-Quarter!AB28</f>
        <v>0</v>
      </c>
      <c r="BY26" s="25">
        <f>Z26-Quarter!AC28</f>
        <v>0</v>
      </c>
      <c r="BZ26" s="25">
        <f>AA26-Quarter!AD28</f>
        <v>0</v>
      </c>
      <c r="CA26" s="25">
        <f>AB26-Quarter!AE28</f>
        <v>0</v>
      </c>
      <c r="CB26" s="25">
        <f>AC26-Quarter!AF28</f>
        <v>0</v>
      </c>
      <c r="CC26" s="25">
        <f>AD26-Quarter!AG28</f>
        <v>0</v>
      </c>
      <c r="CD26" s="25">
        <f>AE26-Quarter!AH28</f>
        <v>0</v>
      </c>
      <c r="CE26" s="25">
        <f>AF26-Quarter!AI28</f>
        <v>0</v>
      </c>
      <c r="CF26" s="25">
        <f>AG26-Quarter!AJ28</f>
        <v>0</v>
      </c>
      <c r="CG26" s="25">
        <f>AH26-Quarter!AK28</f>
        <v>0</v>
      </c>
      <c r="CH26" s="300">
        <f>AI26-Quarter!AL28</f>
        <v>0</v>
      </c>
      <c r="CI26" s="300">
        <f>AJ26-Quarter!AM28</f>
        <v>0</v>
      </c>
      <c r="CJ26" s="300">
        <f>AK26-Quarter!AN28</f>
        <v>0</v>
      </c>
      <c r="CK26" s="300">
        <f>AL26-Quarter!AO28</f>
        <v>0</v>
      </c>
      <c r="CL26" s="300">
        <f>AM26-Quarter!AP28</f>
        <v>0</v>
      </c>
      <c r="CM26" s="300">
        <f>AN26-Quarter!AQ28</f>
        <v>0</v>
      </c>
      <c r="CN26" s="300">
        <f>AO26-Quarter!AR28</f>
        <v>0</v>
      </c>
      <c r="CO26" s="300">
        <f>AP26-Quarter!AS28</f>
        <v>0</v>
      </c>
      <c r="CP26" s="300">
        <f>AQ26-Quarter!AT28</f>
        <v>0</v>
      </c>
      <c r="CQ26" s="300">
        <f>AR26-Quarter!AU28</f>
        <v>0</v>
      </c>
      <c r="CR26" s="300">
        <f>AS26-Quarter!AV28</f>
        <v>0</v>
      </c>
      <c r="CS26" s="300">
        <f>AT26-Quarter!AW28</f>
        <v>0</v>
      </c>
      <c r="CT26" s="300">
        <f>AU26-Quarter!AX28</f>
        <v>0</v>
      </c>
      <c r="CU26" s="300">
        <f>AV26-Quarter!AY28</f>
        <v>0</v>
      </c>
      <c r="CV26" s="300">
        <f>AW26-Quarter!AZ28</f>
        <v>0</v>
      </c>
      <c r="CW26" s="300">
        <f>AX26-Quarter!BA28</f>
        <v>0</v>
      </c>
    </row>
    <row r="27" spans="1:101" x14ac:dyDescent="0.2">
      <c r="A27" s="16" t="s">
        <v>25</v>
      </c>
      <c r="B27" s="16"/>
      <c r="C27" s="26">
        <f>'England - Qtr'!C28+'Northern Ireland - Qtr'!C28+'Scotland - Qtr'!C28+'Wales - Qtr'!C28</f>
        <v>1303.6600000000003</v>
      </c>
      <c r="D27" s="26">
        <f>'England - Qtr'!D28+'Northern Ireland - Qtr'!D28+'Scotland - Qtr'!D28+'Wales - Qtr'!D28</f>
        <v>1141.56</v>
      </c>
      <c r="E27" s="26">
        <f>'England - Qtr'!E28+'Northern Ireland - Qtr'!E28+'Scotland - Qtr'!E28+'Wales - Qtr'!E28</f>
        <v>1231.3000000000002</v>
      </c>
      <c r="F27" s="26">
        <f>'England - Qtr'!F28+'Northern Ireland - Qtr'!F28+'Scotland - Qtr'!F28+'Wales - Qtr'!F28</f>
        <v>2015.19</v>
      </c>
      <c r="G27" s="26">
        <f>'England - Qtr'!G28+'Northern Ireland - Qtr'!G28+'Scotland - Qtr'!G28+'Wales - Qtr'!G28</f>
        <v>1825.23</v>
      </c>
      <c r="H27" s="26">
        <f>'England - Qtr'!H28+'Northern Ireland - Qtr'!H28+'Scotland - Qtr'!H28+'Wales - Qtr'!H28</f>
        <v>795.58999999999992</v>
      </c>
      <c r="I27" s="26">
        <f>'England - Qtr'!I28+'Northern Ireland - Qtr'!I28+'Scotland - Qtr'!I28+'Wales - Qtr'!I28</f>
        <v>1053.6100000000001</v>
      </c>
      <c r="J27" s="26">
        <f>'England - Qtr'!J28+'Northern Ireland - Qtr'!J28+'Scotland - Qtr'!J28+'Wales - Qtr'!J28</f>
        <v>1635.2</v>
      </c>
      <c r="K27" s="26">
        <f>'England - Qtr'!K28+'Northern Ireland - Qtr'!K28+'Scotland - Qtr'!K28+'Wales - Qtr'!K28</f>
        <v>1253.02</v>
      </c>
      <c r="L27" s="26">
        <f>'England - Qtr'!L28+'Northern Ireland - Qtr'!L28+'Scotland - Qtr'!L28+'Wales - Qtr'!L28</f>
        <v>969.11999999999989</v>
      </c>
      <c r="M27" s="26">
        <f>'England - Qtr'!M28+'Northern Ireland - Qtr'!M28+'Scotland - Qtr'!M28+'Wales - Qtr'!M28</f>
        <v>743.05</v>
      </c>
      <c r="N27" s="26">
        <f>'England - Qtr'!N28+'Northern Ireland - Qtr'!N28+'Scotland - Qtr'!N28+'Wales - Qtr'!N28</f>
        <v>1736.2900000000002</v>
      </c>
      <c r="O27" s="26">
        <f>'England - Qtr'!O28+'Northern Ireland - Qtr'!O28+'Scotland - Qtr'!O28+'Wales - Qtr'!O28</f>
        <v>2243.4700000000003</v>
      </c>
      <c r="P27" s="26">
        <f>'England - Qtr'!P28+'Northern Ireland - Qtr'!P28+'Scotland - Qtr'!P28+'Wales - Qtr'!P28</f>
        <v>1113.27</v>
      </c>
      <c r="Q27" s="26">
        <f>'England - Qtr'!Q28+'Northern Ireland - Qtr'!Q28+'Scotland - Qtr'!Q28+'Wales - Qtr'!Q28</f>
        <v>778.6</v>
      </c>
      <c r="R27" s="26">
        <f>'England - Qtr'!R28+'Northern Ireland - Qtr'!R28+'Scotland - Qtr'!R28+'Wales - Qtr'!R28</f>
        <v>1752.46</v>
      </c>
      <c r="S27" s="26">
        <f>'England - Qtr'!S28+'Northern Ireland - Qtr'!S28+'Scotland - Qtr'!S28+'Wales - Qtr'!S28</f>
        <v>2010.5500000000002</v>
      </c>
      <c r="T27" s="26">
        <f>'England - Qtr'!T28+'Northern Ireland - Qtr'!T28+'Scotland - Qtr'!T28+'Wales - Qtr'!T28</f>
        <v>1425.3299999999997</v>
      </c>
      <c r="U27" s="26">
        <f>'England - Qtr'!U28+'Northern Ireland - Qtr'!U28+'Scotland - Qtr'!U28+'Wales - Qtr'!U28</f>
        <v>1028.44</v>
      </c>
      <c r="V27" s="26">
        <f>'England - Qtr'!V28+'Northern Ireland - Qtr'!V28+'Scotland - Qtr'!V28+'Wales - Qtr'!V28</f>
        <v>1832.96</v>
      </c>
      <c r="W27" s="26">
        <f>'England - Qtr'!W28+'Northern Ireland - Qtr'!W28+'Scotland - Qtr'!W28+'Wales - Qtr'!W28</f>
        <v>2081.56</v>
      </c>
      <c r="X27" s="26">
        <f>'England - Qtr'!X28+'Northern Ireland - Qtr'!X28+'Scotland - Qtr'!X28+'Wales - Qtr'!X28</f>
        <v>932.57</v>
      </c>
      <c r="Y27" s="26">
        <f>'England - Qtr'!Y28+'Northern Ireland - Qtr'!Y28+'Scotland - Qtr'!Y28+'Wales - Qtr'!Y28</f>
        <v>1147.99</v>
      </c>
      <c r="Z27" s="26">
        <f>'England - Qtr'!Z28+'Northern Ireland - Qtr'!Z28+'Scotland - Qtr'!Z28+'Wales - Qtr'!Z28</f>
        <v>1208.2700000000002</v>
      </c>
      <c r="AA27" s="26">
        <f>'England - Qtr'!AA28+'Northern Ireland - Qtr'!AA28+'Scotland - Qtr'!AA28+'Wales - Qtr'!AA28</f>
        <v>1798.44</v>
      </c>
      <c r="AB27" s="26">
        <f>'England - Qtr'!AB28+'Northern Ireland - Qtr'!AB28+'Scotland - Qtr'!AB28+'Wales - Qtr'!AB28</f>
        <v>863.85</v>
      </c>
      <c r="AC27" s="26">
        <f>'England - Qtr'!AC28+'Northern Ireland - Qtr'!AC28+'Scotland - Qtr'!AC28+'Wales - Qtr'!AC28</f>
        <v>1263.8400000000001</v>
      </c>
      <c r="AD27" s="26">
        <f>'England - Qtr'!AD28+'Northern Ireland - Qtr'!AD28+'Scotland - Qtr'!AD28+'Wales - Qtr'!AD28</f>
        <v>1955.73</v>
      </c>
      <c r="AE27" s="26">
        <f>'England - Qtr'!AE28+'Northern Ireland - Qtr'!AE28+'Scotland - Qtr'!AE28+'Wales - Qtr'!AE28</f>
        <v>1564.5</v>
      </c>
      <c r="AF27" s="26">
        <f>'England - Qtr'!AF28+'Northern Ireland - Qtr'!AF28+'Scotland - Qtr'!AF28+'Wales - Qtr'!AF28</f>
        <v>953.56999999999994</v>
      </c>
      <c r="AG27" s="26">
        <f>'England - Qtr'!AG28+'Northern Ireland - Qtr'!AG28+'Scotland - Qtr'!AG28+'Wales - Qtr'!AG28</f>
        <v>890.92000000000007</v>
      </c>
      <c r="AH27" s="26">
        <f>'England - Qtr'!AH28+'Northern Ireland - Qtr'!AH28+'Scotland - Qtr'!AH28+'Wales - Qtr'!AH28</f>
        <v>2034.29</v>
      </c>
      <c r="AI27" s="26">
        <f>'England - Qtr'!AI28+'Northern Ireland - Qtr'!AI28+'Scotland - Qtr'!AI28+'Wales - Qtr'!AI28</f>
        <v>1891.3</v>
      </c>
      <c r="AJ27" s="26">
        <f>'England - Qtr'!AJ28+'Northern Ireland - Qtr'!AJ28+'Scotland - Qtr'!AJ28+'Wales - Qtr'!AJ28</f>
        <v>831.84</v>
      </c>
      <c r="AK27" s="26">
        <f>'England - Qtr'!AK28+'Northern Ireland - Qtr'!AK28+'Scotland - Qtr'!AK28+'Wales - Qtr'!AK28</f>
        <v>1406.06</v>
      </c>
      <c r="AL27" s="26">
        <f>'England - Qtr'!AL28+'Northern Ireland - Qtr'!AL28+'Scotland - Qtr'!AL28+'Wales - Qtr'!AL28</f>
        <v>1803.69</v>
      </c>
      <c r="AM27" s="26">
        <f>'England - Qtr'!AM28+'Northern Ireland - Qtr'!AM28+'Scotland - Qtr'!AM28+'Wales - Qtr'!AM28</f>
        <v>2469.9</v>
      </c>
      <c r="AN27" s="26">
        <f>'England - Qtr'!AN28+'Northern Ireland - Qtr'!AN28+'Scotland - Qtr'!AN28+'Wales - Qtr'!AN28</f>
        <v>1008.6300000000001</v>
      </c>
      <c r="AO27" s="26">
        <f>'England - Qtr'!AO28+'Northern Ireland - Qtr'!AO28+'Scotland - Qtr'!AO28+'Wales - Qtr'!AO28</f>
        <v>1183.8100000000002</v>
      </c>
      <c r="AP27" s="26">
        <f>'England - Qtr'!AP28+'Northern Ireland - Qtr'!AP28+'Scotland - Qtr'!AP28+'Wales - Qtr'!AP28</f>
        <v>2202.5499999999997</v>
      </c>
      <c r="AQ27" s="26">
        <f>'England - Qtr'!AQ28+'Northern Ireland - Qtr'!AQ28+'Scotland - Qtr'!AQ28+'Wales - Qtr'!AQ28</f>
        <v>1767.44</v>
      </c>
      <c r="AR27" s="26">
        <f>'England - Qtr'!AR28+'Northern Ireland - Qtr'!AR28+'Scotland - Qtr'!AR28+'Wales - Qtr'!AR28</f>
        <v>1001.13</v>
      </c>
      <c r="AS27" s="26">
        <f>'England - Qtr'!AS28+'Northern Ireland - Qtr'!AS28+'Scotland - Qtr'!AS28+'Wales - Qtr'!AS28</f>
        <v>660.78</v>
      </c>
      <c r="AT27" s="26">
        <f>'England - Qtr'!AT28+'Northern Ireland - Qtr'!AT28+'Scotland - Qtr'!AT28+'Wales - Qtr'!AT28</f>
        <v>2066.58</v>
      </c>
      <c r="AU27" s="26">
        <f>'England - Qtr'!AU28+'Northern Ireland - Qtr'!AU28+'Scotland - Qtr'!AU28+'Wales - Qtr'!AU28</f>
        <v>1857</v>
      </c>
      <c r="AV27" s="26">
        <f>'England - Qtr'!AV28+'Northern Ireland - Qtr'!AV28+'Scotland - Qtr'!AV28+'Wales - Qtr'!AV28</f>
        <v>934.03</v>
      </c>
      <c r="AW27" s="26">
        <f>'England - Qtr'!AW28+'Northern Ireland - Qtr'!AW28+'Scotland - Qtr'!AW28+'Wales - Qtr'!AW28</f>
        <v>725.24</v>
      </c>
      <c r="AX27" s="26">
        <f>'England - Qtr'!AX28+'Northern Ireland - Qtr'!AX28+'Scotland - Qtr'!AX28+'Wales - Qtr'!AX28</f>
        <v>1799.49</v>
      </c>
      <c r="AY27" s="26"/>
      <c r="AZ27" s="26"/>
      <c r="BA27" s="25"/>
      <c r="BB27" s="25">
        <f>C27-Quarter!F29</f>
        <v>-9.9999999997635314E-3</v>
      </c>
      <c r="BC27" s="25">
        <f>D27-Quarter!G29</f>
        <v>-9.9999999999909051E-3</v>
      </c>
      <c r="BD27" s="25">
        <f>E27-Quarter!H29</f>
        <v>-9.9999999997635314E-3</v>
      </c>
      <c r="BE27" s="25">
        <f>F27-Quarter!I29</f>
        <v>0</v>
      </c>
      <c r="BF27" s="25">
        <f>G27-Quarter!J29</f>
        <v>0</v>
      </c>
      <c r="BG27" s="25">
        <f>H27-Quarter!K29</f>
        <v>0</v>
      </c>
      <c r="BH27" s="25">
        <f>I27-Quarter!L29</f>
        <v>-9.9999999997635314E-3</v>
      </c>
      <c r="BI27" s="25">
        <f>J27-Quarter!M29</f>
        <v>0</v>
      </c>
      <c r="BJ27" s="25">
        <f>K27-Quarter!N29</f>
        <v>0</v>
      </c>
      <c r="BK27" s="25">
        <f>L27-Quarter!O29</f>
        <v>9.9999999998772182E-3</v>
      </c>
      <c r="BL27" s="25">
        <f>M27-Quarter!P29</f>
        <v>0</v>
      </c>
      <c r="BM27" s="25">
        <f>N27-Quarter!Q29</f>
        <v>-9.9999999997635314E-3</v>
      </c>
      <c r="BN27" s="25">
        <f>O27-Quarter!R29</f>
        <v>0</v>
      </c>
      <c r="BO27" s="25">
        <f>P27-Quarter!S29</f>
        <v>0</v>
      </c>
      <c r="BP27" s="25">
        <f>Q27-Quarter!T29</f>
        <v>0</v>
      </c>
      <c r="BQ27" s="25">
        <f>R27-Quarter!U29</f>
        <v>0</v>
      </c>
      <c r="BR27" s="25">
        <f>S27-Quarter!V29</f>
        <v>0</v>
      </c>
      <c r="BS27" s="25">
        <f>T27-Quarter!W29</f>
        <v>0</v>
      </c>
      <c r="BT27" s="25">
        <f>U27-Quarter!X29</f>
        <v>0</v>
      </c>
      <c r="BU27" s="25">
        <f>V27-Quarter!Y29</f>
        <v>9.9999999999909051E-3</v>
      </c>
      <c r="BV27" s="25">
        <f>W27-Quarter!Z29</f>
        <v>0</v>
      </c>
      <c r="BW27" s="25">
        <f>X27-Quarter!AA29</f>
        <v>0</v>
      </c>
      <c r="BX27" s="25">
        <f>Y27-Quarter!AB29</f>
        <v>0</v>
      </c>
      <c r="BY27" s="25">
        <f>Z27-Quarter!AC29</f>
        <v>0</v>
      </c>
      <c r="BZ27" s="25">
        <f>AA27-Quarter!AD29</f>
        <v>0</v>
      </c>
      <c r="CA27" s="25">
        <f>AB27-Quarter!AE29</f>
        <v>0</v>
      </c>
      <c r="CB27" s="25">
        <f>AC27-Quarter!AF29</f>
        <v>0</v>
      </c>
      <c r="CC27" s="25">
        <f>AD27-Quarter!AG29</f>
        <v>0</v>
      </c>
      <c r="CD27" s="25">
        <f>AE27-Quarter!AH29</f>
        <v>0</v>
      </c>
      <c r="CE27" s="25">
        <f>AF27-Quarter!AI29</f>
        <v>0</v>
      </c>
      <c r="CF27" s="25">
        <f>AG27-Quarter!AJ29</f>
        <v>0</v>
      </c>
      <c r="CG27" s="25">
        <f>AH27-Quarter!AK29</f>
        <v>0</v>
      </c>
      <c r="CH27" s="300">
        <f>AI27-Quarter!AL29</f>
        <v>0</v>
      </c>
      <c r="CI27" s="300">
        <f>AJ27-Quarter!AM29</f>
        <v>0</v>
      </c>
      <c r="CJ27" s="300">
        <f>AK27-Quarter!AN29</f>
        <v>0</v>
      </c>
      <c r="CK27" s="300">
        <f>AL27-Quarter!AO29</f>
        <v>0</v>
      </c>
      <c r="CL27" s="300">
        <f>AM27-Quarter!AP29</f>
        <v>0</v>
      </c>
      <c r="CM27" s="300">
        <f>AN27-Quarter!AQ29</f>
        <v>0</v>
      </c>
      <c r="CN27" s="300">
        <f>AO27-Quarter!AR29</f>
        <v>0</v>
      </c>
      <c r="CO27" s="300">
        <f>AP27-Quarter!AS29</f>
        <v>0</v>
      </c>
      <c r="CP27" s="300">
        <f>AQ27-Quarter!AT29</f>
        <v>0</v>
      </c>
      <c r="CQ27" s="300">
        <f>AR27-Quarter!AU29</f>
        <v>0</v>
      </c>
      <c r="CR27" s="300">
        <f>AS27-Quarter!AV29</f>
        <v>0</v>
      </c>
      <c r="CS27" s="300">
        <f>AT27-Quarter!AW29</f>
        <v>0</v>
      </c>
      <c r="CT27" s="300">
        <f>AU27-Quarter!AX29</f>
        <v>0</v>
      </c>
      <c r="CU27" s="300">
        <f>AV27-Quarter!AY29</f>
        <v>0</v>
      </c>
      <c r="CV27" s="300">
        <f>AW27-Quarter!AZ29</f>
        <v>0</v>
      </c>
      <c r="CW27" s="300">
        <f>AX27-Quarter!BA29</f>
        <v>0</v>
      </c>
    </row>
    <row r="28" spans="1:101" x14ac:dyDescent="0.2">
      <c r="A28" s="16" t="s">
        <v>26</v>
      </c>
      <c r="B28" s="16"/>
      <c r="C28" s="26">
        <f>'England - Qtr'!C29+'Northern Ireland - Qtr'!C29+'Scotland - Qtr'!C29+'Wales - Qtr'!C29</f>
        <v>1327.3899999999996</v>
      </c>
      <c r="D28" s="26">
        <f>'England - Qtr'!D29+'Northern Ireland - Qtr'!D29+'Scotland - Qtr'!D29+'Wales - Qtr'!D29</f>
        <v>1316.82</v>
      </c>
      <c r="E28" s="26">
        <f>'England - Qtr'!E29+'Northern Ireland - Qtr'!E29+'Scotland - Qtr'!E29+'Wales - Qtr'!E29</f>
        <v>1318.35</v>
      </c>
      <c r="F28" s="26">
        <f>'England - Qtr'!F29+'Northern Ireland - Qtr'!F29+'Scotland - Qtr'!F29+'Wales - Qtr'!F29</f>
        <v>1355.4800000000002</v>
      </c>
      <c r="G28" s="26">
        <f>'England - Qtr'!G29+'Northern Ireland - Qtr'!G29+'Scotland - Qtr'!G29+'Wales - Qtr'!G29</f>
        <v>1308.54</v>
      </c>
      <c r="H28" s="26">
        <f>'England - Qtr'!H29+'Northern Ireland - Qtr'!H29+'Scotland - Qtr'!H29+'Wales - Qtr'!H29</f>
        <v>1289.46</v>
      </c>
      <c r="I28" s="26">
        <f>'England - Qtr'!I29+'Northern Ireland - Qtr'!I29+'Scotland - Qtr'!I29+'Wales - Qtr'!I29</f>
        <v>1305.3000000000002</v>
      </c>
      <c r="J28" s="26">
        <f>'England - Qtr'!J29+'Northern Ireland - Qtr'!J29+'Scotland - Qtr'!J29+'Wales - Qtr'!J29</f>
        <v>1305.19</v>
      </c>
      <c r="K28" s="26">
        <f>'England - Qtr'!K29+'Northern Ireland - Qtr'!K29+'Scotland - Qtr'!K29+'Wales - Qtr'!K29</f>
        <v>1295.8800000000001</v>
      </c>
      <c r="L28" s="26">
        <f>'England - Qtr'!L29+'Northern Ireland - Qtr'!L29+'Scotland - Qtr'!L29+'Wales - Qtr'!L29</f>
        <v>1292.4100000000001</v>
      </c>
      <c r="M28" s="26">
        <f>'England - Qtr'!M29+'Northern Ireland - Qtr'!M29+'Scotland - Qtr'!M29+'Wales - Qtr'!M29</f>
        <v>1272.4799999999998</v>
      </c>
      <c r="N28" s="26">
        <f>'England - Qtr'!N29+'Northern Ireland - Qtr'!N29+'Scotland - Qtr'!N29+'Wales - Qtr'!N29</f>
        <v>1313.8700000000001</v>
      </c>
      <c r="O28" s="26">
        <f>'England - Qtr'!O29+'Northern Ireland - Qtr'!O29+'Scotland - Qtr'!O29+'Wales - Qtr'!O29</f>
        <v>1268.6900000000003</v>
      </c>
      <c r="P28" s="26">
        <f>'England - Qtr'!P29+'Northern Ireland - Qtr'!P29+'Scotland - Qtr'!P29+'Wales - Qtr'!P29</f>
        <v>1261.98</v>
      </c>
      <c r="Q28" s="26">
        <f>'England - Qtr'!Q29+'Northern Ireland - Qtr'!Q29+'Scotland - Qtr'!Q29+'Wales - Qtr'!Q29</f>
        <v>1238.5500000000002</v>
      </c>
      <c r="R28" s="26">
        <f>'England - Qtr'!R29+'Northern Ireland - Qtr'!R29+'Scotland - Qtr'!R29+'Wales - Qtr'!R29</f>
        <v>1263.99</v>
      </c>
      <c r="S28" s="26">
        <f>'England - Qtr'!S29+'Northern Ireland - Qtr'!S29+'Scotland - Qtr'!S29+'Wales - Qtr'!S29</f>
        <v>1239.76</v>
      </c>
      <c r="T28" s="26">
        <f>'England - Qtr'!T29+'Northern Ireland - Qtr'!T29+'Scotland - Qtr'!T29+'Wales - Qtr'!T29</f>
        <v>1211.6099999999999</v>
      </c>
      <c r="U28" s="26">
        <f>'England - Qtr'!U29+'Northern Ireland - Qtr'!U29+'Scotland - Qtr'!U29+'Wales - Qtr'!U29</f>
        <v>1200.67</v>
      </c>
      <c r="V28" s="26">
        <f>'England - Qtr'!V29+'Northern Ireland - Qtr'!V29+'Scotland - Qtr'!V29+'Wales - Qtr'!V29</f>
        <v>1220.1199999999999</v>
      </c>
      <c r="W28" s="26">
        <f>'England - Qtr'!W29+'Northern Ireland - Qtr'!W29+'Scotland - Qtr'!W29+'Wales - Qtr'!W29</f>
        <v>1217.93</v>
      </c>
      <c r="X28" s="26">
        <f>'England - Qtr'!X29+'Northern Ireland - Qtr'!X29+'Scotland - Qtr'!X29+'Wales - Qtr'!X29</f>
        <v>1170.8</v>
      </c>
      <c r="Y28" s="26">
        <f>'England - Qtr'!Y29+'Northern Ireland - Qtr'!Y29+'Scotland - Qtr'!Y29+'Wales - Qtr'!Y29</f>
        <v>1158.17</v>
      </c>
      <c r="Z28" s="26">
        <f>'England - Qtr'!Z29+'Northern Ireland - Qtr'!Z29+'Scotland - Qtr'!Z29+'Wales - Qtr'!Z29</f>
        <v>1155.96</v>
      </c>
      <c r="AA28" s="26">
        <f>'England - Qtr'!AA29+'Northern Ireland - Qtr'!AA29+'Scotland - Qtr'!AA29+'Wales - Qtr'!AA29</f>
        <v>1095.8000000000002</v>
      </c>
      <c r="AB28" s="26">
        <f>'England - Qtr'!AB29+'Northern Ireland - Qtr'!AB29+'Scotland - Qtr'!AB29+'Wales - Qtr'!AB29</f>
        <v>1058.7500000000002</v>
      </c>
      <c r="AC28" s="26">
        <f>'England - Qtr'!AC29+'Northern Ireland - Qtr'!AC29+'Scotland - Qtr'!AC29+'Wales - Qtr'!AC29</f>
        <v>1063</v>
      </c>
      <c r="AD28" s="26">
        <f>'England - Qtr'!AD29+'Northern Ireland - Qtr'!AD29+'Scotland - Qtr'!AD29+'Wales - Qtr'!AD29</f>
        <v>1066.25</v>
      </c>
      <c r="AE28" s="26">
        <f>'England - Qtr'!AE29+'Northern Ireland - Qtr'!AE29+'Scotland - Qtr'!AE29+'Wales - Qtr'!AE29</f>
        <v>1005.41</v>
      </c>
      <c r="AF28" s="26">
        <f>'England - Qtr'!AF29+'Northern Ireland - Qtr'!AF29+'Scotland - Qtr'!AF29+'Wales - Qtr'!AF29</f>
        <v>976.51999999999987</v>
      </c>
      <c r="AG28" s="26">
        <f>'England - Qtr'!AG29+'Northern Ireland - Qtr'!AG29+'Scotland - Qtr'!AG29+'Wales - Qtr'!AG29</f>
        <v>958.48000000000013</v>
      </c>
      <c r="AH28" s="26">
        <f>'England - Qtr'!AH29+'Northern Ireland - Qtr'!AH29+'Scotland - Qtr'!AH29+'Wales - Qtr'!AH29</f>
        <v>975.38</v>
      </c>
      <c r="AI28" s="26">
        <f>'England - Qtr'!AI29+'Northern Ireland - Qtr'!AI29+'Scotland - Qtr'!AI29+'Wales - Qtr'!AI29</f>
        <v>930.12</v>
      </c>
      <c r="AJ28" s="26">
        <f>'England - Qtr'!AJ29+'Northern Ireland - Qtr'!AJ29+'Scotland - Qtr'!AJ29+'Wales - Qtr'!AJ29</f>
        <v>892.02</v>
      </c>
      <c r="AK28" s="26">
        <f>'England - Qtr'!AK29+'Northern Ireland - Qtr'!AK29+'Scotland - Qtr'!AK29+'Wales - Qtr'!AK29</f>
        <v>891.06000000000006</v>
      </c>
      <c r="AL28" s="26">
        <f>'England - Qtr'!AL29+'Northern Ireland - Qtr'!AL29+'Scotland - Qtr'!AL29+'Wales - Qtr'!AL29</f>
        <v>911.12000000000012</v>
      </c>
      <c r="AM28" s="26">
        <f>'England - Qtr'!AM29+'Northern Ireland - Qtr'!AM29+'Scotland - Qtr'!AM29+'Wales - Qtr'!AM29</f>
        <v>892.30000000000007</v>
      </c>
      <c r="AN28" s="26">
        <f>'England - Qtr'!AN29+'Northern Ireland - Qtr'!AN29+'Scotland - Qtr'!AN29+'Wales - Qtr'!AN29</f>
        <v>867.4</v>
      </c>
      <c r="AO28" s="26">
        <f>'England - Qtr'!AO29+'Northern Ireland - Qtr'!AO29+'Scotland - Qtr'!AO29+'Wales - Qtr'!AO29</f>
        <v>854.71</v>
      </c>
      <c r="AP28" s="26">
        <f>'England - Qtr'!AP29+'Northern Ireland - Qtr'!AP29+'Scotland - Qtr'!AP29+'Wales - Qtr'!AP29</f>
        <v>881.68</v>
      </c>
      <c r="AQ28" s="26">
        <f>'England - Qtr'!AQ29+'Northern Ireland - Qtr'!AQ29+'Scotland - Qtr'!AQ29+'Wales - Qtr'!AQ29</f>
        <v>836.92000000000007</v>
      </c>
      <c r="AR28" s="26">
        <f>'England - Qtr'!AR29+'Northern Ireland - Qtr'!AR29+'Scotland - Qtr'!AR29+'Wales - Qtr'!AR29</f>
        <v>822.70000000000016</v>
      </c>
      <c r="AS28" s="26">
        <f>'England - Qtr'!AS29+'Northern Ireland - Qtr'!AS29+'Scotland - Qtr'!AS29+'Wales - Qtr'!AS29</f>
        <v>821.76</v>
      </c>
      <c r="AT28" s="26">
        <f>'England - Qtr'!AT29+'Northern Ireland - Qtr'!AT29+'Scotland - Qtr'!AT29+'Wales - Qtr'!AT29</f>
        <v>831.5</v>
      </c>
      <c r="AU28" s="26">
        <f>'England - Qtr'!AU29+'Northern Ireland - Qtr'!AU29+'Scotland - Qtr'!AU29+'Wales - Qtr'!AU29</f>
        <v>786.03</v>
      </c>
      <c r="AV28" s="26">
        <f>'England - Qtr'!AV29+'Northern Ireland - Qtr'!AV29+'Scotland - Qtr'!AV29+'Wales - Qtr'!AV29</f>
        <v>781.89</v>
      </c>
      <c r="AW28" s="26">
        <f>'England - Qtr'!AW29+'Northern Ireland - Qtr'!AW29+'Scotland - Qtr'!AW29+'Wales - Qtr'!AW29</f>
        <v>761.88</v>
      </c>
      <c r="AX28" s="26">
        <f>'England - Qtr'!AX29+'Northern Ireland - Qtr'!AX29+'Scotland - Qtr'!AX29+'Wales - Qtr'!AX29</f>
        <v>763.50999999999988</v>
      </c>
      <c r="AY28" s="26"/>
      <c r="AZ28" s="26"/>
      <c r="BA28" s="25"/>
      <c r="BB28" s="25">
        <f>C28-Quarter!F30</f>
        <v>9.9999999995361577E-3</v>
      </c>
      <c r="BC28" s="25">
        <f>D28-Quarter!G30</f>
        <v>0</v>
      </c>
      <c r="BD28" s="25">
        <f>E28-Quarter!H30</f>
        <v>9.9999999999909051E-3</v>
      </c>
      <c r="BE28" s="25">
        <f>F28-Quarter!I30</f>
        <v>0</v>
      </c>
      <c r="BF28" s="25">
        <f>G28-Quarter!J30</f>
        <v>0</v>
      </c>
      <c r="BG28" s="25">
        <f>H28-Quarter!K30</f>
        <v>0</v>
      </c>
      <c r="BH28" s="25">
        <f>I28-Quarter!L30</f>
        <v>-9.9999999997635314E-3</v>
      </c>
      <c r="BI28" s="25">
        <f>J28-Quarter!M30</f>
        <v>0</v>
      </c>
      <c r="BJ28" s="25">
        <f>K28-Quarter!N30</f>
        <v>0</v>
      </c>
      <c r="BK28" s="25">
        <f>L28-Quarter!O30</f>
        <v>0</v>
      </c>
      <c r="BL28" s="25">
        <f>M28-Quarter!P30</f>
        <v>0</v>
      </c>
      <c r="BM28" s="25">
        <f>N28-Quarter!Q30</f>
        <v>-9.9999999999909051E-3</v>
      </c>
      <c r="BN28" s="25">
        <f>O28-Quarter!R30</f>
        <v>0</v>
      </c>
      <c r="BO28" s="25">
        <f>P28-Quarter!S30</f>
        <v>-9.9999999999909051E-3</v>
      </c>
      <c r="BP28" s="25">
        <f>Q28-Quarter!T30</f>
        <v>0</v>
      </c>
      <c r="BQ28" s="25">
        <f>R28-Quarter!U30</f>
        <v>9.9999999999909051E-3</v>
      </c>
      <c r="BR28" s="25">
        <f>S28-Quarter!V30</f>
        <v>0</v>
      </c>
      <c r="BS28" s="25">
        <f>T28-Quarter!W30</f>
        <v>-9.9999999999909051E-3</v>
      </c>
      <c r="BT28" s="25">
        <f>U28-Quarter!X30</f>
        <v>0</v>
      </c>
      <c r="BU28" s="25">
        <f>V28-Quarter!Y30</f>
        <v>-1.0000000000218279E-2</v>
      </c>
      <c r="BV28" s="25">
        <f>W28-Quarter!Z30</f>
        <v>0</v>
      </c>
      <c r="BW28" s="25">
        <f>X28-Quarter!AA30</f>
        <v>0</v>
      </c>
      <c r="BX28" s="25">
        <f>Y28-Quarter!AB30</f>
        <v>0</v>
      </c>
      <c r="BY28" s="25">
        <f>Z28-Quarter!AC30</f>
        <v>0</v>
      </c>
      <c r="BZ28" s="25">
        <f>AA28-Quarter!AD30</f>
        <v>0</v>
      </c>
      <c r="CA28" s="25">
        <f>AB28-Quarter!AE30</f>
        <v>0</v>
      </c>
      <c r="CB28" s="25">
        <f>AC28-Quarter!AF30</f>
        <v>0</v>
      </c>
      <c r="CC28" s="25">
        <f>AD28-Quarter!AG30</f>
        <v>0</v>
      </c>
      <c r="CD28" s="25">
        <f>AE28-Quarter!AH30</f>
        <v>0</v>
      </c>
      <c r="CE28" s="25">
        <f>AF28-Quarter!AI30</f>
        <v>0</v>
      </c>
      <c r="CF28" s="25">
        <f>AG28-Quarter!AJ30</f>
        <v>0</v>
      </c>
      <c r="CG28" s="25">
        <f>AH28-Quarter!AK30</f>
        <v>0</v>
      </c>
      <c r="CH28" s="300">
        <f>AI28-Quarter!AL30</f>
        <v>0</v>
      </c>
      <c r="CI28" s="300">
        <f>AJ28-Quarter!AM30</f>
        <v>0</v>
      </c>
      <c r="CJ28" s="300">
        <f>AK28-Quarter!AN30</f>
        <v>0</v>
      </c>
      <c r="CK28" s="300">
        <f>AL28-Quarter!AO30</f>
        <v>0</v>
      </c>
      <c r="CL28" s="300">
        <f>AM28-Quarter!AP30</f>
        <v>0</v>
      </c>
      <c r="CM28" s="300">
        <f>AN28-Quarter!AQ30</f>
        <v>0</v>
      </c>
      <c r="CN28" s="300">
        <f>AO28-Quarter!AR30</f>
        <v>0</v>
      </c>
      <c r="CO28" s="300">
        <f>AP28-Quarter!AS30</f>
        <v>0</v>
      </c>
      <c r="CP28" s="300">
        <f>AQ28-Quarter!AT30</f>
        <v>0</v>
      </c>
      <c r="CQ28" s="300">
        <f>AR28-Quarter!AU30</f>
        <v>0</v>
      </c>
      <c r="CR28" s="300">
        <f>AS28-Quarter!AV30</f>
        <v>0</v>
      </c>
      <c r="CS28" s="300">
        <f>AT28-Quarter!AW30</f>
        <v>0</v>
      </c>
      <c r="CT28" s="300">
        <f>AU28-Quarter!AX30</f>
        <v>0</v>
      </c>
      <c r="CU28" s="300">
        <f>AV28-Quarter!AY30</f>
        <v>0</v>
      </c>
      <c r="CV28" s="300">
        <f>AW28-Quarter!AZ30</f>
        <v>0</v>
      </c>
      <c r="CW28" s="300">
        <f>AX28-Quarter!BA30</f>
        <v>0</v>
      </c>
    </row>
    <row r="29" spans="1:101" x14ac:dyDescent="0.2">
      <c r="A29" s="16" t="s">
        <v>27</v>
      </c>
      <c r="B29" s="16"/>
      <c r="C29" s="26">
        <f>'England - Qtr'!C30+'Northern Ireland - Qtr'!C30+'Scotland - Qtr'!C30+'Wales - Qtr'!C30</f>
        <v>189.48</v>
      </c>
      <c r="D29" s="26">
        <f>'England - Qtr'!D30+'Northern Ireland - Qtr'!D30+'Scotland - Qtr'!D30+'Wales - Qtr'!D30</f>
        <v>197.74999999999997</v>
      </c>
      <c r="E29" s="26">
        <f>'England - Qtr'!E30+'Northern Ireland - Qtr'!E30+'Scotland - Qtr'!E30+'Wales - Qtr'!E30</f>
        <v>190.42</v>
      </c>
      <c r="F29" s="26">
        <f>'England - Qtr'!F30+'Northern Ireland - Qtr'!F30+'Scotland - Qtr'!F30+'Wales - Qtr'!F30</f>
        <v>197.35</v>
      </c>
      <c r="G29" s="26">
        <f>'England - Qtr'!G30+'Northern Ireland - Qtr'!G30+'Scotland - Qtr'!G30+'Wales - Qtr'!G30</f>
        <v>191.00999999999996</v>
      </c>
      <c r="H29" s="26">
        <f>'England - Qtr'!H30+'Northern Ireland - Qtr'!H30+'Scotland - Qtr'!H30+'Wales - Qtr'!H30</f>
        <v>186.03999999999996</v>
      </c>
      <c r="I29" s="26">
        <f>'England - Qtr'!I30+'Northern Ireland - Qtr'!I30+'Scotland - Qtr'!I30+'Wales - Qtr'!I30</f>
        <v>174.70000000000002</v>
      </c>
      <c r="J29" s="26">
        <f>'England - Qtr'!J30+'Northern Ireland - Qtr'!J30+'Scotland - Qtr'!J30+'Wales - Qtr'!J30</f>
        <v>186.76999999999998</v>
      </c>
      <c r="K29" s="26">
        <f>'England - Qtr'!K30+'Northern Ireland - Qtr'!K30+'Scotland - Qtr'!K30+'Wales - Qtr'!K30</f>
        <v>180.01000000000002</v>
      </c>
      <c r="L29" s="26">
        <f>'England - Qtr'!L30+'Northern Ireland - Qtr'!L30+'Scotland - Qtr'!L30+'Wales - Qtr'!L30</f>
        <v>204.34000000000003</v>
      </c>
      <c r="M29" s="26">
        <f>'England - Qtr'!M30+'Northern Ireland - Qtr'!M30+'Scotland - Qtr'!M30+'Wales - Qtr'!M30</f>
        <v>184.23</v>
      </c>
      <c r="N29" s="26">
        <f>'England - Qtr'!N30+'Northern Ireland - Qtr'!N30+'Scotland - Qtr'!N30+'Wales - Qtr'!N30</f>
        <v>197.41</v>
      </c>
      <c r="O29" s="26">
        <f>'England - Qtr'!O30+'Northern Ireland - Qtr'!O30+'Scotland - Qtr'!O30+'Wales - Qtr'!O30</f>
        <v>191.98</v>
      </c>
      <c r="P29" s="26">
        <f>'England - Qtr'!P30+'Northern Ireland - Qtr'!P30+'Scotland - Qtr'!P30+'Wales - Qtr'!P30</f>
        <v>224.78000000000003</v>
      </c>
      <c r="Q29" s="26">
        <f>'England - Qtr'!Q30+'Northern Ireland - Qtr'!Q30+'Scotland - Qtr'!Q30+'Wales - Qtr'!Q30</f>
        <v>208.32999999999998</v>
      </c>
      <c r="R29" s="26">
        <f>'England - Qtr'!R30+'Northern Ireland - Qtr'!R30+'Scotland - Qtr'!R30+'Wales - Qtr'!R30</f>
        <v>215.04999999999995</v>
      </c>
      <c r="S29" s="26">
        <f>'England - Qtr'!S30+'Northern Ireland - Qtr'!S30+'Scotland - Qtr'!S30+'Wales - Qtr'!S30</f>
        <v>224.78999999999996</v>
      </c>
      <c r="T29" s="26">
        <f>'England - Qtr'!T30+'Northern Ireland - Qtr'!T30+'Scotland - Qtr'!T30+'Wales - Qtr'!T30</f>
        <v>232.75</v>
      </c>
      <c r="U29" s="26">
        <f>'England - Qtr'!U30+'Northern Ireland - Qtr'!U30+'Scotland - Qtr'!U30+'Wales - Qtr'!U30</f>
        <v>216.63</v>
      </c>
      <c r="V29" s="26">
        <f>'England - Qtr'!V30+'Northern Ireland - Qtr'!V30+'Scotland - Qtr'!V30+'Wales - Qtr'!V30</f>
        <v>220.21</v>
      </c>
      <c r="W29" s="26">
        <f>'England - Qtr'!W30+'Northern Ireland - Qtr'!W30+'Scotland - Qtr'!W30+'Wales - Qtr'!W30</f>
        <v>236.25</v>
      </c>
      <c r="X29" s="26">
        <f>'England - Qtr'!X30+'Northern Ireland - Qtr'!X30+'Scotland - Qtr'!X30+'Wales - Qtr'!X30</f>
        <v>250.79000000000002</v>
      </c>
      <c r="Y29" s="26">
        <f>'England - Qtr'!Y30+'Northern Ireland - Qtr'!Y30+'Scotland - Qtr'!Y30+'Wales - Qtr'!Y30</f>
        <v>228.83999999999997</v>
      </c>
      <c r="Z29" s="26">
        <f>'England - Qtr'!Z30+'Northern Ireland - Qtr'!Z30+'Scotland - Qtr'!Z30+'Wales - Qtr'!Z30</f>
        <v>234.42</v>
      </c>
      <c r="AA29" s="26">
        <f>'England - Qtr'!AA30+'Northern Ireland - Qtr'!AA30+'Scotland - Qtr'!AA30+'Wales - Qtr'!AA30</f>
        <v>245.91</v>
      </c>
      <c r="AB29" s="26">
        <f>'England - Qtr'!AB30+'Northern Ireland - Qtr'!AB30+'Scotland - Qtr'!AB30+'Wales - Qtr'!AB30</f>
        <v>246.88</v>
      </c>
      <c r="AC29" s="26">
        <f>'England - Qtr'!AC30+'Northern Ireland - Qtr'!AC30+'Scotland - Qtr'!AC30+'Wales - Qtr'!AC30</f>
        <v>231.72000000000003</v>
      </c>
      <c r="AD29" s="26">
        <f>'England - Qtr'!AD30+'Northern Ireland - Qtr'!AD30+'Scotland - Qtr'!AD30+'Wales - Qtr'!AD30</f>
        <v>242.82999999999998</v>
      </c>
      <c r="AE29" s="26">
        <f>'England - Qtr'!AE30+'Northern Ireland - Qtr'!AE30+'Scotland - Qtr'!AE30+'Wales - Qtr'!AE30</f>
        <v>242.98000000000002</v>
      </c>
      <c r="AF29" s="26">
        <f>'England - Qtr'!AF30+'Northern Ireland - Qtr'!AF30+'Scotland - Qtr'!AF30+'Wales - Qtr'!AF30</f>
        <v>263.09999999999997</v>
      </c>
      <c r="AG29" s="26">
        <f>'England - Qtr'!AG30+'Northern Ireland - Qtr'!AG30+'Scotland - Qtr'!AG30+'Wales - Qtr'!AG30</f>
        <v>227.98999999999998</v>
      </c>
      <c r="AH29" s="26">
        <f>'England - Qtr'!AH30+'Northern Ireland - Qtr'!AH30+'Scotland - Qtr'!AH30+'Wales - Qtr'!AH30</f>
        <v>257.95999999999998</v>
      </c>
      <c r="AI29" s="26">
        <f>'England - Qtr'!AI30+'Northern Ireland - Qtr'!AI30+'Scotland - Qtr'!AI30+'Wales - Qtr'!AI30</f>
        <v>263.14</v>
      </c>
      <c r="AJ29" s="26">
        <f>'England - Qtr'!AJ30+'Northern Ireland - Qtr'!AJ30+'Scotland - Qtr'!AJ30+'Wales - Qtr'!AJ30</f>
        <v>269.83999999999997</v>
      </c>
      <c r="AK29" s="26">
        <f>'England - Qtr'!AK30+'Northern Ireland - Qtr'!AK30+'Scotland - Qtr'!AK30+'Wales - Qtr'!AK30</f>
        <v>254.4</v>
      </c>
      <c r="AL29" s="26">
        <f>'England - Qtr'!AL30+'Northern Ireland - Qtr'!AL30+'Scotland - Qtr'!AL30+'Wales - Qtr'!AL30</f>
        <v>261.24</v>
      </c>
      <c r="AM29" s="26">
        <f>'England - Qtr'!AM30+'Northern Ireland - Qtr'!AM30+'Scotland - Qtr'!AM30+'Wales - Qtr'!AM30</f>
        <v>268.60999999999996</v>
      </c>
      <c r="AN29" s="26">
        <f>'England - Qtr'!AN30+'Northern Ireland - Qtr'!AN30+'Scotland - Qtr'!AN30+'Wales - Qtr'!AN30</f>
        <v>278.93000000000006</v>
      </c>
      <c r="AO29" s="26">
        <f>'England - Qtr'!AO30+'Northern Ireland - Qtr'!AO30+'Scotland - Qtr'!AO30+'Wales - Qtr'!AO30</f>
        <v>253.24</v>
      </c>
      <c r="AP29" s="26">
        <f>'England - Qtr'!AP30+'Northern Ireland - Qtr'!AP30+'Scotland - Qtr'!AP30+'Wales - Qtr'!AP30</f>
        <v>266</v>
      </c>
      <c r="AQ29" s="26">
        <f>'England - Qtr'!AQ30+'Northern Ireland - Qtr'!AQ30+'Scotland - Qtr'!AQ30+'Wales - Qtr'!AQ30</f>
        <v>261.58999999999997</v>
      </c>
      <c r="AR29" s="26">
        <f>'England - Qtr'!AR30+'Northern Ireland - Qtr'!AR30+'Scotland - Qtr'!AR30+'Wales - Qtr'!AR30</f>
        <v>275.10999999999996</v>
      </c>
      <c r="AS29" s="26">
        <f>'England - Qtr'!AS30+'Northern Ireland - Qtr'!AS30+'Scotland - Qtr'!AS30+'Wales - Qtr'!AS30</f>
        <v>245.22000000000003</v>
      </c>
      <c r="AT29" s="26">
        <f>'England - Qtr'!AT30+'Northern Ireland - Qtr'!AT30+'Scotland - Qtr'!AT30+'Wales - Qtr'!AT30</f>
        <v>264.79000000000002</v>
      </c>
      <c r="AU29" s="26">
        <f>'England - Qtr'!AU30+'Northern Ireland - Qtr'!AU30+'Scotland - Qtr'!AU30+'Wales - Qtr'!AU30</f>
        <v>261.10999999999996</v>
      </c>
      <c r="AV29" s="26">
        <f>'England - Qtr'!AV30+'Northern Ireland - Qtr'!AV30+'Scotland - Qtr'!AV30+'Wales - Qtr'!AV30</f>
        <v>262.85000000000002</v>
      </c>
      <c r="AW29" s="26">
        <f>'England - Qtr'!AW30+'Northern Ireland - Qtr'!AW30+'Scotland - Qtr'!AW30+'Wales - Qtr'!AW30</f>
        <v>223.79999999999998</v>
      </c>
      <c r="AX29" s="26">
        <f>'England - Qtr'!AX30+'Northern Ireland - Qtr'!AX30+'Scotland - Qtr'!AX30+'Wales - Qtr'!AX30</f>
        <v>226.38</v>
      </c>
      <c r="AY29" s="26"/>
      <c r="AZ29" s="26"/>
      <c r="BA29" s="25"/>
      <c r="BB29" s="25">
        <f>C29-Quarter!F31</f>
        <v>0</v>
      </c>
      <c r="BC29" s="25">
        <f>D29-Quarter!G31</f>
        <v>0</v>
      </c>
      <c r="BD29" s="25">
        <f>E29-Quarter!H31</f>
        <v>0</v>
      </c>
      <c r="BE29" s="25">
        <f>F29-Quarter!I31</f>
        <v>0</v>
      </c>
      <c r="BF29" s="25">
        <f>G29-Quarter!J31</f>
        <v>-1.0000000000047748E-2</v>
      </c>
      <c r="BG29" s="25">
        <f>H29-Quarter!K31</f>
        <v>9.9999999999624833E-3</v>
      </c>
      <c r="BH29" s="25">
        <f>I29-Quarter!L31</f>
        <v>-1.999999999998181E-2</v>
      </c>
      <c r="BI29" s="25">
        <f>J29-Quarter!M31</f>
        <v>0</v>
      </c>
      <c r="BJ29" s="25">
        <f>K29-Quarter!N31</f>
        <v>0</v>
      </c>
      <c r="BK29" s="25">
        <f>L29-Quarter!O31</f>
        <v>0</v>
      </c>
      <c r="BL29" s="25">
        <f>M29-Quarter!P31</f>
        <v>9.9999999999909051E-3</v>
      </c>
      <c r="BM29" s="25">
        <f>N29-Quarter!Q31</f>
        <v>0</v>
      </c>
      <c r="BN29" s="25">
        <f>O29-Quarter!R31</f>
        <v>0</v>
      </c>
      <c r="BO29" s="25">
        <f>P29-Quarter!S31</f>
        <v>0</v>
      </c>
      <c r="BP29" s="25">
        <f>Q29-Quarter!T31</f>
        <v>0</v>
      </c>
      <c r="BQ29" s="25">
        <f>R29-Quarter!U31</f>
        <v>0</v>
      </c>
      <c r="BR29" s="25">
        <f>S29-Quarter!V31</f>
        <v>0</v>
      </c>
      <c r="BS29" s="25">
        <f>T29-Quarter!W31</f>
        <v>0</v>
      </c>
      <c r="BT29" s="25">
        <f>U29-Quarter!X31</f>
        <v>9.9999999999909051E-3</v>
      </c>
      <c r="BU29" s="25">
        <f>V29-Quarter!Y31</f>
        <v>0</v>
      </c>
      <c r="BV29" s="25">
        <f>W29-Quarter!Z31</f>
        <v>0</v>
      </c>
      <c r="BW29" s="25">
        <f>X29-Quarter!AA31</f>
        <v>0</v>
      </c>
      <c r="BX29" s="25">
        <f>Y29-Quarter!AB31</f>
        <v>0</v>
      </c>
      <c r="BY29" s="25">
        <f>Z29-Quarter!AC31</f>
        <v>0</v>
      </c>
      <c r="BZ29" s="25">
        <f>AA29-Quarter!AD31</f>
        <v>0</v>
      </c>
      <c r="CA29" s="25">
        <f>AB29-Quarter!AE31</f>
        <v>0</v>
      </c>
      <c r="CB29" s="25">
        <f>AC29-Quarter!AF31</f>
        <v>0</v>
      </c>
      <c r="CC29" s="25">
        <f>AD29-Quarter!AG31</f>
        <v>0</v>
      </c>
      <c r="CD29" s="25">
        <f>AE29-Quarter!AH31</f>
        <v>0</v>
      </c>
      <c r="CE29" s="25">
        <f>AF29-Quarter!AI31</f>
        <v>0</v>
      </c>
      <c r="CF29" s="25">
        <f>AG29-Quarter!AJ31</f>
        <v>0</v>
      </c>
      <c r="CG29" s="25">
        <f>AH29-Quarter!AK31</f>
        <v>0</v>
      </c>
      <c r="CH29" s="300">
        <f>AI29-Quarter!AL31</f>
        <v>0</v>
      </c>
      <c r="CI29" s="300">
        <f>AJ29-Quarter!AM31</f>
        <v>0</v>
      </c>
      <c r="CJ29" s="300">
        <f>AK29-Quarter!AN31</f>
        <v>0</v>
      </c>
      <c r="CK29" s="300">
        <f>AL29-Quarter!AO31</f>
        <v>0</v>
      </c>
      <c r="CL29" s="300">
        <f>AM29-Quarter!AP31</f>
        <v>0</v>
      </c>
      <c r="CM29" s="300">
        <f>AN29-Quarter!AQ31</f>
        <v>0</v>
      </c>
      <c r="CN29" s="300">
        <f>AO29-Quarter!AR31</f>
        <v>0</v>
      </c>
      <c r="CO29" s="300">
        <f>AP29-Quarter!AS31</f>
        <v>0</v>
      </c>
      <c r="CP29" s="300">
        <f>AQ29-Quarter!AT31</f>
        <v>0</v>
      </c>
      <c r="CQ29" s="300">
        <f>AR29-Quarter!AU31</f>
        <v>0</v>
      </c>
      <c r="CR29" s="300">
        <f>AS29-Quarter!AV31</f>
        <v>0</v>
      </c>
      <c r="CS29" s="300">
        <f>AT29-Quarter!AW31</f>
        <v>0</v>
      </c>
      <c r="CT29" s="300">
        <f>AU29-Quarter!AX31</f>
        <v>0</v>
      </c>
      <c r="CU29" s="300">
        <f>AV29-Quarter!AY31</f>
        <v>0</v>
      </c>
      <c r="CV29" s="300">
        <f>AW29-Quarter!AZ31</f>
        <v>0</v>
      </c>
      <c r="CW29" s="300">
        <f>AX29-Quarter!BA31</f>
        <v>0</v>
      </c>
    </row>
    <row r="30" spans="1:101" x14ac:dyDescent="0.2">
      <c r="A30" s="16" t="s">
        <v>28</v>
      </c>
      <c r="B30" s="16"/>
      <c r="C30" s="26">
        <f>'England - Qtr'!C31+'Northern Ireland - Qtr'!C31+'Scotland - Qtr'!C31+'Wales - Qtr'!C31</f>
        <v>1844.81</v>
      </c>
      <c r="D30" s="26">
        <f>'England - Qtr'!D31+'Northern Ireland - Qtr'!D31+'Scotland - Qtr'!D31+'Wales - Qtr'!D31</f>
        <v>1640.5</v>
      </c>
      <c r="E30" s="26">
        <f>'England - Qtr'!E31+'Northern Ireland - Qtr'!E31+'Scotland - Qtr'!E31+'Wales - Qtr'!E31</f>
        <v>1839.45</v>
      </c>
      <c r="F30" s="26">
        <f>'England - Qtr'!F31+'Northern Ireland - Qtr'!F31+'Scotland - Qtr'!F31+'Wales - Qtr'!F31</f>
        <v>1895.3000000000002</v>
      </c>
      <c r="G30" s="26">
        <f>'England - Qtr'!G31+'Northern Ireland - Qtr'!G31+'Scotland - Qtr'!G31+'Wales - Qtr'!G31</f>
        <v>2426.1</v>
      </c>
      <c r="H30" s="26">
        <f>'England - Qtr'!H31+'Northern Ireland - Qtr'!H31+'Scotland - Qtr'!H31+'Wales - Qtr'!H31</f>
        <v>1532.35</v>
      </c>
      <c r="I30" s="26">
        <f>'England - Qtr'!I31+'Northern Ireland - Qtr'!I31+'Scotland - Qtr'!I31+'Wales - Qtr'!I31</f>
        <v>2064.4</v>
      </c>
      <c r="J30" s="26">
        <f>'England - Qtr'!J31+'Northern Ireland - Qtr'!J31+'Scotland - Qtr'!J31+'Wales - Qtr'!J31</f>
        <v>2763.9099999999994</v>
      </c>
      <c r="K30" s="26">
        <f>'England - Qtr'!K31+'Northern Ireland - Qtr'!K31+'Scotland - Qtr'!K31+'Wales - Qtr'!K31</f>
        <v>2663.7700000000004</v>
      </c>
      <c r="L30" s="26">
        <f>'England - Qtr'!L31+'Northern Ireland - Qtr'!L31+'Scotland - Qtr'!L31+'Wales - Qtr'!L31</f>
        <v>3565.27</v>
      </c>
      <c r="M30" s="26">
        <f>'England - Qtr'!M31+'Northern Ireland - Qtr'!M31+'Scotland - Qtr'!M31+'Wales - Qtr'!M31</f>
        <v>3002.9100000000003</v>
      </c>
      <c r="N30" s="26">
        <f>'England - Qtr'!N31+'Northern Ireland - Qtr'!N31+'Scotland - Qtr'!N31+'Wales - Qtr'!N31</f>
        <v>2927.56</v>
      </c>
      <c r="O30" s="26">
        <f>'England - Qtr'!O31+'Northern Ireland - Qtr'!O31+'Scotland - Qtr'!O31+'Wales - Qtr'!O31</f>
        <v>3107.9900000000002</v>
      </c>
      <c r="P30" s="26">
        <f>'England - Qtr'!P31+'Northern Ireland - Qtr'!P31+'Scotland - Qtr'!P31+'Wales - Qtr'!P31</f>
        <v>3962.53</v>
      </c>
      <c r="Q30" s="26">
        <f>'England - Qtr'!Q31+'Northern Ireland - Qtr'!Q31+'Scotland - Qtr'!Q31+'Wales - Qtr'!Q31</f>
        <v>4467.7299999999996</v>
      </c>
      <c r="R30" s="26">
        <f>'England - Qtr'!R31+'Northern Ireland - Qtr'!R31+'Scotland - Qtr'!R31+'Wales - Qtr'!R31</f>
        <v>5207.4199999999992</v>
      </c>
      <c r="S30" s="26">
        <f>'England - Qtr'!S31+'Northern Ireland - Qtr'!S31+'Scotland - Qtr'!S31+'Wales - Qtr'!S31</f>
        <v>5495.22</v>
      </c>
      <c r="T30" s="26">
        <f>'England - Qtr'!T31+'Northern Ireland - Qtr'!T31+'Scotland - Qtr'!T31+'Wales - Qtr'!T31</f>
        <v>5573.61</v>
      </c>
      <c r="U30" s="26">
        <f>'England - Qtr'!U31+'Northern Ireland - Qtr'!U31+'Scotland - Qtr'!U31+'Wales - Qtr'!U31</f>
        <v>5642.0899999999992</v>
      </c>
      <c r="V30" s="26">
        <f>'England - Qtr'!V31+'Northern Ireland - Qtr'!V31+'Scotland - Qtr'!V31+'Wales - Qtr'!V31</f>
        <v>6779.4800000000005</v>
      </c>
      <c r="W30" s="26">
        <f>'England - Qtr'!W31+'Northern Ireland - Qtr'!W31+'Scotland - Qtr'!W31+'Wales - Qtr'!W31</f>
        <v>7074.0900000000011</v>
      </c>
      <c r="X30" s="26">
        <f>'England - Qtr'!X31+'Northern Ireland - Qtr'!X31+'Scotland - Qtr'!X31+'Wales - Qtr'!X31</f>
        <v>6286.1600000000008</v>
      </c>
      <c r="Y30" s="26">
        <f>'England - Qtr'!Y31+'Northern Ireland - Qtr'!Y31+'Scotland - Qtr'!Y31+'Wales - Qtr'!Y31</f>
        <v>4835.6000000000004</v>
      </c>
      <c r="Z30" s="26">
        <f>'England - Qtr'!Z31+'Northern Ireland - Qtr'!Z31+'Scotland - Qtr'!Z31+'Wales - Qtr'!Z31</f>
        <v>6216.51</v>
      </c>
      <c r="AA30" s="26">
        <f>'England - Qtr'!AA31+'Northern Ireland - Qtr'!AA31+'Scotland - Qtr'!AA31+'Wales - Qtr'!AA31</f>
        <v>7624.0999999999995</v>
      </c>
      <c r="AB30" s="26">
        <f>'England - Qtr'!AB31+'Northern Ireland - Qtr'!AB31+'Scotland - Qtr'!AB31+'Wales - Qtr'!AB31</f>
        <v>6520.619999999999</v>
      </c>
      <c r="AC30" s="26">
        <f>'England - Qtr'!AC31+'Northern Ireland - Qtr'!AC31+'Scotland - Qtr'!AC31+'Wales - Qtr'!AC31</f>
        <v>6470.65</v>
      </c>
      <c r="AD30" s="26">
        <f>'England - Qtr'!AD31+'Northern Ireland - Qtr'!AD31+'Scotland - Qtr'!AD31+'Wales - Qtr'!AD31</f>
        <v>6027.6900000000005</v>
      </c>
      <c r="AE30" s="26">
        <f>'England - Qtr'!AE31+'Northern Ireland - Qtr'!AE31+'Scotland - Qtr'!AE31+'Wales - Qtr'!AE31</f>
        <v>6494.07</v>
      </c>
      <c r="AF30" s="26">
        <f>'England - Qtr'!AF31+'Northern Ireland - Qtr'!AF31+'Scotland - Qtr'!AF31+'Wales - Qtr'!AF31</f>
        <v>7396.28</v>
      </c>
      <c r="AG30" s="26">
        <f>'England - Qtr'!AG31+'Northern Ireland - Qtr'!AG31+'Scotland - Qtr'!AG31+'Wales - Qtr'!AG31</f>
        <v>7605.95</v>
      </c>
      <c r="AH30" s="26">
        <f>'England - Qtr'!AH31+'Northern Ireland - Qtr'!AH31+'Scotland - Qtr'!AH31+'Wales - Qtr'!AH31</f>
        <v>8562.7199999999993</v>
      </c>
      <c r="AI30" s="26">
        <f>'England - Qtr'!AI31+'Northern Ireland - Qtr'!AI31+'Scotland - Qtr'!AI31+'Wales - Qtr'!AI31</f>
        <v>7745.7</v>
      </c>
      <c r="AJ30" s="26">
        <f>'England - Qtr'!AJ31+'Northern Ireland - Qtr'!AJ31+'Scotland - Qtr'!AJ31+'Wales - Qtr'!AJ31</f>
        <v>7922.3</v>
      </c>
      <c r="AK30" s="26">
        <f>'England - Qtr'!AK31+'Northern Ireland - Qtr'!AK31+'Scotland - Qtr'!AK31+'Wales - Qtr'!AK31</f>
        <v>7905.39</v>
      </c>
      <c r="AL30" s="26">
        <f>'England - Qtr'!AL31+'Northern Ireland - Qtr'!AL31+'Scotland - Qtr'!AL31+'Wales - Qtr'!AL31</f>
        <v>9135.36</v>
      </c>
      <c r="AM30" s="26">
        <f>'England - Qtr'!AM31+'Northern Ireland - Qtr'!AM31+'Scotland - Qtr'!AM31+'Wales - Qtr'!AM31</f>
        <v>9178.7000000000007</v>
      </c>
      <c r="AN30" s="26">
        <f>'England - Qtr'!AN31+'Northern Ireland - Qtr'!AN31+'Scotland - Qtr'!AN31+'Wales - Qtr'!AN31</f>
        <v>8751.16</v>
      </c>
      <c r="AO30" s="26">
        <f>'England - Qtr'!AO31+'Northern Ireland - Qtr'!AO31+'Scotland - Qtr'!AO31+'Wales - Qtr'!AO31</f>
        <v>8047.4500000000007</v>
      </c>
      <c r="AP30" s="26">
        <f>'England - Qtr'!AP31+'Northern Ireland - Qtr'!AP31+'Scotland - Qtr'!AP31+'Wales - Qtr'!AP31</f>
        <v>8807</v>
      </c>
      <c r="AQ30" s="26">
        <f>'England - Qtr'!AQ31+'Northern Ireland - Qtr'!AQ31+'Scotland - Qtr'!AQ31+'Wales - Qtr'!AQ31</f>
        <v>9206.68</v>
      </c>
      <c r="AR30" s="26">
        <f>'England - Qtr'!AR31+'Northern Ireland - Qtr'!AR31+'Scotland - Qtr'!AR31+'Wales - Qtr'!AR31</f>
        <v>8649.6200000000008</v>
      </c>
      <c r="AS30" s="26">
        <f>'England - Qtr'!AS31+'Northern Ireland - Qtr'!AS31+'Scotland - Qtr'!AS31+'Wales - Qtr'!AS31</f>
        <v>8112</v>
      </c>
      <c r="AT30" s="26">
        <f>'England - Qtr'!AT31+'Northern Ireland - Qtr'!AT31+'Scotland - Qtr'!AT31+'Wales - Qtr'!AT31</f>
        <v>9548.83</v>
      </c>
      <c r="AU30" s="26">
        <f>'England - Qtr'!AU31+'Northern Ireland - Qtr'!AU31+'Scotland - Qtr'!AU31+'Wales - Qtr'!AU31</f>
        <v>8925.1200000000008</v>
      </c>
      <c r="AV30" s="26">
        <f>'England - Qtr'!AV31+'Northern Ireland - Qtr'!AV31+'Scotland - Qtr'!AV31+'Wales - Qtr'!AV31</f>
        <v>7075.3</v>
      </c>
      <c r="AW30" s="26">
        <f>'England - Qtr'!AW31+'Northern Ireland - Qtr'!AW31+'Scotland - Qtr'!AW31+'Wales - Qtr'!AW31</f>
        <v>8242.7800000000007</v>
      </c>
      <c r="AX30" s="26">
        <f>'England - Qtr'!AX31+'Northern Ireland - Qtr'!AX31+'Scotland - Qtr'!AX31+'Wales - Qtr'!AX31</f>
        <v>7130.3400000000011</v>
      </c>
      <c r="AY30" s="26"/>
      <c r="AZ30" s="26"/>
      <c r="BA30" s="25"/>
      <c r="BB30" s="25">
        <f>C30-SUM(Quarter!F32:F36)</f>
        <v>3.9999999999736247E-2</v>
      </c>
      <c r="BC30" s="25">
        <f>D30-SUM(Quarter!G32:G36)</f>
        <v>5.999999999994543E-2</v>
      </c>
      <c r="BD30" s="25">
        <f>E30-SUM(Quarter!H32:H36)</f>
        <v>4.9999999999954525E-2</v>
      </c>
      <c r="BE30" s="25">
        <f>F30-SUM(Quarter!I32:I36)</f>
        <v>5.0000000000181899E-2</v>
      </c>
      <c r="BF30" s="25">
        <f>G30-SUM(Quarter!J32:J36)</f>
        <v>1.0000000000218279E-2</v>
      </c>
      <c r="BG30" s="25">
        <f>H30-SUM(Quarter!K32:K36)</f>
        <v>0</v>
      </c>
      <c r="BH30" s="25">
        <f>I30-SUM(Quarter!L32:L36)</f>
        <v>1.0000000000218279E-2</v>
      </c>
      <c r="BI30" s="25">
        <f>J30-SUM(Quarter!M32:M36)</f>
        <v>0</v>
      </c>
      <c r="BJ30" s="25">
        <f>K30-SUM(Quarter!N32:N36)</f>
        <v>1.0000000000218279E-2</v>
      </c>
      <c r="BK30" s="25">
        <f>L30-SUM(Quarter!O32:O36)</f>
        <v>-1.0000000000218279E-2</v>
      </c>
      <c r="BL30" s="25">
        <f>M30-SUM(Quarter!P32:P36)</f>
        <v>1.0000000000673026E-2</v>
      </c>
      <c r="BM30" s="25">
        <f>N30-SUM(Quarter!Q32:Q36)</f>
        <v>1.999999999998181E-2</v>
      </c>
      <c r="BN30" s="25">
        <f>O30-SUM(Quarter!R32:R36)</f>
        <v>1.999999999998181E-2</v>
      </c>
      <c r="BO30" s="25">
        <f>P30-SUM(Quarter!S32:S36)</f>
        <v>0</v>
      </c>
      <c r="BP30" s="25">
        <f>Q30-SUM(Quarter!T32:T36)</f>
        <v>0</v>
      </c>
      <c r="BQ30" s="25">
        <f>R30-SUM(Quarter!U32:U36)</f>
        <v>0</v>
      </c>
      <c r="BR30" s="25">
        <f>S30-SUM(Quarter!V32:V36)</f>
        <v>-1.9999999999527063E-2</v>
      </c>
      <c r="BS30" s="25">
        <f>T30-SUM(Quarter!W32:W36)</f>
        <v>9.999999999308784E-3</v>
      </c>
      <c r="BT30" s="25">
        <f>U30-SUM(Quarter!X32:X36)</f>
        <v>-1.0000000000218279E-2</v>
      </c>
      <c r="BU30" s="25">
        <f>V30-SUM(Quarter!Y32:Y36)</f>
        <v>0</v>
      </c>
      <c r="BV30" s="25">
        <f>W30-SUM(Quarter!Z32:Z36)</f>
        <v>1.0000000001127773E-2</v>
      </c>
      <c r="BW30" s="25">
        <f>X30-SUM(Quarter!AA32:AA36)</f>
        <v>-1.9999999999527063E-2</v>
      </c>
      <c r="BX30" s="25">
        <f>Y30-SUM(Quarter!AB32:AB36)</f>
        <v>-1.0000000000218279E-2</v>
      </c>
      <c r="BY30" s="25">
        <f>Z30-SUM(Quarter!AC32:AC36)</f>
        <v>0</v>
      </c>
      <c r="BZ30" s="25">
        <f>AA30-SUM(Quarter!AD32:AD36)</f>
        <v>0</v>
      </c>
      <c r="CA30" s="25">
        <f>AB30-SUM(Quarter!AE32:AE36)</f>
        <v>0</v>
      </c>
      <c r="CB30" s="25">
        <f>AC30-SUM(Quarter!AF32:AF36)</f>
        <v>1.0000000000218279E-2</v>
      </c>
      <c r="CC30" s="25">
        <f>AD30-SUM(Quarter!AG32:AG36)</f>
        <v>1.0000000001127773E-2</v>
      </c>
      <c r="CD30" s="25">
        <f>AE30-SUM(Quarter!AH32:AH36)</f>
        <v>9.999999999308784E-3</v>
      </c>
      <c r="CE30" s="25">
        <f>AF30-SUM(Quarter!AI32:AI36)</f>
        <v>0</v>
      </c>
      <c r="CF30" s="25">
        <f>AG30-SUM(Quarter!AJ32:AJ36)</f>
        <v>9.999999999308784E-3</v>
      </c>
      <c r="CG30" s="25">
        <f>AH30-SUM(Quarter!AK32:AK36)</f>
        <v>0</v>
      </c>
      <c r="CH30" s="300">
        <f>AI30-SUM(Quarter!AL32:AL36)</f>
        <v>-9.999999999308784E-3</v>
      </c>
      <c r="CI30" s="300">
        <f>AJ30-SUM(Quarter!AM32:AM36)</f>
        <v>9.999999999308784E-3</v>
      </c>
      <c r="CJ30" s="300">
        <f>AK30-SUM(Quarter!AN32:AN36)</f>
        <v>1.0000000000218279E-2</v>
      </c>
      <c r="CK30" s="300">
        <f>AL30-SUM(Quarter!AO32:AO36)</f>
        <v>0</v>
      </c>
      <c r="CL30" s="300">
        <f>AM30-SUM(Quarter!AP32:AP36)</f>
        <v>-9.9999999983992893E-3</v>
      </c>
      <c r="CM30" s="300">
        <f>AN30-SUM(Quarter!AQ32:AQ36)</f>
        <v>0</v>
      </c>
      <c r="CN30" s="300">
        <f>AO30-SUM(Quarter!AR32:AR36)</f>
        <v>0</v>
      </c>
      <c r="CO30" s="300">
        <f>AP30-SUM(Quarter!AS32:AS36)</f>
        <v>0</v>
      </c>
      <c r="CP30" s="300">
        <f>AQ30-SUM(Quarter!AT32:AT36)</f>
        <v>0</v>
      </c>
      <c r="CQ30" s="300">
        <f>AR30-SUM(Quarter!AU32:AU36)</f>
        <v>0</v>
      </c>
      <c r="CR30" s="300">
        <f>AS30-SUM(Quarter!AV32:AV36)</f>
        <v>9.999999999308784E-3</v>
      </c>
      <c r="CS30" s="300">
        <f>AT30-SUM(Quarter!AW32:AW36)</f>
        <v>0</v>
      </c>
      <c r="CT30" s="300">
        <f>AU30-SUM(Quarter!AX32:AX36)</f>
        <v>0</v>
      </c>
      <c r="CU30" s="300">
        <f>AV30-SUM(Quarter!AY32:AY36)</f>
        <v>9.999999999308784E-3</v>
      </c>
      <c r="CV30" s="300">
        <f>AW30-SUM(Quarter!AZ32:AZ36)</f>
        <v>-1.0000000000218279E-2</v>
      </c>
      <c r="CW30" s="300">
        <f>AX30-SUM(Quarter!BA32:BA36)</f>
        <v>0</v>
      </c>
    </row>
    <row r="31" spans="1:101" ht="13.5" thickBot="1" x14ac:dyDescent="0.25">
      <c r="A31" s="17" t="s">
        <v>0</v>
      </c>
      <c r="B31" s="27"/>
      <c r="C31" s="26">
        <f>'England - Qtr'!C32+'Northern Ireland - Qtr'!C32+'Scotland - Qtr'!C32+'Wales - Qtr'!C32</f>
        <v>8075.5099999999993</v>
      </c>
      <c r="D31" s="26">
        <f>'England - Qtr'!D32+'Northern Ireland - Qtr'!D32+'Scotland - Qtr'!D32+'Wales - Qtr'!D32</f>
        <v>7983.83</v>
      </c>
      <c r="E31" s="26">
        <f>'England - Qtr'!E32+'Northern Ireland - Qtr'!E32+'Scotland - Qtr'!E32+'Wales - Qtr'!E32</f>
        <v>7698.0800000000008</v>
      </c>
      <c r="F31" s="26">
        <f>'England - Qtr'!F32+'Northern Ireland - Qtr'!F32+'Scotland - Qtr'!F32+'Wales - Qtr'!F32</f>
        <v>11454.93</v>
      </c>
      <c r="G31" s="26">
        <f>'England - Qtr'!G32+'Northern Ireland - Qtr'!G32+'Scotland - Qtr'!G32+'Wales - Qtr'!G32</f>
        <v>11002.380000000001</v>
      </c>
      <c r="H31" s="26">
        <f>'England - Qtr'!H32+'Northern Ireland - Qtr'!H32+'Scotland - Qtr'!H32+'Wales - Qtr'!H32</f>
        <v>8134.11</v>
      </c>
      <c r="I31" s="26">
        <f>'England - Qtr'!I32+'Northern Ireland - Qtr'!I32+'Scotland - Qtr'!I32+'Wales - Qtr'!I32</f>
        <v>9508.34</v>
      </c>
      <c r="J31" s="26">
        <f>'England - Qtr'!J32+'Northern Ireland - Qtr'!J32+'Scotland - Qtr'!J32+'Wales - Qtr'!J32</f>
        <v>12603.83</v>
      </c>
      <c r="K31" s="26">
        <f>'England - Qtr'!K32+'Northern Ireland - Qtr'!K32+'Scotland - Qtr'!K32+'Wales - Qtr'!K32</f>
        <v>12313.25</v>
      </c>
      <c r="L31" s="26">
        <f>'England - Qtr'!L32+'Northern Ireland - Qtr'!L32+'Scotland - Qtr'!L32+'Wales - Qtr'!L32</f>
        <v>13221.79</v>
      </c>
      <c r="M31" s="26">
        <f>'England - Qtr'!M32+'Northern Ireland - Qtr'!M32+'Scotland - Qtr'!M32+'Wales - Qtr'!M32</f>
        <v>10797.08</v>
      </c>
      <c r="N31" s="26">
        <f>'England - Qtr'!N32+'Northern Ireland - Qtr'!N32+'Scotland - Qtr'!N32+'Wales - Qtr'!N32</f>
        <v>16881.61</v>
      </c>
      <c r="O31" s="26">
        <f>'England - Qtr'!O32+'Northern Ireland - Qtr'!O32+'Scotland - Qtr'!O32+'Wales - Qtr'!O32</f>
        <v>18333.02</v>
      </c>
      <c r="P31" s="26">
        <f>'England - Qtr'!P32+'Northern Ireland - Qtr'!P32+'Scotland - Qtr'!P32+'Wales - Qtr'!P32</f>
        <v>13164.929999999998</v>
      </c>
      <c r="Q31" s="26">
        <f>'England - Qtr'!Q32+'Northern Ireland - Qtr'!Q32+'Scotland - Qtr'!Q32+'Wales - Qtr'!Q32</f>
        <v>13381.429999999998</v>
      </c>
      <c r="R31" s="26">
        <f>'England - Qtr'!R32+'Northern Ireland - Qtr'!R32+'Scotland - Qtr'!R32+'Wales - Qtr'!R32</f>
        <v>19643.03</v>
      </c>
      <c r="S31" s="26">
        <f>'England - Qtr'!S32+'Northern Ireland - Qtr'!S32+'Scotland - Qtr'!S32+'Wales - Qtr'!S32</f>
        <v>21744.560000000001</v>
      </c>
      <c r="T31" s="26">
        <f>'England - Qtr'!T32+'Northern Ireland - Qtr'!T32+'Scotland - Qtr'!T32+'Wales - Qtr'!T32</f>
        <v>19883.060000000001</v>
      </c>
      <c r="U31" s="26">
        <f>'England - Qtr'!U32+'Northern Ireland - Qtr'!U32+'Scotland - Qtr'!U32+'Wales - Qtr'!U32</f>
        <v>18004.820000000003</v>
      </c>
      <c r="V31" s="26">
        <f>'England - Qtr'!V32+'Northern Ireland - Qtr'!V32+'Scotland - Qtr'!V32+'Wales - Qtr'!V32</f>
        <v>23731.39</v>
      </c>
      <c r="W31" s="26">
        <f>'England - Qtr'!W32+'Northern Ireland - Qtr'!W32+'Scotland - Qtr'!W32+'Wales - Qtr'!W32</f>
        <v>23539.599999999999</v>
      </c>
      <c r="X31" s="26">
        <f>'England - Qtr'!X32+'Northern Ireland - Qtr'!X32+'Scotland - Qtr'!X32+'Wales - Qtr'!X32</f>
        <v>19717.84</v>
      </c>
      <c r="Y31" s="26">
        <f>'England - Qtr'!Y32+'Northern Ireland - Qtr'!Y32+'Scotland - Qtr'!Y32+'Wales - Qtr'!Y32</f>
        <v>19291</v>
      </c>
      <c r="Z31" s="26">
        <f>'England - Qtr'!Z32+'Northern Ireland - Qtr'!Z32+'Scotland - Qtr'!Z32+'Wales - Qtr'!Z32</f>
        <v>20442.019999999997</v>
      </c>
      <c r="AA31" s="26">
        <f>'England - Qtr'!AA32+'Northern Ireland - Qtr'!AA32+'Scotland - Qtr'!AA32+'Wales - Qtr'!AA32</f>
        <v>25277.800000000003</v>
      </c>
      <c r="AB31" s="26">
        <f>'England - Qtr'!AB32+'Northern Ireland - Qtr'!AB32+'Scotland - Qtr'!AB32+'Wales - Qtr'!AB32</f>
        <v>23446.55</v>
      </c>
      <c r="AC31" s="26">
        <f>'England - Qtr'!AC32+'Northern Ireland - Qtr'!AC32+'Scotland - Qtr'!AC32+'Wales - Qtr'!AC32</f>
        <v>22577.64</v>
      </c>
      <c r="AD31" s="26">
        <f>'England - Qtr'!AD32+'Northern Ireland - Qtr'!AD32+'Scotland - Qtr'!AD32+'Wales - Qtr'!AD32</f>
        <v>27576.639999999996</v>
      </c>
      <c r="AE31" s="26">
        <f>'England - Qtr'!AE32+'Northern Ireland - Qtr'!AE32+'Scotland - Qtr'!AE32+'Wales - Qtr'!AE32</f>
        <v>28591.62</v>
      </c>
      <c r="AF31" s="26">
        <f>'England - Qtr'!AF32+'Northern Ireland - Qtr'!AF32+'Scotland - Qtr'!AF32+'Wales - Qtr'!AF32</f>
        <v>24665.599999999999</v>
      </c>
      <c r="AG31" s="26">
        <f>'England - Qtr'!AG32+'Northern Ireland - Qtr'!AG32+'Scotland - Qtr'!AG32+'Wales - Qtr'!AG32</f>
        <v>24730.439999999995</v>
      </c>
      <c r="AH31" s="26">
        <f>'England - Qtr'!AH32+'Northern Ireland - Qtr'!AH32+'Scotland - Qtr'!AH32+'Wales - Qtr'!AH32</f>
        <v>32007.77</v>
      </c>
      <c r="AI31" s="26">
        <f>'England - Qtr'!AI32+'Northern Ireland - Qtr'!AI32+'Scotland - Qtr'!AI32+'Wales - Qtr'!AI32</f>
        <v>31187.510000000002</v>
      </c>
      <c r="AJ31" s="26">
        <f>'England - Qtr'!AJ32+'Northern Ireland - Qtr'!AJ32+'Scotland - Qtr'!AJ32+'Wales - Qtr'!AJ32</f>
        <v>26528.590000000004</v>
      </c>
      <c r="AK31" s="26">
        <f>'England - Qtr'!AK32+'Northern Ireland - Qtr'!AK32+'Scotland - Qtr'!AK32+'Wales - Qtr'!AK32</f>
        <v>28933.350000000006</v>
      </c>
      <c r="AL31" s="26">
        <f>'England - Qtr'!AL32+'Northern Ireland - Qtr'!AL32+'Scotland - Qtr'!AL32+'Wales - Qtr'!AL32</f>
        <v>32932.06</v>
      </c>
      <c r="AM31" s="26">
        <f>'England - Qtr'!AM32+'Northern Ireland - Qtr'!AM32+'Scotland - Qtr'!AM32+'Wales - Qtr'!AM32</f>
        <v>41015.19</v>
      </c>
      <c r="AN31" s="26">
        <f>'England - Qtr'!AN32+'Northern Ireland - Qtr'!AN32+'Scotland - Qtr'!AN32+'Wales - Qtr'!AN32</f>
        <v>29714.6</v>
      </c>
      <c r="AO31" s="26">
        <f>'England - Qtr'!AO32+'Northern Ireland - Qtr'!AO32+'Scotland - Qtr'!AO32+'Wales - Qtr'!AO32</f>
        <v>29236.15</v>
      </c>
      <c r="AP31" s="26">
        <f>'England - Qtr'!AP32+'Northern Ireland - Qtr'!AP32+'Scotland - Qtr'!AP32+'Wales - Qtr'!AP32</f>
        <v>34775.049999999996</v>
      </c>
      <c r="AQ31" s="26">
        <f>'England - Qtr'!AQ32+'Northern Ireland - Qtr'!AQ32+'Scotland - Qtr'!AQ32+'Wales - Qtr'!AQ32</f>
        <v>34951.679999999993</v>
      </c>
      <c r="AR31" s="26">
        <f>'England - Qtr'!AR32+'Northern Ireland - Qtr'!AR32+'Scotland - Qtr'!AR32+'Wales - Qtr'!AR32</f>
        <v>27231.79</v>
      </c>
      <c r="AS31" s="26">
        <f>'England - Qtr'!AS32+'Northern Ireland - Qtr'!AS32+'Scotland - Qtr'!AS32+'Wales - Qtr'!AS32</f>
        <v>23990.119999999995</v>
      </c>
      <c r="AT31" s="26">
        <f>'England - Qtr'!AT32+'Northern Ireland - Qtr'!AT32+'Scotland - Qtr'!AT32+'Wales - Qtr'!AT32</f>
        <v>36004.57</v>
      </c>
      <c r="AU31" s="26">
        <f>'England - Qtr'!AU32+'Northern Ireland - Qtr'!AU32+'Scotland - Qtr'!AU32+'Wales - Qtr'!AU32</f>
        <v>38295.19</v>
      </c>
      <c r="AV31" s="26">
        <f>'England - Qtr'!AV32+'Northern Ireland - Qtr'!AV32+'Scotland - Qtr'!AV32+'Wales - Qtr'!AV32</f>
        <v>30537.59</v>
      </c>
      <c r="AW31" s="26">
        <f>'England - Qtr'!AW32+'Northern Ireland - Qtr'!AW32+'Scotland - Qtr'!AW32+'Wales - Qtr'!AW32</f>
        <v>28407.660000000003</v>
      </c>
      <c r="AX31" s="26">
        <f>'England - Qtr'!AX32+'Northern Ireland - Qtr'!AX32+'Scotland - Qtr'!AX32+'Wales - Qtr'!AX32</f>
        <v>37608.81</v>
      </c>
      <c r="AY31" s="26"/>
      <c r="AZ31" s="26"/>
      <c r="BA31" s="25"/>
      <c r="BB31" s="25">
        <f>C31-Quarter!F37</f>
        <v>4.9999999999272404E-2</v>
      </c>
      <c r="BC31" s="25">
        <f>D31-Quarter!G37</f>
        <v>5.0000000000181899E-2</v>
      </c>
      <c r="BD31" s="25">
        <f>E31-Quarter!H37</f>
        <v>5.0000000001091394E-2</v>
      </c>
      <c r="BE31" s="25">
        <f>F31-Quarter!I37</f>
        <v>3.0000000000654836E-2</v>
      </c>
      <c r="BF31" s="25">
        <f>G31-Quarter!J37</f>
        <v>4.0000000000873115E-2</v>
      </c>
      <c r="BG31" s="25">
        <f>H31-Quarter!K37</f>
        <v>3.999999999996362E-2</v>
      </c>
      <c r="BH31" s="25">
        <f>I31-Quarter!L37</f>
        <v>4.0000000000873115E-2</v>
      </c>
      <c r="BI31" s="25">
        <f>J31-Quarter!M37</f>
        <v>0</v>
      </c>
      <c r="BJ31" s="25">
        <f>K31-Quarter!N37</f>
        <v>0</v>
      </c>
      <c r="BK31" s="25">
        <f>L31-Quarter!O37</f>
        <v>-9.9999999983992893E-3</v>
      </c>
      <c r="BL31" s="25">
        <f>M31-Quarter!P37</f>
        <v>1.0000000000218279E-2</v>
      </c>
      <c r="BM31" s="25">
        <f>N31-Quarter!Q37</f>
        <v>-4.0000000000873115E-2</v>
      </c>
      <c r="BN31" s="25">
        <f>O31-Quarter!R37</f>
        <v>2.0000000000436557E-2</v>
      </c>
      <c r="BO31" s="25">
        <f>P31-Quarter!S37</f>
        <v>1.9999999998617568E-2</v>
      </c>
      <c r="BP31" s="25">
        <f>Q31-Quarter!T37</f>
        <v>2.0000000000436557E-2</v>
      </c>
      <c r="BQ31" s="25">
        <f>R31-Quarter!U37</f>
        <v>1.9999999996798579E-2</v>
      </c>
      <c r="BR31" s="25">
        <f>S31-Quarter!V37</f>
        <v>-1.99999999931606E-2</v>
      </c>
      <c r="BS31" s="25">
        <f>T31-Quarter!W37</f>
        <v>2.0000000004074536E-2</v>
      </c>
      <c r="BT31" s="25">
        <f>U31-Quarter!X37</f>
        <v>0</v>
      </c>
      <c r="BU31" s="25">
        <f>V31-Quarter!Y37</f>
        <v>0</v>
      </c>
      <c r="BV31" s="25">
        <f>W31-Quarter!Z37</f>
        <v>1.9999999996798579E-2</v>
      </c>
      <c r="BW31" s="25">
        <f>X31-Quarter!AA37</f>
        <v>-2.0000000000436557E-2</v>
      </c>
      <c r="BX31" s="25">
        <f>Y31-Quarter!AB37</f>
        <v>-2.0000000000436557E-2</v>
      </c>
      <c r="BY31" s="25">
        <f>Z31-Quarter!AC37</f>
        <v>-1.0000000002037268E-2</v>
      </c>
      <c r="BZ31" s="25">
        <f>AA31-Quarter!AD37</f>
        <v>-9.9999999947613105E-3</v>
      </c>
      <c r="CA31" s="25">
        <f>AB31-Quarter!AE37</f>
        <v>1.9999999996798579E-2</v>
      </c>
      <c r="CB31" s="25">
        <f>AC31-Quarter!AF37</f>
        <v>0</v>
      </c>
      <c r="CC31" s="25">
        <f>AD31-Quarter!AG37</f>
        <v>0</v>
      </c>
      <c r="CD31" s="25">
        <f>AE31-Quarter!AH37</f>
        <v>9.9999999983992893E-3</v>
      </c>
      <c r="CE31" s="25">
        <f>AF31-Quarter!AI37</f>
        <v>0</v>
      </c>
      <c r="CF31" s="25">
        <f>AG31-Quarter!AJ37</f>
        <v>9.9999999911233317E-3</v>
      </c>
      <c r="CG31" s="25">
        <f>AH31-Quarter!AK37</f>
        <v>0</v>
      </c>
      <c r="CH31" s="300">
        <f>AI31-Quarter!AL37</f>
        <v>-9.9999999911233317E-3</v>
      </c>
      <c r="CI31" s="300">
        <f>AJ31-Quarter!AM37</f>
        <v>1.0000000002037268E-2</v>
      </c>
      <c r="CJ31" s="300">
        <f>AK31-Quarter!AN37</f>
        <v>1.0000000002037268E-2</v>
      </c>
      <c r="CK31" s="300">
        <f>AL31-Quarter!AO37</f>
        <v>0</v>
      </c>
      <c r="CL31" s="300">
        <f>AM31-Quarter!AP37</f>
        <v>-1.0000000009313226E-2</v>
      </c>
      <c r="CM31" s="300">
        <f>AN31-Quarter!AQ37</f>
        <v>0</v>
      </c>
      <c r="CN31" s="300">
        <f>AO31-Quarter!AR37</f>
        <v>0</v>
      </c>
      <c r="CO31" s="300">
        <f>AP31-Quarter!AS37</f>
        <v>0</v>
      </c>
      <c r="CP31" s="300">
        <f>AQ31-Quarter!AT37</f>
        <v>0</v>
      </c>
      <c r="CQ31" s="300">
        <f>AR31-Quarter!AU37</f>
        <v>0</v>
      </c>
      <c r="CR31" s="300">
        <f>AS31-Quarter!AV37</f>
        <v>9.9999999983992893E-3</v>
      </c>
      <c r="CS31" s="300">
        <f>AT31-Quarter!AW37</f>
        <v>0</v>
      </c>
      <c r="CT31" s="300">
        <f>AU31-Quarter!AX37</f>
        <v>0</v>
      </c>
      <c r="CU31" s="300">
        <f>AV31-Quarter!AY37</f>
        <v>1.0000000002037268E-2</v>
      </c>
      <c r="CV31" s="300">
        <f>AW31-Quarter!AZ37</f>
        <v>-1.0000000002037268E-2</v>
      </c>
      <c r="CW31" s="300">
        <f>AX31-Quarter!BA37</f>
        <v>0</v>
      </c>
    </row>
    <row r="32" spans="1:101" ht="13.5" thickTop="1" x14ac:dyDescent="0.2"/>
    <row r="34" spans="1:2" x14ac:dyDescent="0.2">
      <c r="A34" s="13"/>
      <c r="B34" s="13"/>
    </row>
    <row r="35" spans="1:2" x14ac:dyDescent="0.2">
      <c r="A35" s="14"/>
      <c r="B35" s="14"/>
    </row>
    <row r="36" spans="1:2" x14ac:dyDescent="0.2">
      <c r="A36" s="14"/>
      <c r="B36" s="14"/>
    </row>
    <row r="37" spans="1:2" x14ac:dyDescent="0.2">
      <c r="A37" s="14"/>
      <c r="B37" s="14"/>
    </row>
    <row r="38" spans="1:2" x14ac:dyDescent="0.2">
      <c r="A38" s="14"/>
      <c r="B38" s="14"/>
    </row>
    <row r="39" spans="1:2" x14ac:dyDescent="0.2">
      <c r="A39" s="14"/>
      <c r="B39" s="14"/>
    </row>
    <row r="40" spans="1:2" x14ac:dyDescent="0.2">
      <c r="A40" s="14"/>
      <c r="B40" s="14"/>
    </row>
    <row r="41" spans="1:2" x14ac:dyDescent="0.2">
      <c r="A41" s="14"/>
      <c r="B41" s="14"/>
    </row>
    <row r="43" spans="1:2" x14ac:dyDescent="0.2">
      <c r="A43" s="14"/>
      <c r="B43" s="14"/>
    </row>
  </sheetData>
  <phoneticPr fontId="7" type="noConversion"/>
  <conditionalFormatting sqref="CH8:CW31">
    <cfRule type="cellIs" dxfId="2" priority="1" operator="lessThan">
      <formula>-0.01</formula>
    </cfRule>
    <cfRule type="cellIs" dxfId="1" priority="2" operator="greaterThan">
      <formula>0.01</formula>
    </cfRule>
  </conditionalFormatting>
  <conditionalFormatting sqref="CQ8:CW20 BA8:CP31 CQ23:CW31">
    <cfRule type="cellIs" dxfId="0" priority="3"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140625" defaultRowHeight="12.75" x14ac:dyDescent="0.2"/>
  <cols>
    <col min="1" max="1" width="110" customWidth="1"/>
    <col min="2" max="2" width="24.7109375" bestFit="1" customWidth="1"/>
  </cols>
  <sheetData>
    <row r="1" spans="1:2" ht="45" customHeight="1" x14ac:dyDescent="0.2">
      <c r="A1" s="68" t="s">
        <v>65</v>
      </c>
    </row>
    <row r="2" spans="1:2" ht="20.25" customHeight="1" x14ac:dyDescent="0.2">
      <c r="A2" s="64" t="s">
        <v>213</v>
      </c>
    </row>
    <row r="3" spans="1:2" ht="20.25" customHeight="1" x14ac:dyDescent="0.2">
      <c r="A3" s="64" t="s">
        <v>214</v>
      </c>
    </row>
    <row r="4" spans="1:2" ht="30" customHeight="1" x14ac:dyDescent="0.35">
      <c r="A4" s="71" t="s">
        <v>240</v>
      </c>
      <c r="B4" s="63" t="s">
        <v>241</v>
      </c>
    </row>
    <row r="5" spans="1:2" ht="20.25" customHeight="1" x14ac:dyDescent="0.2">
      <c r="A5" s="75" t="s">
        <v>217</v>
      </c>
      <c r="B5" s="74" t="s">
        <v>215</v>
      </c>
    </row>
    <row r="6" spans="1:2" ht="20.25" customHeight="1" x14ac:dyDescent="0.2">
      <c r="A6" s="75" t="s">
        <v>218</v>
      </c>
      <c r="B6" s="74" t="s">
        <v>65</v>
      </c>
    </row>
    <row r="7" spans="1:2" ht="20.25" customHeight="1" x14ac:dyDescent="0.2">
      <c r="A7" s="77" t="s">
        <v>220</v>
      </c>
      <c r="B7" s="74" t="s">
        <v>188</v>
      </c>
    </row>
    <row r="8" spans="1:2" ht="20.25" customHeight="1" x14ac:dyDescent="0.2">
      <c r="A8" s="75" t="s">
        <v>221</v>
      </c>
      <c r="B8" s="74" t="s">
        <v>216</v>
      </c>
    </row>
    <row r="9" spans="1:2" ht="20.25" customHeight="1" x14ac:dyDescent="0.2">
      <c r="A9" s="73" t="s">
        <v>219</v>
      </c>
      <c r="B9" s="74" t="s">
        <v>64</v>
      </c>
    </row>
    <row r="10" spans="1:2" ht="20.25" customHeight="1" x14ac:dyDescent="0.2">
      <c r="A10" s="73" t="s">
        <v>266</v>
      </c>
      <c r="B10" s="74" t="s">
        <v>63</v>
      </c>
    </row>
    <row r="11" spans="1:2" ht="20.25" customHeight="1" x14ac:dyDescent="0.2">
      <c r="A11" s="73" t="s">
        <v>267</v>
      </c>
      <c r="B11" s="74" t="s">
        <v>13</v>
      </c>
    </row>
    <row r="12" spans="1:2" ht="20.25" customHeight="1" x14ac:dyDescent="0.2">
      <c r="A12" s="73" t="s">
        <v>268</v>
      </c>
      <c r="B12" s="74" t="s">
        <v>62</v>
      </c>
    </row>
    <row r="13" spans="1:2" ht="20.25" customHeight="1" x14ac:dyDescent="0.2">
      <c r="A13" s="73" t="s">
        <v>272</v>
      </c>
      <c r="B13" s="74" t="s">
        <v>61</v>
      </c>
    </row>
    <row r="14" spans="1:2" ht="20.25" customHeight="1" x14ac:dyDescent="0.2">
      <c r="A14" s="73" t="s">
        <v>269</v>
      </c>
      <c r="B14" s="74" t="s">
        <v>60</v>
      </c>
    </row>
    <row r="15" spans="1:2" ht="20.25" customHeight="1" x14ac:dyDescent="0.2">
      <c r="A15" s="73" t="s">
        <v>273</v>
      </c>
      <c r="B15" s="74" t="s">
        <v>59</v>
      </c>
    </row>
    <row r="16" spans="1:2" ht="20.25" customHeight="1" x14ac:dyDescent="0.2">
      <c r="A16" s="73" t="s">
        <v>270</v>
      </c>
      <c r="B16" s="74" t="s">
        <v>58</v>
      </c>
    </row>
    <row r="17" spans="1:2" ht="20.25" customHeight="1" x14ac:dyDescent="0.2">
      <c r="A17" s="73" t="s">
        <v>274</v>
      </c>
      <c r="B17" s="74" t="s">
        <v>57</v>
      </c>
    </row>
    <row r="18" spans="1:2" ht="20.25" customHeight="1" x14ac:dyDescent="0.2">
      <c r="A18" s="73" t="s">
        <v>271</v>
      </c>
      <c r="B18" s="74" t="s">
        <v>56</v>
      </c>
    </row>
    <row r="19" spans="1:2" ht="15.75" x14ac:dyDescent="0.2">
      <c r="A19" s="73" t="s">
        <v>275</v>
      </c>
      <c r="B19" s="74" t="s">
        <v>55</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9"/>
  <sheetViews>
    <sheetView showGridLines="0" workbookViewId="0"/>
  </sheetViews>
  <sheetFormatPr defaultColWidth="9.140625" defaultRowHeight="15.75" x14ac:dyDescent="0.2"/>
  <cols>
    <col min="1" max="1" width="10" style="65" customWidth="1"/>
    <col min="2" max="2" width="150.7109375" style="65" customWidth="1"/>
    <col min="3" max="16384" width="9.140625" style="65"/>
  </cols>
  <sheetData>
    <row r="1" spans="1:2" ht="45" customHeight="1" x14ac:dyDescent="0.2">
      <c r="A1" s="68" t="s">
        <v>188</v>
      </c>
    </row>
    <row r="2" spans="1:2" s="64" customFormat="1" ht="20.25" customHeight="1" x14ac:dyDescent="0.2">
      <c r="A2" s="64" t="s">
        <v>189</v>
      </c>
    </row>
    <row r="3" spans="1:2" s="64" customFormat="1" ht="20.25" customHeight="1" x14ac:dyDescent="0.2">
      <c r="A3" s="64" t="s">
        <v>248</v>
      </c>
    </row>
    <row r="4" spans="1:2" s="64" customFormat="1" ht="30" customHeight="1" x14ac:dyDescent="0.35">
      <c r="A4" s="63" t="s">
        <v>190</v>
      </c>
      <c r="B4" s="63" t="s">
        <v>191</v>
      </c>
    </row>
    <row r="5" spans="1:2" s="70" customFormat="1" ht="20.25" customHeight="1" x14ac:dyDescent="0.25">
      <c r="A5" s="66" t="s">
        <v>192</v>
      </c>
      <c r="B5" s="69" t="s">
        <v>196</v>
      </c>
    </row>
    <row r="6" spans="1:2" s="70" customFormat="1" ht="20.25" customHeight="1" x14ac:dyDescent="0.25">
      <c r="A6" s="66" t="s">
        <v>193</v>
      </c>
      <c r="B6" s="84" t="s">
        <v>346</v>
      </c>
    </row>
    <row r="7" spans="1:2" s="70" customFormat="1" x14ac:dyDescent="0.25">
      <c r="A7" s="83" t="s">
        <v>194</v>
      </c>
      <c r="B7" s="69" t="s">
        <v>197</v>
      </c>
    </row>
    <row r="8" spans="1:2" s="70" customFormat="1" x14ac:dyDescent="0.25">
      <c r="A8" s="83" t="s">
        <v>195</v>
      </c>
      <c r="B8" s="69" t="s">
        <v>212</v>
      </c>
    </row>
    <row r="9" spans="1:2" s="70" customFormat="1" ht="31.5" x14ac:dyDescent="0.25">
      <c r="A9" s="83" t="s">
        <v>204</v>
      </c>
      <c r="B9" s="69" t="s">
        <v>198</v>
      </c>
    </row>
    <row r="10" spans="1:2" s="70" customFormat="1" ht="31.5" x14ac:dyDescent="0.25">
      <c r="A10" s="83" t="s">
        <v>205</v>
      </c>
      <c r="B10" s="69" t="s">
        <v>203</v>
      </c>
    </row>
    <row r="11" spans="1:2" s="70" customFormat="1" ht="31.5" x14ac:dyDescent="0.25">
      <c r="A11" s="83" t="s">
        <v>206</v>
      </c>
      <c r="B11" s="69" t="s">
        <v>202</v>
      </c>
    </row>
    <row r="12" spans="1:2" s="70" customFormat="1" x14ac:dyDescent="0.25">
      <c r="A12" s="83" t="s">
        <v>207</v>
      </c>
      <c r="B12" s="69" t="s">
        <v>342</v>
      </c>
    </row>
    <row r="13" spans="1:2" s="70" customFormat="1" x14ac:dyDescent="0.25">
      <c r="A13" s="83" t="s">
        <v>208</v>
      </c>
      <c r="B13" s="69" t="s">
        <v>201</v>
      </c>
    </row>
    <row r="14" spans="1:2" s="70" customFormat="1" ht="31.5" x14ac:dyDescent="0.25">
      <c r="A14" s="83" t="s">
        <v>209</v>
      </c>
      <c r="B14" s="69" t="s">
        <v>243</v>
      </c>
    </row>
    <row r="15" spans="1:2" s="70" customFormat="1" ht="63" x14ac:dyDescent="0.25">
      <c r="A15" s="83" t="s">
        <v>210</v>
      </c>
      <c r="B15" s="69" t="s">
        <v>200</v>
      </c>
    </row>
    <row r="16" spans="1:2" s="70" customFormat="1" x14ac:dyDescent="0.25">
      <c r="A16" s="83" t="s">
        <v>211</v>
      </c>
      <c r="B16" s="50" t="s">
        <v>199</v>
      </c>
    </row>
    <row r="17" spans="1:2" x14ac:dyDescent="0.2">
      <c r="A17" s="83" t="s">
        <v>226</v>
      </c>
      <c r="B17" s="50" t="s">
        <v>261</v>
      </c>
    </row>
    <row r="18" spans="1:2" x14ac:dyDescent="0.2">
      <c r="A18" s="83" t="s">
        <v>231</v>
      </c>
      <c r="B18" s="84" t="s">
        <v>242</v>
      </c>
    </row>
    <row r="19" spans="1:2" x14ac:dyDescent="0.2">
      <c r="A19" s="83" t="s">
        <v>312</v>
      </c>
      <c r="B19" s="84" t="s">
        <v>302</v>
      </c>
    </row>
  </sheetData>
  <phoneticPr fontId="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pageSetUpPr fitToPage="1"/>
  </sheetPr>
  <dimension ref="A1:A24"/>
  <sheetViews>
    <sheetView showGridLines="0" zoomScaleNormal="100" workbookViewId="0"/>
  </sheetViews>
  <sheetFormatPr defaultColWidth="9.140625" defaultRowHeight="15.75" x14ac:dyDescent="0.2"/>
  <cols>
    <col min="1" max="1" width="150.5703125" style="65" customWidth="1"/>
    <col min="2" max="8" width="9.140625" style="65"/>
    <col min="9" max="9" width="12.42578125" style="65" bestFit="1" customWidth="1"/>
    <col min="10" max="16384" width="9.140625" style="65"/>
  </cols>
  <sheetData>
    <row r="1" spans="1:1" ht="42" customHeight="1" x14ac:dyDescent="0.2">
      <c r="A1" s="287" t="s">
        <v>184</v>
      </c>
    </row>
    <row r="2" spans="1:1" ht="30" customHeight="1" x14ac:dyDescent="0.35">
      <c r="A2" s="63" t="s">
        <v>287</v>
      </c>
    </row>
    <row r="3" spans="1:1" ht="25.5" customHeight="1" x14ac:dyDescent="0.3">
      <c r="A3" s="301" t="s">
        <v>347</v>
      </c>
    </row>
    <row r="4" spans="1:1" ht="126" x14ac:dyDescent="0.2">
      <c r="A4" s="306" t="s">
        <v>309</v>
      </c>
    </row>
    <row r="5" spans="1:1" ht="30" customHeight="1" x14ac:dyDescent="0.35">
      <c r="A5" s="63" t="s">
        <v>185</v>
      </c>
    </row>
    <row r="6" spans="1:1" ht="25.5" customHeight="1" x14ac:dyDescent="0.3">
      <c r="A6" s="301" t="s">
        <v>348</v>
      </c>
    </row>
    <row r="7" spans="1:1" ht="94.5" x14ac:dyDescent="0.2">
      <c r="A7" s="65" t="s">
        <v>349</v>
      </c>
    </row>
    <row r="8" spans="1:1" ht="30" customHeight="1" x14ac:dyDescent="0.3">
      <c r="A8" s="301" t="s">
        <v>297</v>
      </c>
    </row>
    <row r="9" spans="1:1" ht="47.25" x14ac:dyDescent="0.2">
      <c r="A9" s="65" t="s">
        <v>350</v>
      </c>
    </row>
    <row r="10" spans="1:1" ht="30" customHeight="1" x14ac:dyDescent="0.3">
      <c r="A10" s="301" t="s">
        <v>292</v>
      </c>
    </row>
    <row r="11" spans="1:1" ht="41.25" customHeight="1" x14ac:dyDescent="0.2">
      <c r="A11" s="65" t="s">
        <v>351</v>
      </c>
    </row>
    <row r="12" spans="1:1" ht="26.25" customHeight="1" x14ac:dyDescent="0.3">
      <c r="A12" s="307" t="s">
        <v>293</v>
      </c>
    </row>
    <row r="13" spans="1:1" ht="52.5" customHeight="1" x14ac:dyDescent="0.2">
      <c r="A13" s="66" t="s">
        <v>303</v>
      </c>
    </row>
    <row r="14" spans="1:1" ht="25.5" customHeight="1" x14ac:dyDescent="0.3">
      <c r="A14" s="307" t="s">
        <v>94</v>
      </c>
    </row>
    <row r="15" spans="1:1" ht="126.75" customHeight="1" x14ac:dyDescent="0.2">
      <c r="A15" s="65" t="s">
        <v>311</v>
      </c>
    </row>
    <row r="16" spans="1:1" x14ac:dyDescent="0.2">
      <c r="A16" s="67" t="s">
        <v>186</v>
      </c>
    </row>
    <row r="17" spans="1:1" ht="22.35" customHeight="1" x14ac:dyDescent="0.3">
      <c r="A17" s="301" t="s">
        <v>298</v>
      </c>
    </row>
    <row r="18" spans="1:1" ht="49.35" customHeight="1" x14ac:dyDescent="0.2">
      <c r="A18" s="65" t="s">
        <v>310</v>
      </c>
    </row>
    <row r="19" spans="1:1" ht="21" x14ac:dyDescent="0.35">
      <c r="A19" s="308" t="s">
        <v>97</v>
      </c>
    </row>
    <row r="20" spans="1:1" ht="94.5" x14ac:dyDescent="0.2">
      <c r="A20" s="65" t="s">
        <v>300</v>
      </c>
    </row>
    <row r="21" spans="1:1" x14ac:dyDescent="0.2">
      <c r="A21" s="67" t="s">
        <v>187</v>
      </c>
    </row>
    <row r="22" spans="1:1" ht="21" x14ac:dyDescent="0.35">
      <c r="A22" s="240" t="s">
        <v>169</v>
      </c>
    </row>
    <row r="23" spans="1:1" ht="31.5" x14ac:dyDescent="0.2">
      <c r="A23" s="66" t="s">
        <v>285</v>
      </c>
    </row>
    <row r="24" spans="1:1" x14ac:dyDescent="0.2">
      <c r="A24" s="67" t="s">
        <v>278</v>
      </c>
    </row>
  </sheetData>
  <hyperlinks>
    <hyperlink ref="A16" r:id="rId1" xr:uid="{00000000-0004-0000-0400-000000000000}"/>
    <hyperlink ref="A21" r:id="rId2" xr:uid="{00000000-0004-0000-0400-000001000000}"/>
    <hyperlink ref="A24" r:id="rId3" xr:uid="{55CE98FF-CCD4-450F-A4D1-3B08800F402B}"/>
  </hyperlinks>
  <pageMargins left="0.25" right="0.25" top="0.75" bottom="0.75" header="0.3" footer="0.3"/>
  <pageSetup paperSize="9" scale="67"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80"/>
  <sheetViews>
    <sheetView showGridLines="0" zoomScaleNormal="100" workbookViewId="0">
      <pane xSplit="1" ySplit="7" topLeftCell="H56"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61.28515625" style="109" customWidth="1"/>
    <col min="2" max="3" width="13.5703125" style="109" customWidth="1"/>
    <col min="4" max="4" width="13.5703125" style="110" customWidth="1"/>
    <col min="5" max="14" width="13.5703125" style="109" customWidth="1"/>
    <col min="15" max="15" width="10.7109375" style="109" bestFit="1" customWidth="1"/>
    <col min="16" max="16" width="13.140625" style="109" bestFit="1" customWidth="1"/>
    <col min="17" max="17" width="12.7109375" style="109" bestFit="1" customWidth="1"/>
    <col min="18" max="62" width="9.140625" style="109"/>
    <col min="63" max="16384" width="9.140625" style="111"/>
  </cols>
  <sheetData>
    <row r="1" spans="1:62" s="88" customFormat="1" ht="45" customHeight="1" x14ac:dyDescent="0.2">
      <c r="A1" s="37" t="s">
        <v>249</v>
      </c>
      <c r="B1" s="37"/>
      <c r="C1" s="37"/>
      <c r="D1" s="212"/>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64" customFormat="1" ht="20.25" customHeight="1" x14ac:dyDescent="0.2">
      <c r="A2" s="64" t="s">
        <v>233</v>
      </c>
    </row>
    <row r="3" spans="1:62" s="64" customFormat="1" ht="20.25" customHeight="1" x14ac:dyDescent="0.2">
      <c r="A3" s="64" t="s">
        <v>253</v>
      </c>
    </row>
    <row r="4" spans="1:62" s="64" customFormat="1" ht="20.25" customHeight="1" x14ac:dyDescent="0.2">
      <c r="A4" s="64" t="s">
        <v>251</v>
      </c>
    </row>
    <row r="5" spans="1:62" s="64" customFormat="1" ht="20.25" customHeight="1" x14ac:dyDescent="0.2">
      <c r="A5" s="64" t="s">
        <v>252</v>
      </c>
    </row>
    <row r="6" spans="1:62" s="64" customFormat="1" ht="20.25" customHeight="1" x14ac:dyDescent="0.2">
      <c r="A6" s="64" t="s">
        <v>254</v>
      </c>
      <c r="L6" s="289"/>
      <c r="M6" s="289"/>
      <c r="N6" s="289"/>
    </row>
    <row r="7" spans="1:62" s="53" customFormat="1" ht="60" customHeight="1" x14ac:dyDescent="0.2">
      <c r="A7" s="316" t="s">
        <v>250</v>
      </c>
      <c r="B7" s="221" t="s">
        <v>262</v>
      </c>
      <c r="C7" s="221" t="s">
        <v>288</v>
      </c>
      <c r="D7" s="273" t="s">
        <v>105</v>
      </c>
      <c r="E7" s="237" t="s">
        <v>102</v>
      </c>
      <c r="F7" s="237" t="s">
        <v>103</v>
      </c>
      <c r="G7" s="237" t="s">
        <v>106</v>
      </c>
      <c r="H7" s="237" t="s">
        <v>259</v>
      </c>
      <c r="I7" s="237" t="s">
        <v>263</v>
      </c>
      <c r="J7" s="237" t="s">
        <v>276</v>
      </c>
      <c r="K7" s="237" t="s">
        <v>282</v>
      </c>
      <c r="L7" s="227" t="s">
        <v>283</v>
      </c>
      <c r="M7" s="227" t="s">
        <v>264</v>
      </c>
      <c r="N7" s="222" t="s">
        <v>333</v>
      </c>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row>
    <row r="8" spans="1:62" s="53" customFormat="1" ht="20.25" customHeight="1" x14ac:dyDescent="0.2">
      <c r="A8" s="317" t="s">
        <v>87</v>
      </c>
      <c r="B8" s="161">
        <f ca="1">INDIRECT(Calculation_HIDE!P8,FALSE)</f>
        <v>14492.41</v>
      </c>
      <c r="C8" s="161">
        <f ca="1">INDIRECT(Calculation_HIDE!Q8,FALSE)</f>
        <v>14831.78</v>
      </c>
      <c r="D8" s="230">
        <f ca="1">ROUND(IF(((C8-B8)/B8)*100&gt;100,"(+)  ",IF(((C8-B8)/B8)*100&lt;-100,"(-)",((C8-B8)/B8)*100)),2)</f>
        <v>2.34</v>
      </c>
      <c r="E8" s="238">
        <f ca="1">INDIRECT(Calculation_HIDE!BJ8,FALSE)</f>
        <v>14074.7</v>
      </c>
      <c r="F8" s="238">
        <f ca="1">INDIRECT(Calculation_HIDE!BK8,FALSE)</f>
        <v>14115.029999999999</v>
      </c>
      <c r="G8" s="238">
        <f ca="1">INDIRECT(Calculation_HIDE!BL8,FALSE)</f>
        <v>14211.33</v>
      </c>
      <c r="H8" s="238">
        <f ca="1">INDIRECT(Calculation_HIDE!BM8,FALSE)</f>
        <v>14346.08</v>
      </c>
      <c r="I8" s="238">
        <f ca="1">INDIRECT(Calculation_HIDE!BN8,FALSE)</f>
        <v>14492.41</v>
      </c>
      <c r="J8" s="238">
        <f ca="1">INDIRECT(Calculation_HIDE!BO8,FALSE)</f>
        <v>14645.32</v>
      </c>
      <c r="K8" s="238">
        <f ca="1">INDIRECT(Calculation_HIDE!BP8,FALSE)</f>
        <v>14645.32</v>
      </c>
      <c r="L8" s="238">
        <f ca="1">INDIRECT(Calculation_HIDE!BQ8,FALSE)</f>
        <v>14683.130000000001</v>
      </c>
      <c r="M8" s="238">
        <f ca="1">INDIRECT(Calculation_HIDE!BR8,FALSE)</f>
        <v>14831.78</v>
      </c>
      <c r="N8" s="218">
        <f ca="1">ROUND((M8-I8)/I8*100,2)</f>
        <v>2.34</v>
      </c>
      <c r="O8" s="90"/>
      <c r="P8" s="90"/>
      <c r="Q8" s="94"/>
      <c r="R8" s="161"/>
      <c r="S8" s="55"/>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row>
    <row r="9" spans="1:62" s="53" customFormat="1" ht="20.25" customHeight="1" x14ac:dyDescent="0.2">
      <c r="A9" s="315" t="s">
        <v>343</v>
      </c>
      <c r="B9" s="161">
        <f ca="1">INDIRECT(Calculation_HIDE!P9,FALSE)</f>
        <v>11175.85</v>
      </c>
      <c r="C9" s="161">
        <f ca="1">INDIRECT(Calculation_HIDE!Q9,FALSE)</f>
        <v>13848.05</v>
      </c>
      <c r="D9" s="230">
        <f t="shared" ref="D9:D20" ca="1" si="0">ROUND(IF(((C9-B9)/B9)*100&gt;100,"(+)  ",IF(((C9-B9)/B9)*100&lt;-100,"(-)",((C9-B9)/B9)*100)),2)</f>
        <v>23.91</v>
      </c>
      <c r="E9" s="161">
        <f ca="1">INDIRECT(Calculation_HIDE!BJ9,FALSE)</f>
        <v>10350.85</v>
      </c>
      <c r="F9" s="161">
        <f ca="1">INDIRECT(Calculation_HIDE!BK9,FALSE)</f>
        <v>10360.35</v>
      </c>
      <c r="G9" s="161">
        <f ca="1">INDIRECT(Calculation_HIDE!BL9,FALSE)</f>
        <v>10625.35</v>
      </c>
      <c r="H9" s="161">
        <f ca="1">INDIRECT(Calculation_HIDE!BM9,FALSE)</f>
        <v>11025.35</v>
      </c>
      <c r="I9" s="161">
        <f ca="1">INDIRECT(Calculation_HIDE!BN9,FALSE)</f>
        <v>11175.85</v>
      </c>
      <c r="J9" s="161">
        <f ca="1">INDIRECT(Calculation_HIDE!BO9,FALSE)</f>
        <v>12654.05</v>
      </c>
      <c r="K9" s="161">
        <f ca="1">INDIRECT(Calculation_HIDE!BP9,FALSE)</f>
        <v>13116.05</v>
      </c>
      <c r="L9" s="161">
        <f ca="1">INDIRECT(Calculation_HIDE!BQ9,FALSE)</f>
        <v>13768.05</v>
      </c>
      <c r="M9" s="161">
        <f ca="1">INDIRECT(Calculation_HIDE!BR9,FALSE)</f>
        <v>13848.05</v>
      </c>
      <c r="N9" s="218">
        <f t="shared" ref="N9:N20" ca="1" si="1">ROUND((M9-I9)/I9*100,2)</f>
        <v>23.91</v>
      </c>
      <c r="O9" s="91"/>
      <c r="P9" s="90"/>
      <c r="Q9" s="50"/>
      <c r="R9" s="161"/>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row>
    <row r="10" spans="1:62" s="53" customFormat="1" ht="20.25" customHeight="1" x14ac:dyDescent="0.2">
      <c r="A10" s="315" t="s">
        <v>345</v>
      </c>
      <c r="B10" s="161">
        <f ca="1">INDIRECT(Calculation_HIDE!P10,FALSE)</f>
        <v>79.625</v>
      </c>
      <c r="C10" s="161">
        <f ca="1">INDIRECT(Calculation_HIDE!Q10,FALSE)</f>
        <v>79.625</v>
      </c>
      <c r="D10" s="230">
        <f t="shared" ref="D10" ca="1" si="2">ROUND(IF(((C10-B10)/B10)*100&gt;100,"(+)  ",IF(((C10-B10)/B10)*100&lt;-100,"(-)",((C10-B10)/B10)*100)),2)</f>
        <v>0</v>
      </c>
      <c r="E10" s="161">
        <f ca="1">INDIRECT(Calculation_HIDE!BJ10,FALSE)</f>
        <v>32</v>
      </c>
      <c r="F10" s="161">
        <f ca="1">INDIRECT(Calculation_HIDE!BK10,FALSE)</f>
        <v>32</v>
      </c>
      <c r="G10" s="161">
        <f ca="1">INDIRECT(Calculation_HIDE!BL10,FALSE)</f>
        <v>40</v>
      </c>
      <c r="H10" s="161">
        <f ca="1">INDIRECT(Calculation_HIDE!BM10,FALSE)</f>
        <v>41.524999999999999</v>
      </c>
      <c r="I10" s="161">
        <f ca="1">INDIRECT(Calculation_HIDE!BN10,FALSE)</f>
        <v>79.625</v>
      </c>
      <c r="J10" s="161">
        <f ca="1">INDIRECT(Calculation_HIDE!BO10,FALSE)</f>
        <v>79.625</v>
      </c>
      <c r="K10" s="161">
        <f ca="1">INDIRECT(Calculation_HIDE!BP10,FALSE)</f>
        <v>79.625</v>
      </c>
      <c r="L10" s="161">
        <f ca="1">INDIRECT(Calculation_HIDE!BQ10,FALSE)</f>
        <v>79.625</v>
      </c>
      <c r="M10" s="161">
        <f ca="1">INDIRECT(Calculation_HIDE!BR10,FALSE)</f>
        <v>79.625</v>
      </c>
      <c r="N10" s="218">
        <f t="shared" ref="N10" ca="1" si="3">ROUND((M10-I10)/I10*100,2)</f>
        <v>0</v>
      </c>
      <c r="O10" s="91"/>
      <c r="P10" s="90"/>
      <c r="Q10" s="50"/>
      <c r="R10" s="161"/>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row>
    <row r="11" spans="1:62" s="53" customFormat="1" ht="20.25" customHeight="1" x14ac:dyDescent="0.2">
      <c r="A11" s="317" t="s">
        <v>4</v>
      </c>
      <c r="B11" s="161">
        <f ca="1">INDIRECT(Calculation_HIDE!P11,FALSE)</f>
        <v>22.400000000000002</v>
      </c>
      <c r="C11" s="161">
        <f ca="1">INDIRECT(Calculation_HIDE!Q11,FALSE)</f>
        <v>22.400000000000002</v>
      </c>
      <c r="D11" s="230">
        <f t="shared" ca="1" si="0"/>
        <v>0</v>
      </c>
      <c r="E11" s="161">
        <f ca="1">INDIRECT(Calculation_HIDE!BJ11,FALSE)</f>
        <v>22.400000000000002</v>
      </c>
      <c r="F11" s="161">
        <f ca="1">INDIRECT(Calculation_HIDE!BK11,FALSE)</f>
        <v>22.400000000000002</v>
      </c>
      <c r="G11" s="161">
        <f ca="1">INDIRECT(Calculation_HIDE!BL11,FALSE)</f>
        <v>22.400000000000002</v>
      </c>
      <c r="H11" s="161">
        <f ca="1">INDIRECT(Calculation_HIDE!BM11,FALSE)</f>
        <v>22.400000000000002</v>
      </c>
      <c r="I11" s="161">
        <f ca="1">INDIRECT(Calculation_HIDE!BN11,FALSE)</f>
        <v>22.400000000000002</v>
      </c>
      <c r="J11" s="161">
        <f ca="1">INDIRECT(Calculation_HIDE!BO11,FALSE)</f>
        <v>22.400000000000002</v>
      </c>
      <c r="K11" s="161">
        <f ca="1">INDIRECT(Calculation_HIDE!BP11,FALSE)</f>
        <v>22.400000000000002</v>
      </c>
      <c r="L11" s="161">
        <f ca="1">INDIRECT(Calculation_HIDE!BQ11,FALSE)</f>
        <v>22.400000000000002</v>
      </c>
      <c r="M11" s="161">
        <f ca="1">INDIRECT(Calculation_HIDE!BR11,FALSE)</f>
        <v>22.400000000000002</v>
      </c>
      <c r="N11" s="218">
        <f t="shared" ca="1" si="1"/>
        <v>0</v>
      </c>
      <c r="O11" s="91"/>
      <c r="P11" s="90"/>
      <c r="Q11" s="50"/>
      <c r="R11" s="161"/>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row>
    <row r="12" spans="1:62" s="53" customFormat="1" ht="20.25" customHeight="1" x14ac:dyDescent="0.2">
      <c r="A12" s="317" t="s">
        <v>5</v>
      </c>
      <c r="B12" s="161">
        <f ca="1">INDIRECT(Calculation_HIDE!P12,FALSE)</f>
        <v>13964.93</v>
      </c>
      <c r="C12" s="161">
        <f ca="1">INDIRECT(Calculation_HIDE!Q12,FALSE)</f>
        <v>14660.4</v>
      </c>
      <c r="D12" s="230">
        <f t="shared" ca="1" si="0"/>
        <v>4.9800000000000004</v>
      </c>
      <c r="E12" s="161">
        <f ca="1">INDIRECT(Calculation_HIDE!BJ12,FALSE)</f>
        <v>13578.960000000001</v>
      </c>
      <c r="F12" s="161">
        <f ca="1">INDIRECT(Calculation_HIDE!BK12,FALSE)</f>
        <v>13776.679999999998</v>
      </c>
      <c r="G12" s="161">
        <f ca="1">INDIRECT(Calculation_HIDE!BL12,FALSE)</f>
        <v>13828.73</v>
      </c>
      <c r="H12" s="161">
        <f ca="1">INDIRECT(Calculation_HIDE!BM12,FALSE)</f>
        <v>13893.96</v>
      </c>
      <c r="I12" s="161">
        <f ca="1">INDIRECT(Calculation_HIDE!BN12,FALSE)</f>
        <v>13964.93</v>
      </c>
      <c r="J12" s="161">
        <f ca="1">INDIRECT(Calculation_HIDE!BO12,FALSE)</f>
        <v>14137.580000000002</v>
      </c>
      <c r="K12" s="161">
        <f ca="1">INDIRECT(Calculation_HIDE!BP12,FALSE)</f>
        <v>14269.619999999999</v>
      </c>
      <c r="L12" s="161">
        <f ca="1">INDIRECT(Calculation_HIDE!BQ12,FALSE)</f>
        <v>14419.69</v>
      </c>
      <c r="M12" s="161">
        <f ca="1">INDIRECT(Calculation_HIDE!BR12,FALSE)</f>
        <v>14660.4</v>
      </c>
      <c r="N12" s="218">
        <f t="shared" ca="1" si="1"/>
        <v>4.9800000000000004</v>
      </c>
      <c r="O12" s="91"/>
      <c r="P12" s="90"/>
      <c r="Q12" s="50"/>
      <c r="R12" s="161"/>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row>
    <row r="13" spans="1:62" s="53" customFormat="1" ht="20.25" customHeight="1" x14ac:dyDescent="0.2">
      <c r="A13" s="317" t="s">
        <v>294</v>
      </c>
      <c r="B13" s="161">
        <f ca="1">INDIRECT(Calculation_HIDE!P13,FALSE)</f>
        <v>420.65</v>
      </c>
      <c r="C13" s="161">
        <f ca="1">INDIRECT(Calculation_HIDE!Q13,FALSE)</f>
        <v>419.49</v>
      </c>
      <c r="D13" s="230">
        <f t="shared" ca="1" si="0"/>
        <v>-0.28000000000000003</v>
      </c>
      <c r="E13" s="161">
        <f ca="1">INDIRECT(Calculation_HIDE!BJ13,FALSE)</f>
        <v>415.49</v>
      </c>
      <c r="F13" s="161">
        <f ca="1">INDIRECT(Calculation_HIDE!BK13,FALSE)</f>
        <v>417.48</v>
      </c>
      <c r="G13" s="161">
        <f ca="1">INDIRECT(Calculation_HIDE!BL13,FALSE)</f>
        <v>418.67999999999995</v>
      </c>
      <c r="H13" s="161">
        <f ca="1">INDIRECT(Calculation_HIDE!BM13,FALSE)</f>
        <v>420.65</v>
      </c>
      <c r="I13" s="161">
        <f ca="1">INDIRECT(Calculation_HIDE!BN13,FALSE)</f>
        <v>420.65</v>
      </c>
      <c r="J13" s="161">
        <f ca="1">INDIRECT(Calculation_HIDE!BO13,FALSE)</f>
        <v>419.49</v>
      </c>
      <c r="K13" s="161">
        <f ca="1">INDIRECT(Calculation_HIDE!BP13,FALSE)</f>
        <v>419.49</v>
      </c>
      <c r="L13" s="161">
        <f ca="1">INDIRECT(Calculation_HIDE!BQ13,FALSE)</f>
        <v>419.49</v>
      </c>
      <c r="M13" s="161">
        <f ca="1">INDIRECT(Calculation_HIDE!BR13,FALSE)</f>
        <v>419.49</v>
      </c>
      <c r="N13" s="218">
        <f t="shared" ca="1" si="1"/>
        <v>-0.28000000000000003</v>
      </c>
      <c r="O13" s="91"/>
      <c r="P13" s="90"/>
      <c r="Q13" s="50"/>
      <c r="R13" s="161"/>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row>
    <row r="14" spans="1:62" s="53" customFormat="1" ht="20.25" customHeight="1" x14ac:dyDescent="0.2">
      <c r="A14" s="317" t="s">
        <v>295</v>
      </c>
      <c r="B14" s="161">
        <f ca="1">INDIRECT(Calculation_HIDE!P14,FALSE)</f>
        <v>1470.68</v>
      </c>
      <c r="C14" s="161">
        <f ca="1">INDIRECT(Calculation_HIDE!Q14,FALSE)</f>
        <v>1470.68</v>
      </c>
      <c r="D14" s="230">
        <f t="shared" ca="1" si="0"/>
        <v>0</v>
      </c>
      <c r="E14" s="161">
        <f ca="1">INDIRECT(Calculation_HIDE!BJ14,FALSE)</f>
        <v>1470.68</v>
      </c>
      <c r="F14" s="161">
        <f ca="1">INDIRECT(Calculation_HIDE!BK14,FALSE)</f>
        <v>1470.68</v>
      </c>
      <c r="G14" s="161">
        <f ca="1">INDIRECT(Calculation_HIDE!BL14,FALSE)</f>
        <v>1470.68</v>
      </c>
      <c r="H14" s="161">
        <f ca="1">INDIRECT(Calculation_HIDE!BM14,FALSE)</f>
        <v>1470.68</v>
      </c>
      <c r="I14" s="161">
        <f ca="1">INDIRECT(Calculation_HIDE!BN14,FALSE)</f>
        <v>1470.68</v>
      </c>
      <c r="J14" s="161">
        <f ca="1">INDIRECT(Calculation_HIDE!BO14,FALSE)</f>
        <v>1470.68</v>
      </c>
      <c r="K14" s="161">
        <f ca="1">INDIRECT(Calculation_HIDE!BP14,FALSE)</f>
        <v>1470.68</v>
      </c>
      <c r="L14" s="161">
        <f ca="1">INDIRECT(Calculation_HIDE!BQ14,FALSE)</f>
        <v>1470.68</v>
      </c>
      <c r="M14" s="161">
        <f ca="1">INDIRECT(Calculation_HIDE!BR14,FALSE)</f>
        <v>1470.68</v>
      </c>
      <c r="N14" s="218">
        <f t="shared" ca="1" si="1"/>
        <v>0</v>
      </c>
      <c r="O14" s="55"/>
      <c r="P14" s="90"/>
      <c r="Q14" s="50"/>
      <c r="R14" s="161"/>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row>
    <row r="15" spans="1:62" s="53" customFormat="1" ht="20.25" customHeight="1" x14ac:dyDescent="0.2">
      <c r="A15" s="317" t="s">
        <v>6</v>
      </c>
      <c r="B15" s="161">
        <f ca="1">INDIRECT(Calculation_HIDE!P15,FALSE)</f>
        <v>1055.5600000000002</v>
      </c>
      <c r="C15" s="161">
        <f ca="1">INDIRECT(Calculation_HIDE!Q15,FALSE)</f>
        <v>1061.5600000000002</v>
      </c>
      <c r="D15" s="230">
        <f t="shared" ca="1" si="0"/>
        <v>0.56999999999999995</v>
      </c>
      <c r="E15" s="161">
        <f ca="1">INDIRECT(Calculation_HIDE!BJ15,FALSE)</f>
        <v>1054.5600000000002</v>
      </c>
      <c r="F15" s="161">
        <f ca="1">INDIRECT(Calculation_HIDE!BK15,FALSE)</f>
        <v>1054.5600000000002</v>
      </c>
      <c r="G15" s="161">
        <f ca="1">INDIRECT(Calculation_HIDE!BL15,FALSE)</f>
        <v>1054.5600000000002</v>
      </c>
      <c r="H15" s="161">
        <f ca="1">INDIRECT(Calculation_HIDE!BM15,FALSE)</f>
        <v>1055.5600000000002</v>
      </c>
      <c r="I15" s="161">
        <f ca="1">INDIRECT(Calculation_HIDE!BN15,FALSE)</f>
        <v>1055.5600000000002</v>
      </c>
      <c r="J15" s="161">
        <f ca="1">INDIRECT(Calculation_HIDE!BO15,FALSE)</f>
        <v>1055.5600000000002</v>
      </c>
      <c r="K15" s="161">
        <f ca="1">INDIRECT(Calculation_HIDE!BP15,FALSE)</f>
        <v>1055.5600000000002</v>
      </c>
      <c r="L15" s="161">
        <f ca="1">INDIRECT(Calculation_HIDE!BQ15,FALSE)</f>
        <v>1055.5600000000002</v>
      </c>
      <c r="M15" s="161">
        <f ca="1">INDIRECT(Calculation_HIDE!BR15,FALSE)</f>
        <v>1061.5600000000002</v>
      </c>
      <c r="N15" s="218">
        <f t="shared" ca="1" si="1"/>
        <v>0.56999999999999995</v>
      </c>
      <c r="O15" s="55"/>
      <c r="P15" s="90"/>
      <c r="Q15" s="50"/>
      <c r="R15" s="161"/>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row>
    <row r="16" spans="1:62" s="53" customFormat="1" ht="20.25" customHeight="1" x14ac:dyDescent="0.2">
      <c r="A16" s="317" t="s">
        <v>7</v>
      </c>
      <c r="B16" s="161">
        <f ca="1">INDIRECT(Calculation_HIDE!P16,FALSE)</f>
        <v>256.96999999999997</v>
      </c>
      <c r="C16" s="161">
        <f ca="1">INDIRECT(Calculation_HIDE!Q16,FALSE)</f>
        <v>258.02999999999997</v>
      </c>
      <c r="D16" s="230">
        <f t="shared" ca="1" si="0"/>
        <v>0.41</v>
      </c>
      <c r="E16" s="161">
        <f ca="1">INDIRECT(Calculation_HIDE!BJ16,FALSE)</f>
        <v>246.51</v>
      </c>
      <c r="F16" s="161">
        <f ca="1">INDIRECT(Calculation_HIDE!BK16,FALSE)</f>
        <v>247.31</v>
      </c>
      <c r="G16" s="161">
        <f ca="1">INDIRECT(Calculation_HIDE!BL16,FALSE)</f>
        <v>247.31</v>
      </c>
      <c r="H16" s="161">
        <f ca="1">INDIRECT(Calculation_HIDE!BM16,FALSE)</f>
        <v>247.31</v>
      </c>
      <c r="I16" s="161">
        <f ca="1">INDIRECT(Calculation_HIDE!BN16,FALSE)</f>
        <v>256.96999999999997</v>
      </c>
      <c r="J16" s="161">
        <f ca="1">INDIRECT(Calculation_HIDE!BO16,FALSE)</f>
        <v>258.02999999999997</v>
      </c>
      <c r="K16" s="161">
        <f ca="1">INDIRECT(Calculation_HIDE!BP16,FALSE)</f>
        <v>258.02999999999997</v>
      </c>
      <c r="L16" s="161">
        <f ca="1">INDIRECT(Calculation_HIDE!BQ16,FALSE)</f>
        <v>258.02999999999997</v>
      </c>
      <c r="M16" s="161">
        <f ca="1">INDIRECT(Calculation_HIDE!BR16,FALSE)</f>
        <v>258.02999999999997</v>
      </c>
      <c r="N16" s="218">
        <f t="shared" ca="1" si="1"/>
        <v>0.41</v>
      </c>
      <c r="O16" s="55"/>
      <c r="P16" s="90"/>
      <c r="Q16" s="50"/>
      <c r="R16" s="161"/>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row>
    <row r="17" spans="1:62" s="53" customFormat="1" ht="20.25" customHeight="1" x14ac:dyDescent="0.2">
      <c r="A17" s="317" t="s">
        <v>42</v>
      </c>
      <c r="B17" s="161">
        <f ca="1">INDIRECT(Calculation_HIDE!P17,FALSE)</f>
        <v>1450.9099999999999</v>
      </c>
      <c r="C17" s="161">
        <f ca="1">INDIRECT(Calculation_HIDE!Q17,FALSE)</f>
        <v>1510.9099999999999</v>
      </c>
      <c r="D17" s="230">
        <f t="shared" ca="1" si="0"/>
        <v>4.1399999999999997</v>
      </c>
      <c r="E17" s="161">
        <f ca="1">INDIRECT(Calculation_HIDE!BJ17,FALSE)</f>
        <v>1434.9299999999998</v>
      </c>
      <c r="F17" s="161">
        <f ca="1">INDIRECT(Calculation_HIDE!BK17,FALSE)</f>
        <v>1441.9099999999999</v>
      </c>
      <c r="G17" s="161">
        <f ca="1">INDIRECT(Calculation_HIDE!BL17,FALSE)</f>
        <v>1441.9099999999999</v>
      </c>
      <c r="H17" s="161">
        <f ca="1">INDIRECT(Calculation_HIDE!BM17,FALSE)</f>
        <v>1450.9099999999999</v>
      </c>
      <c r="I17" s="161">
        <f ca="1">INDIRECT(Calculation_HIDE!BN17,FALSE)</f>
        <v>1450.9099999999999</v>
      </c>
      <c r="J17" s="161">
        <f ca="1">INDIRECT(Calculation_HIDE!BO17,FALSE)</f>
        <v>1510.9099999999999</v>
      </c>
      <c r="K17" s="161">
        <f ca="1">INDIRECT(Calculation_HIDE!BP17,FALSE)</f>
        <v>1510.9099999999999</v>
      </c>
      <c r="L17" s="161">
        <f ca="1">INDIRECT(Calculation_HIDE!BQ17,FALSE)</f>
        <v>1510.9099999999999</v>
      </c>
      <c r="M17" s="161">
        <f ca="1">INDIRECT(Calculation_HIDE!BR17,FALSE)</f>
        <v>1510.9099999999999</v>
      </c>
      <c r="N17" s="218">
        <f t="shared" ca="1" si="1"/>
        <v>4.1399999999999997</v>
      </c>
      <c r="O17" s="55"/>
      <c r="P17" s="90"/>
      <c r="Q17" s="50"/>
      <c r="R17" s="161"/>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row>
    <row r="18" spans="1:62" s="53" customFormat="1" ht="20.25" customHeight="1" x14ac:dyDescent="0.2">
      <c r="A18" s="317" t="s">
        <v>313</v>
      </c>
      <c r="B18" s="161">
        <f ca="1">INDIRECT(Calculation_HIDE!P18,FALSE)</f>
        <v>129.32</v>
      </c>
      <c r="C18" s="161">
        <f ca="1">INDIRECT(Calculation_HIDE!Q18,FALSE)</f>
        <v>129.32</v>
      </c>
      <c r="D18" s="230">
        <f t="shared" ca="1" si="0"/>
        <v>0</v>
      </c>
      <c r="E18" s="161">
        <f ca="1">INDIRECT(Calculation_HIDE!BJ18,FALSE)</f>
        <v>129.32</v>
      </c>
      <c r="F18" s="161">
        <f ca="1">INDIRECT(Calculation_HIDE!BK18,FALSE)</f>
        <v>129.32</v>
      </c>
      <c r="G18" s="161">
        <f ca="1">INDIRECT(Calculation_HIDE!BL18,FALSE)</f>
        <v>129.32</v>
      </c>
      <c r="H18" s="161">
        <f ca="1">INDIRECT(Calculation_HIDE!BM18,FALSE)</f>
        <v>129.32</v>
      </c>
      <c r="I18" s="161">
        <f ca="1">INDIRECT(Calculation_HIDE!BN18,FALSE)</f>
        <v>129.32</v>
      </c>
      <c r="J18" s="161">
        <f ca="1">INDIRECT(Calculation_HIDE!BO18,FALSE)</f>
        <v>129.32</v>
      </c>
      <c r="K18" s="161">
        <f ca="1">INDIRECT(Calculation_HIDE!BP18,FALSE)</f>
        <v>129.32</v>
      </c>
      <c r="L18" s="161">
        <f ca="1">INDIRECT(Calculation_HIDE!BQ18,FALSE)</f>
        <v>129.32</v>
      </c>
      <c r="M18" s="161">
        <f ca="1">INDIRECT(Calculation_HIDE!BR18,FALSE)</f>
        <v>129.32</v>
      </c>
      <c r="N18" s="218">
        <f t="shared" ca="1" si="1"/>
        <v>0</v>
      </c>
      <c r="O18" s="55"/>
      <c r="P18" s="90"/>
      <c r="Q18" s="50"/>
      <c r="R18" s="161"/>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row>
    <row r="19" spans="1:62" s="53" customFormat="1" ht="20.25" customHeight="1" x14ac:dyDescent="0.2">
      <c r="A19" s="317" t="s">
        <v>301</v>
      </c>
      <c r="B19" s="161">
        <f ca="1">INDIRECT(Calculation_HIDE!P19,FALSE)</f>
        <v>610.16</v>
      </c>
      <c r="C19" s="161">
        <f ca="1">INDIRECT(Calculation_HIDE!Q19,FALSE)</f>
        <v>615.13</v>
      </c>
      <c r="D19" s="230">
        <f t="shared" ca="1" si="0"/>
        <v>0.81</v>
      </c>
      <c r="E19" s="161">
        <f ca="1">INDIRECT(Calculation_HIDE!BJ19,FALSE)</f>
        <v>543.20999999999992</v>
      </c>
      <c r="F19" s="161">
        <f ca="1">INDIRECT(Calculation_HIDE!BK19,FALSE)</f>
        <v>564.05999999999995</v>
      </c>
      <c r="G19" s="161">
        <f ca="1">INDIRECT(Calculation_HIDE!BL19,FALSE)</f>
        <v>564.05999999999995</v>
      </c>
      <c r="H19" s="161">
        <f ca="1">INDIRECT(Calculation_HIDE!BM19,FALSE)</f>
        <v>609.66</v>
      </c>
      <c r="I19" s="161">
        <f ca="1">INDIRECT(Calculation_HIDE!BN19,FALSE)</f>
        <v>610.16</v>
      </c>
      <c r="J19" s="161">
        <f ca="1">INDIRECT(Calculation_HIDE!BO19,FALSE)</f>
        <v>615.13</v>
      </c>
      <c r="K19" s="161">
        <f ca="1">INDIRECT(Calculation_HIDE!BP19,FALSE)</f>
        <v>615.13</v>
      </c>
      <c r="L19" s="161">
        <f ca="1">INDIRECT(Calculation_HIDE!BQ19,FALSE)</f>
        <v>615.13</v>
      </c>
      <c r="M19" s="161">
        <f ca="1">INDIRECT(Calculation_HIDE!BR19,FALSE)</f>
        <v>615.13</v>
      </c>
      <c r="N19" s="218">
        <f t="shared" ca="1" si="1"/>
        <v>0.81</v>
      </c>
      <c r="O19" s="55"/>
      <c r="P19" s="90"/>
      <c r="Q19" s="55"/>
      <c r="R19" s="161"/>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row>
    <row r="20" spans="1:62" s="53" customFormat="1" ht="20.25" customHeight="1" x14ac:dyDescent="0.2">
      <c r="A20" s="317" t="s">
        <v>315</v>
      </c>
      <c r="B20" s="161">
        <f ca="1">INDIRECT(Calculation_HIDE!P20,FALSE)</f>
        <v>4572.8300000000008</v>
      </c>
      <c r="C20" s="161">
        <f ca="1">INDIRECT(Calculation_HIDE!Q20,FALSE)</f>
        <v>4584.8900000000003</v>
      </c>
      <c r="D20" s="230">
        <f t="shared" ca="1" si="0"/>
        <v>0.26</v>
      </c>
      <c r="E20" s="164">
        <f ca="1">INDIRECT(Calculation_HIDE!BJ20,FALSE)</f>
        <v>4564.1000000000004</v>
      </c>
      <c r="F20" s="164">
        <f ca="1">INDIRECT(Calculation_HIDE!BK20,FALSE)</f>
        <v>4570.8599999999997</v>
      </c>
      <c r="G20" s="164">
        <f ca="1">INDIRECT(Calculation_HIDE!BL20,FALSE)</f>
        <v>4571.43</v>
      </c>
      <c r="H20" s="164">
        <f ca="1">INDIRECT(Calculation_HIDE!BM20,FALSE)</f>
        <v>4571.43</v>
      </c>
      <c r="I20" s="164">
        <f ca="1">INDIRECT(Calculation_HIDE!BN20,FALSE)</f>
        <v>4572.8300000000008</v>
      </c>
      <c r="J20" s="164">
        <f ca="1">INDIRECT(Calculation_HIDE!BO20,FALSE)</f>
        <v>4584.8900000000003</v>
      </c>
      <c r="K20" s="164">
        <f ca="1">INDIRECT(Calculation_HIDE!BP20,FALSE)</f>
        <v>4584.8900000000003</v>
      </c>
      <c r="L20" s="164">
        <f ca="1">INDIRECT(Calculation_HIDE!BQ20,FALSE)</f>
        <v>4584.8900000000003</v>
      </c>
      <c r="M20" s="164">
        <f ca="1">INDIRECT(Calculation_HIDE!BR20,FALSE)</f>
        <v>4584.8900000000003</v>
      </c>
      <c r="N20" s="218">
        <f t="shared" ca="1" si="1"/>
        <v>0.26</v>
      </c>
      <c r="O20" s="55"/>
      <c r="P20" s="90"/>
      <c r="Q20" s="50"/>
      <c r="R20" s="161"/>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row>
    <row r="21" spans="1:62" s="53" customFormat="1" ht="20.25" customHeight="1" x14ac:dyDescent="0.2">
      <c r="A21" s="318" t="s">
        <v>95</v>
      </c>
      <c r="B21" s="162">
        <f ca="1">INDIRECT(Calculation_HIDE!P21,FALSE)</f>
        <v>49702.295000000006</v>
      </c>
      <c r="C21" s="162">
        <f ca="1">INDIRECT(Calculation_HIDE!Q21,FALSE)</f>
        <v>53492.264999999999</v>
      </c>
      <c r="D21" s="248">
        <f ca="1">ROUND(IF(((C21-B21)/B21)*100&gt;100,"(+)  ",IF(((C21-B21)/B21)*100&lt;-100,"(-)  ",IF(ROUND((((C21-B21)/B21)*100),1)=0,"no change  ",((C21-B21)/B21)*100))),2)</f>
        <v>7.63</v>
      </c>
      <c r="E21" s="165">
        <f t="shared" ref="E21:M21" ca="1" si="4">SUM(E8:E20)</f>
        <v>47917.71</v>
      </c>
      <c r="F21" s="165">
        <f t="shared" ca="1" si="4"/>
        <v>48202.639999999992</v>
      </c>
      <c r="G21" s="165">
        <f t="shared" ca="1" si="4"/>
        <v>48625.759999999995</v>
      </c>
      <c r="H21" s="165">
        <f t="shared" ca="1" si="4"/>
        <v>49284.835000000006</v>
      </c>
      <c r="I21" s="165">
        <f t="shared" ca="1" si="4"/>
        <v>49702.295000000006</v>
      </c>
      <c r="J21" s="165">
        <f t="shared" ca="1" si="4"/>
        <v>51582.985000000001</v>
      </c>
      <c r="K21" s="165">
        <f t="shared" ca="1" si="4"/>
        <v>52177.024999999994</v>
      </c>
      <c r="L21" s="165">
        <f t="shared" ca="1" si="4"/>
        <v>53016.904999999999</v>
      </c>
      <c r="M21" s="165">
        <f t="shared" ca="1" si="4"/>
        <v>53492.264999999999</v>
      </c>
      <c r="N21" s="219">
        <f ca="1">ROUND((M21-I21)/I21*100,2)</f>
        <v>7.63</v>
      </c>
      <c r="O21" s="239"/>
      <c r="P21" s="9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row>
    <row r="22" spans="1:62" s="53" customFormat="1" ht="20.25" customHeight="1" x14ac:dyDescent="0.2">
      <c r="A22" s="317" t="s">
        <v>316</v>
      </c>
      <c r="B22" s="161">
        <f ca="1">INDIRECT(Calculation_HIDE!P22,FALSE)</f>
        <v>0</v>
      </c>
      <c r="C22" s="161">
        <f ca="1">INDIRECT(Calculation_HIDE!Q22,FALSE)</f>
        <v>0</v>
      </c>
      <c r="D22" s="230"/>
      <c r="E22" s="161">
        <v>0</v>
      </c>
      <c r="F22" s="161">
        <v>0</v>
      </c>
      <c r="G22" s="161">
        <v>0</v>
      </c>
      <c r="H22" s="161">
        <v>0</v>
      </c>
      <c r="I22" s="161">
        <v>0</v>
      </c>
      <c r="J22" s="161">
        <v>0</v>
      </c>
      <c r="K22" s="161">
        <v>0</v>
      </c>
      <c r="L22" s="161">
        <v>0</v>
      </c>
      <c r="M22" s="161">
        <v>0</v>
      </c>
      <c r="N22" s="266"/>
      <c r="O22" s="239"/>
      <c r="P22" s="9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row>
    <row r="23" spans="1:62" s="53" customFormat="1" ht="17.25" customHeight="1" x14ac:dyDescent="0.2">
      <c r="A23" s="319"/>
      <c r="B23" s="39"/>
      <c r="C23" s="39"/>
      <c r="D23" s="216"/>
      <c r="E23" s="257"/>
      <c r="F23" s="257"/>
      <c r="G23" s="257"/>
      <c r="H23" s="257"/>
      <c r="I23" s="257"/>
      <c r="J23" s="257"/>
      <c r="K23" s="257"/>
      <c r="L23" s="292"/>
      <c r="M23" s="292"/>
      <c r="N23" s="290"/>
      <c r="O23" s="151"/>
      <c r="P23" s="9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row>
    <row r="24" spans="1:62" s="53" customFormat="1" ht="42.75" customHeight="1" x14ac:dyDescent="0.2">
      <c r="A24" s="316" t="s">
        <v>318</v>
      </c>
      <c r="B24" s="221" t="s">
        <v>262</v>
      </c>
      <c r="C24" s="221" t="s">
        <v>288</v>
      </c>
      <c r="D24" s="273" t="s">
        <v>105</v>
      </c>
      <c r="E24" s="259" t="s">
        <v>102</v>
      </c>
      <c r="F24" s="259" t="s">
        <v>103</v>
      </c>
      <c r="G24" s="259" t="s">
        <v>106</v>
      </c>
      <c r="H24" s="259" t="s">
        <v>259</v>
      </c>
      <c r="I24" s="259" t="s">
        <v>263</v>
      </c>
      <c r="J24" s="237" t="s">
        <v>276</v>
      </c>
      <c r="K24" s="237" t="s">
        <v>282</v>
      </c>
      <c r="L24" s="227" t="s">
        <v>283</v>
      </c>
      <c r="M24" s="227" t="s">
        <v>264</v>
      </c>
      <c r="N24" s="260" t="s">
        <v>333</v>
      </c>
      <c r="O24" s="55"/>
      <c r="P24" s="90"/>
      <c r="Q24" s="55"/>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row>
    <row r="25" spans="1:62" s="53" customFormat="1" ht="20.25" customHeight="1" x14ac:dyDescent="0.2">
      <c r="A25" s="317" t="s">
        <v>320</v>
      </c>
      <c r="B25" s="161">
        <f ca="1">INDIRECT(Calculation_HIDE!P25,FALSE)</f>
        <v>29152.53</v>
      </c>
      <c r="C25" s="161">
        <f ca="1">INDIRECT(Calculation_HIDE!Q25,FALSE)</f>
        <v>35118.759999999995</v>
      </c>
      <c r="D25" s="230">
        <f ca="1">ROUND(IF(((C25-B25)/B25)*100&gt;100,"(+)  ",IF(((C25-B25)/B25)*100&lt;-100,"(-)",IF(B25=0,"",((C25-B25)/B25)*100))),2)</f>
        <v>20.47</v>
      </c>
      <c r="E25" s="238">
        <f ca="1">INDIRECT(Calculation_HIDE!BJ25,FALSE)</f>
        <v>9248.8599999999988</v>
      </c>
      <c r="F25" s="238">
        <f ca="1">INDIRECT(Calculation_HIDE!BK25,FALSE)</f>
        <v>9961.6</v>
      </c>
      <c r="G25" s="238">
        <f ca="1">INDIRECT(Calculation_HIDE!BL25,FALSE)</f>
        <v>5295.31</v>
      </c>
      <c r="H25" s="238">
        <f ca="1">INDIRECT(Calculation_HIDE!BM25,FALSE)</f>
        <v>3992.16</v>
      </c>
      <c r="I25" s="238">
        <f ca="1">INDIRECT(Calculation_HIDE!BN25,FALSE)</f>
        <v>9903.4600000000009</v>
      </c>
      <c r="J25" s="238">
        <f ca="1">INDIRECT(Calculation_HIDE!BO25,FALSE)</f>
        <v>11771.18</v>
      </c>
      <c r="K25" s="238">
        <f ca="1">INDIRECT(Calculation_HIDE!BP25,FALSE)</f>
        <v>7459.67</v>
      </c>
      <c r="L25" s="238">
        <f ca="1">INDIRECT(Calculation_HIDE!BQ25,FALSE)</f>
        <v>5687.92</v>
      </c>
      <c r="M25" s="238">
        <f ca="1">INDIRECT(Calculation_HIDE!BR25,FALSE)</f>
        <v>10199.99</v>
      </c>
      <c r="N25" s="268">
        <f t="shared" ref="N25:N32" ca="1" si="5">ROUND(IF((M25-I25)/I25*100=0,"no cJange", (M25-I25)/I25*100),2)</f>
        <v>2.99</v>
      </c>
      <c r="O25" s="50"/>
      <c r="P25" s="9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row>
    <row r="26" spans="1:62" s="53" customFormat="1" ht="20.25" customHeight="1" x14ac:dyDescent="0.2">
      <c r="A26" s="317" t="s">
        <v>338</v>
      </c>
      <c r="B26" s="161">
        <f ca="1">INDIRECT(Calculation_HIDE!P26,FALSE)</f>
        <v>35509.54</v>
      </c>
      <c r="C26" s="161">
        <f ca="1">INDIRECT(Calculation_HIDE!Q26,FALSE)</f>
        <v>45043.250000000007</v>
      </c>
      <c r="D26" s="230">
        <f t="shared" ref="D26:D36" ca="1" si="6">ROUND(IF(((C26-B26)/B26)*100&gt;100,"(+)  ",IF(((C26-B26)/B26)*100&lt;-100,"(-)",IF(B26=0,"",((C26-B26)/B26)*100))),2)</f>
        <v>26.85</v>
      </c>
      <c r="E26" s="161">
        <f ca="1">INDIRECT(Calculation_HIDE!BJ26,FALSE)</f>
        <v>12017.390000000001</v>
      </c>
      <c r="F26" s="161">
        <f ca="1">INDIRECT(Calculation_HIDE!BK26,FALSE)</f>
        <v>11200.539999999999</v>
      </c>
      <c r="G26" s="161">
        <f ca="1">INDIRECT(Calculation_HIDE!BL26,FALSE)</f>
        <v>6189.94</v>
      </c>
      <c r="H26" s="161">
        <f ca="1">INDIRECT(Calculation_HIDE!BM26,FALSE)</f>
        <v>6124.24</v>
      </c>
      <c r="I26" s="161">
        <f ca="1">INDIRECT(Calculation_HIDE!BN26,FALSE)</f>
        <v>11994.820000000002</v>
      </c>
      <c r="J26" s="161">
        <f ca="1">INDIRECT(Calculation_HIDE!BO26,FALSE)</f>
        <v>12610.210000000001</v>
      </c>
      <c r="K26" s="161">
        <f ca="1">INDIRECT(Calculation_HIDE!BP26,FALSE)</f>
        <v>8876.8000000000011</v>
      </c>
      <c r="L26" s="161">
        <f ca="1">INDIRECT(Calculation_HIDE!BQ26,FALSE)</f>
        <v>7821.3000000000011</v>
      </c>
      <c r="M26" s="161">
        <f ca="1">INDIRECT(Calculation_HIDE!BR26,FALSE)</f>
        <v>15734.94</v>
      </c>
      <c r="N26" s="218">
        <f t="shared" ca="1" si="5"/>
        <v>31.18</v>
      </c>
      <c r="O26" s="55"/>
      <c r="P26" s="9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row>
    <row r="27" spans="1:62" s="53" customFormat="1" ht="20.25" customHeight="1" x14ac:dyDescent="0.2">
      <c r="A27" s="317" t="s">
        <v>321</v>
      </c>
      <c r="B27" s="161">
        <f ca="1">INDIRECT(Calculation_HIDE!P27,FALSE)</f>
        <v>5.4799999999999995</v>
      </c>
      <c r="C27" s="161">
        <f ca="1">INDIRECT(Calculation_HIDE!Q27,FALSE)</f>
        <v>9.9599999999999991</v>
      </c>
      <c r="D27" s="230">
        <f t="shared" ca="1" si="6"/>
        <v>81.75</v>
      </c>
      <c r="E27" s="161">
        <f ca="1">INDIRECT(Calculation_HIDE!BJ27,FALSE)</f>
        <v>1.77</v>
      </c>
      <c r="F27" s="161">
        <f ca="1">INDIRECT(Calculation_HIDE!BK27,FALSE)</f>
        <v>1.34</v>
      </c>
      <c r="G27" s="161">
        <f ca="1">INDIRECT(Calculation_HIDE!BL27,FALSE)</f>
        <v>1.25</v>
      </c>
      <c r="H27" s="161">
        <f ca="1">INDIRECT(Calculation_HIDE!BM27,FALSE)</f>
        <v>1.3</v>
      </c>
      <c r="I27" s="161">
        <f ca="1">INDIRECT(Calculation_HIDE!BN27,FALSE)</f>
        <v>1.59</v>
      </c>
      <c r="J27" s="161">
        <f ca="1">INDIRECT(Calculation_HIDE!BO27,FALSE)</f>
        <v>1.54</v>
      </c>
      <c r="K27" s="161">
        <f ca="1">INDIRECT(Calculation_HIDE!BP27,FALSE)</f>
        <v>2.73</v>
      </c>
      <c r="L27" s="161">
        <f ca="1">INDIRECT(Calculation_HIDE!BQ27,FALSE)</f>
        <v>3.43</v>
      </c>
      <c r="M27" s="161">
        <f ca="1">INDIRECT(Calculation_HIDE!BR27,FALSE)</f>
        <v>2.2599999999999998</v>
      </c>
      <c r="N27" s="218">
        <f t="shared" ca="1" si="5"/>
        <v>42.14</v>
      </c>
      <c r="O27" s="50"/>
      <c r="P27" s="9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row>
    <row r="28" spans="1:62" s="53" customFormat="1" ht="20.25" customHeight="1" x14ac:dyDescent="0.2">
      <c r="A28" s="317" t="s">
        <v>322</v>
      </c>
      <c r="B28" s="161">
        <f ca="1">INDIRECT(Calculation_HIDE!P28,FALSE)</f>
        <v>12137.96</v>
      </c>
      <c r="C28" s="161">
        <f ca="1">INDIRECT(Calculation_HIDE!Q28,FALSE)</f>
        <v>13920.53</v>
      </c>
      <c r="D28" s="230">
        <f t="shared" ca="1" si="6"/>
        <v>14.69</v>
      </c>
      <c r="E28" s="161">
        <f ca="1">INDIRECT(Calculation_HIDE!BJ28,FALSE)</f>
        <v>1349.8</v>
      </c>
      <c r="F28" s="161">
        <f ca="1">INDIRECT(Calculation_HIDE!BK28,FALSE)</f>
        <v>1715.57</v>
      </c>
      <c r="G28" s="161">
        <f ca="1">INDIRECT(Calculation_HIDE!BL28,FALSE)</f>
        <v>4996.7300000000005</v>
      </c>
      <c r="H28" s="161">
        <f ca="1">INDIRECT(Calculation_HIDE!BM28,FALSE)</f>
        <v>4032.66</v>
      </c>
      <c r="I28" s="161">
        <f ca="1">INDIRECT(Calculation_HIDE!BN28,FALSE)</f>
        <v>1393</v>
      </c>
      <c r="J28" s="161">
        <f ca="1">INDIRECT(Calculation_HIDE!BO28,FALSE)</f>
        <v>2083</v>
      </c>
      <c r="K28" s="161">
        <f ca="1">INDIRECT(Calculation_HIDE!BP28,FALSE)</f>
        <v>5144.3200000000006</v>
      </c>
      <c r="L28" s="161">
        <f ca="1">INDIRECT(Calculation_HIDE!BQ28,FALSE)</f>
        <v>4941.3100000000004</v>
      </c>
      <c r="M28" s="161">
        <f ca="1">INDIRECT(Calculation_HIDE!BR28,FALSE)</f>
        <v>1751.9</v>
      </c>
      <c r="N28" s="218">
        <f t="shared" ca="1" si="5"/>
        <v>25.76</v>
      </c>
      <c r="O28" s="50"/>
      <c r="P28" s="9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row>
    <row r="29" spans="1:62" s="53" customFormat="1" ht="20.25" customHeight="1" x14ac:dyDescent="0.2">
      <c r="A29" s="317" t="s">
        <v>323</v>
      </c>
      <c r="B29" s="161">
        <f ca="1">INDIRECT(Calculation_HIDE!P29,FALSE)</f>
        <v>5495.93</v>
      </c>
      <c r="C29" s="161">
        <f ca="1">INDIRECT(Calculation_HIDE!Q29,FALSE)</f>
        <v>5315.7599999999993</v>
      </c>
      <c r="D29" s="230">
        <f t="shared" ca="1" si="6"/>
        <v>-3.28</v>
      </c>
      <c r="E29" s="161">
        <f ca="1">INDIRECT(Calculation_HIDE!BJ29,FALSE)</f>
        <v>2202.5499999999997</v>
      </c>
      <c r="F29" s="161">
        <f ca="1">INDIRECT(Calculation_HIDE!BK29,FALSE)</f>
        <v>1767.44</v>
      </c>
      <c r="G29" s="161">
        <f ca="1">INDIRECT(Calculation_HIDE!BL29,FALSE)</f>
        <v>1001.13</v>
      </c>
      <c r="H29" s="161">
        <f ca="1">INDIRECT(Calculation_HIDE!BM29,FALSE)</f>
        <v>660.78</v>
      </c>
      <c r="I29" s="161">
        <f ca="1">INDIRECT(Calculation_HIDE!BN29,FALSE)</f>
        <v>2066.58</v>
      </c>
      <c r="J29" s="161">
        <f ca="1">INDIRECT(Calculation_HIDE!BO29,FALSE)</f>
        <v>1857</v>
      </c>
      <c r="K29" s="161">
        <f ca="1">INDIRECT(Calculation_HIDE!BP29,FALSE)</f>
        <v>934.03</v>
      </c>
      <c r="L29" s="161">
        <f ca="1">INDIRECT(Calculation_HIDE!BQ29,FALSE)</f>
        <v>725.24</v>
      </c>
      <c r="M29" s="161">
        <f ca="1">INDIRECT(Calculation_HIDE!BR29,FALSE)</f>
        <v>1799.49</v>
      </c>
      <c r="N29" s="218">
        <f t="shared" ca="1" si="5"/>
        <v>-12.92</v>
      </c>
      <c r="O29" s="90"/>
      <c r="P29" s="9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row>
    <row r="30" spans="1:62" s="53" customFormat="1" ht="20.25" customHeight="1" x14ac:dyDescent="0.2">
      <c r="A30" s="317" t="s">
        <v>324</v>
      </c>
      <c r="B30" s="161">
        <f ca="1">INDIRECT(Calculation_HIDE!P30,FALSE)</f>
        <v>3312.88</v>
      </c>
      <c r="C30" s="161">
        <f ca="1">INDIRECT(Calculation_HIDE!Q30,FALSE)</f>
        <v>3093.31</v>
      </c>
      <c r="D30" s="230">
        <f t="shared" ca="1" si="6"/>
        <v>-6.63</v>
      </c>
      <c r="E30" s="161">
        <f ca="1">INDIRECT(Calculation_HIDE!BJ30,FALSE)</f>
        <v>881.68</v>
      </c>
      <c r="F30" s="161">
        <f ca="1">INDIRECT(Calculation_HIDE!BK30,FALSE)</f>
        <v>836.92000000000007</v>
      </c>
      <c r="G30" s="161">
        <f ca="1">INDIRECT(Calculation_HIDE!BL30,FALSE)</f>
        <v>822.70000000000016</v>
      </c>
      <c r="H30" s="161">
        <f ca="1">INDIRECT(Calculation_HIDE!BM30,FALSE)</f>
        <v>821.76</v>
      </c>
      <c r="I30" s="161">
        <f ca="1">INDIRECT(Calculation_HIDE!BN30,FALSE)</f>
        <v>831.5</v>
      </c>
      <c r="J30" s="161">
        <f ca="1">INDIRECT(Calculation_HIDE!BO30,FALSE)</f>
        <v>786.03</v>
      </c>
      <c r="K30" s="161">
        <f ca="1">INDIRECT(Calculation_HIDE!BP30,FALSE)</f>
        <v>781.89</v>
      </c>
      <c r="L30" s="161">
        <f ca="1">INDIRECT(Calculation_HIDE!BQ30,FALSE)</f>
        <v>761.88</v>
      </c>
      <c r="M30" s="161">
        <f ca="1">INDIRECT(Calculation_HIDE!BR30,FALSE)</f>
        <v>763.50999999999988</v>
      </c>
      <c r="N30" s="218">
        <f t="shared" ca="1" si="5"/>
        <v>-8.18</v>
      </c>
      <c r="O30" s="55"/>
      <c r="P30" s="9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row>
    <row r="31" spans="1:62" s="53" customFormat="1" ht="20.25" customHeight="1" x14ac:dyDescent="0.2">
      <c r="A31" s="317" t="s">
        <v>325</v>
      </c>
      <c r="B31" s="161">
        <f ca="1">INDIRECT(Calculation_HIDE!P31,FALSE)</f>
        <v>1046.71</v>
      </c>
      <c r="C31" s="161">
        <f ca="1">INDIRECT(Calculation_HIDE!Q31,FALSE)</f>
        <v>974.14</v>
      </c>
      <c r="D31" s="230">
        <f t="shared" ca="1" si="6"/>
        <v>-6.93</v>
      </c>
      <c r="E31" s="161">
        <f ca="1">INDIRECT(Calculation_HIDE!BJ31,FALSE)</f>
        <v>266</v>
      </c>
      <c r="F31" s="161">
        <f ca="1">INDIRECT(Calculation_HIDE!BK31,FALSE)</f>
        <v>261.58999999999997</v>
      </c>
      <c r="G31" s="161">
        <f ca="1">INDIRECT(Calculation_HIDE!BL31,FALSE)</f>
        <v>275.10999999999996</v>
      </c>
      <c r="H31" s="161">
        <f ca="1">INDIRECT(Calculation_HIDE!BM31,FALSE)</f>
        <v>245.22000000000003</v>
      </c>
      <c r="I31" s="161">
        <f ca="1">INDIRECT(Calculation_HIDE!BN31,FALSE)</f>
        <v>264.79000000000002</v>
      </c>
      <c r="J31" s="161">
        <f ca="1">INDIRECT(Calculation_HIDE!BO31,FALSE)</f>
        <v>261.10999999999996</v>
      </c>
      <c r="K31" s="161">
        <f ca="1">INDIRECT(Calculation_HIDE!BP31,FALSE)</f>
        <v>262.85000000000002</v>
      </c>
      <c r="L31" s="161">
        <f ca="1">INDIRECT(Calculation_HIDE!BQ31,FALSE)</f>
        <v>223.79999999999998</v>
      </c>
      <c r="M31" s="161">
        <f ca="1">INDIRECT(Calculation_HIDE!BR31,FALSE)</f>
        <v>226.38</v>
      </c>
      <c r="N31" s="218">
        <f t="shared" ca="1" si="5"/>
        <v>-14.51</v>
      </c>
      <c r="O31" s="50"/>
      <c r="P31" s="9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row>
    <row r="32" spans="1:62" s="96" customFormat="1" ht="20.25" customHeight="1" x14ac:dyDescent="0.2">
      <c r="A32" s="317" t="s">
        <v>328</v>
      </c>
      <c r="B32" s="161">
        <f ca="1">INDIRECT(Calculation_HIDE!P32,FALSE)</f>
        <v>4558.82</v>
      </c>
      <c r="C32" s="161">
        <f ca="1">INDIRECT(Calculation_HIDE!Q32,FALSE)</f>
        <v>4775</v>
      </c>
      <c r="D32" s="230">
        <f t="shared" ca="1" si="6"/>
        <v>4.74</v>
      </c>
      <c r="E32" s="161">
        <f ca="1">INDIRECT(Calculation_HIDE!BJ32,FALSE)</f>
        <v>1031.71</v>
      </c>
      <c r="F32" s="161">
        <f ca="1">INDIRECT(Calculation_HIDE!BK32,FALSE)</f>
        <v>1149.02</v>
      </c>
      <c r="G32" s="161">
        <f ca="1">INDIRECT(Calculation_HIDE!BL32,FALSE)</f>
        <v>1121.33</v>
      </c>
      <c r="H32" s="161">
        <f ca="1">INDIRECT(Calculation_HIDE!BM32,FALSE)</f>
        <v>1131.01</v>
      </c>
      <c r="I32" s="161">
        <f ca="1">INDIRECT(Calculation_HIDE!BN32,FALSE)</f>
        <v>1157.46</v>
      </c>
      <c r="J32" s="161">
        <f ca="1">INDIRECT(Calculation_HIDE!BO32,FALSE)</f>
        <v>1189.8699999999999</v>
      </c>
      <c r="K32" s="161">
        <f ca="1">INDIRECT(Calculation_HIDE!BP32,FALSE)</f>
        <v>1169.75</v>
      </c>
      <c r="L32" s="161">
        <f ca="1">INDIRECT(Calculation_HIDE!BQ32,FALSE)</f>
        <v>1184.43</v>
      </c>
      <c r="M32" s="161">
        <f ca="1">INDIRECT(Calculation_HIDE!BR32,FALSE)</f>
        <v>1230.95</v>
      </c>
      <c r="N32" s="218">
        <f t="shared" ca="1" si="5"/>
        <v>6.35</v>
      </c>
      <c r="O32" s="95"/>
      <c r="P32" s="90"/>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row>
    <row r="33" spans="1:62" s="53" customFormat="1" ht="20.25" customHeight="1" x14ac:dyDescent="0.2">
      <c r="A33" s="317" t="s">
        <v>9</v>
      </c>
      <c r="B33" s="161">
        <f ca="1">INDIRECT(Calculation_HIDE!P33,FALSE)</f>
        <v>0</v>
      </c>
      <c r="C33" s="161">
        <f ca="1">INDIRECT(Calculation_HIDE!Q33,FALSE)</f>
        <v>0</v>
      </c>
      <c r="D33" s="230"/>
      <c r="E33" s="161">
        <f ca="1">INDIRECT(Calculation_HIDE!BJ33,FALSE)</f>
        <v>0</v>
      </c>
      <c r="F33" s="161">
        <f ca="1">INDIRECT(Calculation_HIDE!BK33,FALSE)</f>
        <v>0</v>
      </c>
      <c r="G33" s="161">
        <f ca="1">INDIRECT(Calculation_HIDE!BL33,FALSE)</f>
        <v>0</v>
      </c>
      <c r="H33" s="161">
        <f ca="1">INDIRECT(Calculation_HIDE!BM33,FALSE)</f>
        <v>0</v>
      </c>
      <c r="I33" s="161">
        <f ca="1">INDIRECT(Calculation_HIDE!BN33,FALSE)</f>
        <v>0</v>
      </c>
      <c r="J33" s="161">
        <f ca="1">INDIRECT(Calculation_HIDE!BO33,FALSE)</f>
        <v>0</v>
      </c>
      <c r="K33" s="161">
        <f ca="1">INDIRECT(Calculation_HIDE!BP33,FALSE)</f>
        <v>0</v>
      </c>
      <c r="L33" s="161">
        <f ca="1">INDIRECT(Calculation_HIDE!BQ33,FALSE)</f>
        <v>0</v>
      </c>
      <c r="M33" s="161">
        <f ca="1">INDIRECT(Calculation_HIDE!BR33,FALSE)</f>
        <v>0</v>
      </c>
      <c r="N33" s="218"/>
      <c r="O33" s="97"/>
      <c r="P33" s="90"/>
      <c r="Q33" s="97"/>
      <c r="R33" s="97"/>
      <c r="S33" s="97"/>
      <c r="T33" s="55"/>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row>
    <row r="34" spans="1:62" s="53" customFormat="1" ht="20.25" customHeight="1" x14ac:dyDescent="0.2">
      <c r="A34" s="317" t="s">
        <v>341</v>
      </c>
      <c r="B34" s="161">
        <f ca="1">INDIRECT(Calculation_HIDE!P34,FALSE)</f>
        <v>616.37</v>
      </c>
      <c r="C34" s="161">
        <f ca="1">INDIRECT(Calculation_HIDE!Q34,FALSE)</f>
        <v>602.96</v>
      </c>
      <c r="D34" s="230">
        <f t="shared" ca="1" si="6"/>
        <v>-2.1800000000000002</v>
      </c>
      <c r="E34" s="161">
        <f ca="1">INDIRECT(Calculation_HIDE!BJ34,FALSE)</f>
        <v>167.32</v>
      </c>
      <c r="F34" s="161">
        <f ca="1">INDIRECT(Calculation_HIDE!BK34,FALSE)</f>
        <v>162.69999999999999</v>
      </c>
      <c r="G34" s="161">
        <f ca="1">INDIRECT(Calculation_HIDE!BL34,FALSE)</f>
        <v>165</v>
      </c>
      <c r="H34" s="161">
        <f ca="1">INDIRECT(Calculation_HIDE!BM34,FALSE)</f>
        <v>132.41999999999999</v>
      </c>
      <c r="I34" s="161">
        <f ca="1">INDIRECT(Calculation_HIDE!BN34,FALSE)</f>
        <v>156.25</v>
      </c>
      <c r="J34" s="161">
        <f ca="1">INDIRECT(Calculation_HIDE!BO34,FALSE)</f>
        <v>160.86000000000001</v>
      </c>
      <c r="K34" s="161">
        <f ca="1">INDIRECT(Calculation_HIDE!BP34,FALSE)</f>
        <v>158.18</v>
      </c>
      <c r="L34" s="161">
        <f ca="1">INDIRECT(Calculation_HIDE!BQ34,FALSE)</f>
        <v>127.86</v>
      </c>
      <c r="M34" s="161">
        <f ca="1">INDIRECT(Calculation_HIDE!BR34,FALSE)</f>
        <v>156.06</v>
      </c>
      <c r="N34" s="218">
        <f ca="1">ROUND(IF((M34-I34)/I34*100=0,"no cJange", (M34-I34)/I34*100),2)</f>
        <v>-0.12</v>
      </c>
      <c r="O34" s="50"/>
      <c r="P34" s="9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row>
    <row r="35" spans="1:62" s="53" customFormat="1" ht="20.25" customHeight="1" x14ac:dyDescent="0.2">
      <c r="A35" s="317" t="s">
        <v>301</v>
      </c>
      <c r="B35" s="161">
        <f ca="1">INDIRECT(Calculation_HIDE!P35,FALSE)</f>
        <v>3255.71</v>
      </c>
      <c r="C35" s="161">
        <f ca="1">INDIRECT(Calculation_HIDE!Q35,FALSE)</f>
        <v>3317.49</v>
      </c>
      <c r="D35" s="230">
        <f t="shared" ca="1" si="6"/>
        <v>1.9</v>
      </c>
      <c r="E35" s="161">
        <f ca="1">INDIRECT(Calculation_HIDE!BJ35,FALSE)</f>
        <v>737.48</v>
      </c>
      <c r="F35" s="161">
        <f ca="1">INDIRECT(Calculation_HIDE!BK35,FALSE)</f>
        <v>764.9</v>
      </c>
      <c r="G35" s="161">
        <f ca="1">INDIRECT(Calculation_HIDE!BL35,FALSE)</f>
        <v>777.72</v>
      </c>
      <c r="H35" s="161">
        <f ca="1">INDIRECT(Calculation_HIDE!BM35,FALSE)</f>
        <v>854.25</v>
      </c>
      <c r="I35" s="161">
        <f ca="1">INDIRECT(Calculation_HIDE!BN35,FALSE)</f>
        <v>858.84</v>
      </c>
      <c r="J35" s="161">
        <f ca="1">INDIRECT(Calculation_HIDE!BO35,FALSE)</f>
        <v>816.72</v>
      </c>
      <c r="K35" s="161">
        <f ca="1">INDIRECT(Calculation_HIDE!BP35,FALSE)</f>
        <v>831.84</v>
      </c>
      <c r="L35" s="161">
        <f ca="1">INDIRECT(Calculation_HIDE!BQ35,FALSE)</f>
        <v>836.91</v>
      </c>
      <c r="M35" s="161">
        <f ca="1">INDIRECT(Calculation_HIDE!BR35,FALSE)</f>
        <v>832.02</v>
      </c>
      <c r="N35" s="218">
        <f ca="1">ROUND(IF((M35-I35)/I35*100=0,"no cJange", (M35-I35)/I35*100),2)</f>
        <v>-3.12</v>
      </c>
      <c r="O35" s="97"/>
      <c r="P35" s="90"/>
      <c r="Q35" s="55"/>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row>
    <row r="36" spans="1:62" s="53" customFormat="1" ht="20.25" customHeight="1" x14ac:dyDescent="0.2">
      <c r="A36" s="317" t="s">
        <v>340</v>
      </c>
      <c r="B36" s="161">
        <f ca="1">INDIRECT(Calculation_HIDE!P36,FALSE)</f>
        <v>27086.22</v>
      </c>
      <c r="C36" s="161">
        <f ca="1">INDIRECT(Calculation_HIDE!Q36,FALSE)</f>
        <v>22678.09</v>
      </c>
      <c r="D36" s="230">
        <f t="shared" ca="1" si="6"/>
        <v>-16.27</v>
      </c>
      <c r="E36" s="164">
        <f ca="1">INDIRECT(Calculation_HIDE!BJ36,FALSE)</f>
        <v>6870.49</v>
      </c>
      <c r="F36" s="164">
        <f ca="1">INDIRECT(Calculation_HIDE!BK36,FALSE)</f>
        <v>7130.06</v>
      </c>
      <c r="G36" s="164">
        <f ca="1">INDIRECT(Calculation_HIDE!BL36,FALSE)</f>
        <v>6585.57</v>
      </c>
      <c r="H36" s="164">
        <f ca="1">INDIRECT(Calculation_HIDE!BM36,FALSE)</f>
        <v>5994.31</v>
      </c>
      <c r="I36" s="164">
        <f ca="1">INDIRECT(Calculation_HIDE!BN36,FALSE)</f>
        <v>7376.28</v>
      </c>
      <c r="J36" s="164">
        <f ca="1">INDIRECT(Calculation_HIDE!BO36,FALSE)</f>
        <v>6757.67</v>
      </c>
      <c r="K36" s="164">
        <f ca="1">INDIRECT(Calculation_HIDE!BP36,FALSE)</f>
        <v>4915.5200000000004</v>
      </c>
      <c r="L36" s="164">
        <f ca="1">INDIRECT(Calculation_HIDE!BQ36,FALSE)</f>
        <v>6093.59</v>
      </c>
      <c r="M36" s="164">
        <f ca="1">INDIRECT(Calculation_HIDE!BR36,FALSE)</f>
        <v>4911.3100000000004</v>
      </c>
      <c r="N36" s="269">
        <f ca="1">ROUND(IF((M36-I36)/I36*100=0,"no cJange", (M36-I36)/I36*100),2)</f>
        <v>-33.42</v>
      </c>
      <c r="O36" s="94"/>
      <c r="P36" s="277"/>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row>
    <row r="37" spans="1:62" s="53" customFormat="1" ht="20.25" customHeight="1" x14ac:dyDescent="0.2">
      <c r="A37" s="318" t="s">
        <v>95</v>
      </c>
      <c r="B37" s="162">
        <f ca="1">INDIRECT(Calculation_HIDE!P37,FALSE)</f>
        <v>122178.15000000001</v>
      </c>
      <c r="C37" s="162">
        <f ca="1">INDIRECT(Calculation_HIDE!Q37,FALSE)</f>
        <v>134849.25</v>
      </c>
      <c r="D37" s="248">
        <f ca="1">ROUND(IF(((C37-B37)/B37)*100&gt;100,"(+)  ",IF(((C37-B37)/B37)*100&lt;-100,"(-)",IF(B37=0,"",((C37-B37)/B37)*100))),2)</f>
        <v>10.37</v>
      </c>
      <c r="E37" s="165">
        <f t="shared" ref="E37:I37" ca="1" si="7">SUM(E25:E36)</f>
        <v>34775.049999999996</v>
      </c>
      <c r="F37" s="165">
        <f t="shared" ca="1" si="7"/>
        <v>34951.68</v>
      </c>
      <c r="G37" s="165">
        <f t="shared" ca="1" si="7"/>
        <v>27231.79</v>
      </c>
      <c r="H37" s="165">
        <f t="shared" ca="1" si="7"/>
        <v>23990.109999999997</v>
      </c>
      <c r="I37" s="165">
        <f t="shared" ca="1" si="7"/>
        <v>36004.570000000007</v>
      </c>
      <c r="J37" s="165">
        <f t="shared" ref="J37:K37" ca="1" si="8">SUM(J25:J36)</f>
        <v>38295.19</v>
      </c>
      <c r="K37" s="165">
        <f t="shared" ca="1" si="8"/>
        <v>30537.579999999998</v>
      </c>
      <c r="L37" s="165">
        <f t="shared" ref="L37:M37" ca="1" si="9">SUM(L25:L36)</f>
        <v>28407.670000000006</v>
      </c>
      <c r="M37" s="165">
        <f t="shared" ca="1" si="9"/>
        <v>37608.810000000005</v>
      </c>
      <c r="N37" s="220">
        <f ca="1">ROUND(IF((M37-I37)/I37*100=0,"no cJange", (M37-I37)/I37*100),2)</f>
        <v>4.46</v>
      </c>
      <c r="O37" s="50"/>
      <c r="P37" s="9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row>
    <row r="38" spans="1:62" s="53" customFormat="1" ht="20.25" customHeight="1" x14ac:dyDescent="0.2">
      <c r="A38" s="317" t="s">
        <v>329</v>
      </c>
      <c r="B38" s="161">
        <f ca="1">INDIRECT(Calculation_HIDE!P38,FALSE)</f>
        <v>4560.3100000000004</v>
      </c>
      <c r="C38" s="161">
        <f ca="1">INDIRECT(Calculation_HIDE!Q38,FALSE)</f>
        <v>4569.76</v>
      </c>
      <c r="D38" s="230">
        <f ca="1">ROUND(IF(((C38-B38)/B38)*100&gt;100,"(+)  ",IF(((C38-B38)/B38)*100&lt;-100,"(-)",IF(B38=0,"",((C38-B38)/B38)*100))),2)</f>
        <v>0.21</v>
      </c>
      <c r="E38" s="161">
        <f ca="1">INDIRECT(Calculation_HIDE!BH38,FALSE)</f>
        <v>1105.8</v>
      </c>
      <c r="F38" s="161">
        <f ca="1">INDIRECT(Calculation_HIDE!BI38,FALSE)</f>
        <v>1070.3</v>
      </c>
      <c r="G38" s="161">
        <f ca="1">INDIRECT(Calculation_HIDE!BJ38,FALSE)</f>
        <v>1032.08</v>
      </c>
      <c r="H38" s="161">
        <f ca="1">INDIRECT(Calculation_HIDE!BK38,FALSE)</f>
        <v>1149.3900000000001</v>
      </c>
      <c r="I38" s="161">
        <f ca="1">INDIRECT(Calculation_HIDE!BL38,FALSE)</f>
        <v>1121.7</v>
      </c>
      <c r="J38" s="161">
        <f ca="1">INDIRECT(Calculation_HIDE!BM38,FALSE)</f>
        <v>1131.3800000000001</v>
      </c>
      <c r="K38" s="161">
        <f ca="1">INDIRECT(Calculation_HIDE!BN38,FALSE)</f>
        <v>1157.8399999999999</v>
      </c>
      <c r="L38" s="161">
        <f ca="1">INDIRECT(Calculation_HIDE!BO38,FALSE)</f>
        <v>1125.28</v>
      </c>
      <c r="M38" s="161">
        <f ca="1">INDIRECT(Calculation_HIDE!BP38,FALSE)</f>
        <v>1147.1600000000001</v>
      </c>
      <c r="N38" s="218">
        <f ca="1">ROUND(IF((M38-I38)/I38*100=0,"no cJange", (M38-I38)/I38*100),2)</f>
        <v>2.27</v>
      </c>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row>
    <row r="39" spans="1:62" s="53" customFormat="1" ht="17.25" customHeight="1" x14ac:dyDescent="0.2">
      <c r="A39" s="315"/>
      <c r="B39" s="99"/>
      <c r="C39" s="99"/>
      <c r="D39" s="217"/>
      <c r="E39" s="161"/>
      <c r="F39" s="161"/>
      <c r="G39" s="161"/>
      <c r="H39" s="161"/>
      <c r="I39" s="161"/>
      <c r="J39" s="161"/>
      <c r="K39" s="161"/>
      <c r="L39" s="164"/>
      <c r="M39" s="164"/>
      <c r="N39" s="291"/>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row>
    <row r="40" spans="1:62" s="53" customFormat="1" ht="39.75" customHeight="1" x14ac:dyDescent="0.2">
      <c r="A40" s="320" t="s">
        <v>330</v>
      </c>
      <c r="B40" s="221" t="s">
        <v>262</v>
      </c>
      <c r="C40" s="221" t="s">
        <v>288</v>
      </c>
      <c r="D40" s="273" t="s">
        <v>105</v>
      </c>
      <c r="E40" s="264" t="s">
        <v>102</v>
      </c>
      <c r="F40" s="264" t="s">
        <v>103</v>
      </c>
      <c r="G40" s="264" t="s">
        <v>106</v>
      </c>
      <c r="H40" s="264" t="s">
        <v>259</v>
      </c>
      <c r="I40" s="264" t="s">
        <v>263</v>
      </c>
      <c r="J40" s="221" t="s">
        <v>276</v>
      </c>
      <c r="K40" s="221" t="s">
        <v>282</v>
      </c>
      <c r="L40" s="227" t="s">
        <v>283</v>
      </c>
      <c r="M40" s="227" t="s">
        <v>264</v>
      </c>
      <c r="N40" s="265" t="s">
        <v>333</v>
      </c>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row>
    <row r="41" spans="1:62" s="53" customFormat="1" ht="20.25" customHeight="1" x14ac:dyDescent="0.2">
      <c r="A41" s="321" t="s">
        <v>87</v>
      </c>
      <c r="B41" s="158">
        <f ca="1">INDIRECT(Calculation_HIDE!P41,FALSE)</f>
        <v>23.3</v>
      </c>
      <c r="C41" s="158">
        <f ca="1">INDIRECT(Calculation_HIDE!Q41,FALSE)</f>
        <v>27.34</v>
      </c>
      <c r="D41" s="230">
        <f ca="1">C41-B41</f>
        <v>4.0399999999999991</v>
      </c>
      <c r="E41" s="158">
        <f ca="1">INDIRECT(Calculation_HIDE!BJ41,FALSE)</f>
        <v>29.86</v>
      </c>
      <c r="F41" s="158">
        <f ca="1">INDIRECT(Calculation_HIDE!BK41,FALSE)</f>
        <v>32.72</v>
      </c>
      <c r="G41" s="158">
        <f ca="1">INDIRECT(Calculation_HIDE!BL41,FALSE)</f>
        <v>17.12</v>
      </c>
      <c r="H41" s="158">
        <f ca="1">INDIRECT(Calculation_HIDE!BM41,FALSE)</f>
        <v>12.66</v>
      </c>
      <c r="I41" s="158">
        <f ca="1">INDIRECT(Calculation_HIDE!BN41,FALSE)</f>
        <v>31.11</v>
      </c>
      <c r="J41" s="158">
        <f ca="1">INDIRECT(Calculation_HIDE!BO41,FALSE)</f>
        <v>37.409999999999997</v>
      </c>
      <c r="K41" s="158">
        <f ca="1">INDIRECT(Calculation_HIDE!BP41,FALSE)</f>
        <v>23.32</v>
      </c>
      <c r="L41" s="158">
        <f ca="1">INDIRECT(Calculation_HIDE!BQ41,FALSE)</f>
        <v>17.57</v>
      </c>
      <c r="M41" s="158">
        <f ca="1">INDIRECT(Calculation_HIDE!BR41,FALSE)</f>
        <v>31.3</v>
      </c>
      <c r="N41" s="218">
        <f ca="1">M41-I41</f>
        <v>0.19000000000000128</v>
      </c>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row>
    <row r="42" spans="1:62" s="53" customFormat="1" ht="20.25" customHeight="1" x14ac:dyDescent="0.2">
      <c r="A42" s="321" t="s">
        <v>88</v>
      </c>
      <c r="B42" s="158">
        <f ca="1">INDIRECT(Calculation_HIDE!P42,FALSE)</f>
        <v>37.659999999999997</v>
      </c>
      <c r="C42" s="158">
        <f ca="1">INDIRECT(Calculation_HIDE!Q42,FALSE)</f>
        <v>41.1</v>
      </c>
      <c r="D42" s="230">
        <f t="shared" ref="D42:D51" ca="1" si="10">C42-B42</f>
        <v>3.4400000000000048</v>
      </c>
      <c r="E42" s="158">
        <f ca="1">INDIRECT(Calculation_HIDE!BJ42,FALSE)</f>
        <v>52.42</v>
      </c>
      <c r="F42" s="158">
        <f ca="1">INDIRECT(Calculation_HIDE!BK42,FALSE)</f>
        <v>49.92</v>
      </c>
      <c r="G42" s="158">
        <f ca="1">INDIRECT(Calculation_HIDE!BL42,FALSE)</f>
        <v>26.92</v>
      </c>
      <c r="H42" s="158">
        <f ca="1">INDIRECT(Calculation_HIDE!BM42,FALSE)</f>
        <v>25.53</v>
      </c>
      <c r="I42" s="158">
        <f ca="1">INDIRECT(Calculation_HIDE!BN42,FALSE)</f>
        <v>48.67</v>
      </c>
      <c r="J42" s="158">
        <f ca="1">INDIRECT(Calculation_HIDE!BO42,FALSE)</f>
        <v>48.67</v>
      </c>
      <c r="K42" s="158">
        <f ca="1">INDIRECT(Calculation_HIDE!BP42,FALSE)</f>
        <v>31.35</v>
      </c>
      <c r="L42" s="158">
        <f ca="1">INDIRECT(Calculation_HIDE!BQ42,FALSE)</f>
        <v>26.2</v>
      </c>
      <c r="M42" s="158">
        <f ca="1">INDIRECT(Calculation_HIDE!BR42,FALSE)</f>
        <v>51.31</v>
      </c>
      <c r="N42" s="218">
        <f t="shared" ref="N42:N50" ca="1" si="11">M42-I42</f>
        <v>2.6400000000000006</v>
      </c>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row>
    <row r="43" spans="1:62" s="53" customFormat="1" ht="20.25" customHeight="1" x14ac:dyDescent="0.2">
      <c r="A43" s="317" t="s">
        <v>5</v>
      </c>
      <c r="B43" s="158">
        <f ca="1">INDIRECT(Calculation_HIDE!P43,FALSE)</f>
        <v>10.06</v>
      </c>
      <c r="C43" s="158">
        <f ca="1">INDIRECT(Calculation_HIDE!Q43,FALSE)</f>
        <v>11.1</v>
      </c>
      <c r="D43" s="230">
        <f t="shared" ca="1" si="10"/>
        <v>1.0399999999999991</v>
      </c>
      <c r="E43" s="158">
        <f ca="1">INDIRECT(Calculation_HIDE!BJ43,FALSE)</f>
        <v>4.51</v>
      </c>
      <c r="F43" s="158">
        <f ca="1">INDIRECT(Calculation_HIDE!BK43,FALSE)</f>
        <v>5.81</v>
      </c>
      <c r="G43" s="158">
        <f ca="1">INDIRECT(Calculation_HIDE!BL43,FALSE)</f>
        <v>16.579999999999998</v>
      </c>
      <c r="H43" s="158">
        <f ca="1">INDIRECT(Calculation_HIDE!BM43,FALSE)</f>
        <v>13.18</v>
      </c>
      <c r="I43" s="158">
        <f ca="1">INDIRECT(Calculation_HIDE!BN43,FALSE)</f>
        <v>4.53</v>
      </c>
      <c r="J43" s="158">
        <f ca="1">INDIRECT(Calculation_HIDE!BO43,FALSE)</f>
        <v>6.86</v>
      </c>
      <c r="K43" s="158">
        <f ca="1">INDIRECT(Calculation_HIDE!BP43,FALSE)</f>
        <v>16.579999999999998</v>
      </c>
      <c r="L43" s="158">
        <f ca="1">INDIRECT(Calculation_HIDE!BQ43,FALSE)</f>
        <v>15.6</v>
      </c>
      <c r="M43" s="158">
        <f ca="1">INDIRECT(Calculation_HIDE!BR43,FALSE)</f>
        <v>5.46</v>
      </c>
      <c r="N43" s="218">
        <f t="shared" ca="1" si="11"/>
        <v>0.92999999999999972</v>
      </c>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row>
    <row r="44" spans="1:62" s="53" customFormat="1" ht="20.25" customHeight="1" x14ac:dyDescent="0.2">
      <c r="A44" s="321" t="s">
        <v>18</v>
      </c>
      <c r="B44" s="158">
        <f ca="1">INDIRECT(Calculation_HIDE!P44,FALSE)</f>
        <v>33.22</v>
      </c>
      <c r="C44" s="158">
        <f ca="1">INDIRECT(Calculation_HIDE!Q44,FALSE)</f>
        <v>32.090000000000003</v>
      </c>
      <c r="D44" s="230">
        <f t="shared" ca="1" si="10"/>
        <v>-1.1299999999999955</v>
      </c>
      <c r="E44" s="158">
        <f ca="1">INDIRECT(Calculation_HIDE!BJ44,FALSE)</f>
        <v>52.89</v>
      </c>
      <c r="F44" s="158">
        <f ca="1">INDIRECT(Calculation_HIDE!BK44,FALSE)</f>
        <v>43.36</v>
      </c>
      <c r="G44" s="158">
        <f ca="1">INDIRECT(Calculation_HIDE!BL44,FALSE)</f>
        <v>24.27</v>
      </c>
      <c r="H44" s="158">
        <f ca="1">INDIRECT(Calculation_HIDE!BM44,FALSE)</f>
        <v>15.83</v>
      </c>
      <c r="I44" s="158">
        <f ca="1">INDIRECT(Calculation_HIDE!BN44,FALSE)</f>
        <v>49.49</v>
      </c>
      <c r="J44" s="158">
        <f ca="1">INDIRECT(Calculation_HIDE!BO44,FALSE)</f>
        <v>45.47</v>
      </c>
      <c r="K44" s="158">
        <f ca="1">INDIRECT(Calculation_HIDE!BP44,FALSE)</f>
        <v>22.63</v>
      </c>
      <c r="L44" s="158">
        <f ca="1">INDIRECT(Calculation_HIDE!BQ44,FALSE)</f>
        <v>17.38</v>
      </c>
      <c r="M44" s="158">
        <f ca="1">INDIRECT(Calculation_HIDE!BR44,FALSE)</f>
        <v>43.12</v>
      </c>
      <c r="N44" s="218">
        <f t="shared" ca="1" si="11"/>
        <v>-6.3700000000000045</v>
      </c>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row>
    <row r="45" spans="1:62" s="53" customFormat="1" ht="20.25" customHeight="1" x14ac:dyDescent="0.2">
      <c r="A45" s="321" t="s">
        <v>54</v>
      </c>
      <c r="B45" s="158">
        <f ca="1">INDIRECT(Calculation_HIDE!P45,FALSE)</f>
        <v>35.840000000000003</v>
      </c>
      <c r="C45" s="158">
        <f ca="1">INDIRECT(Calculation_HIDE!Q45,FALSE)</f>
        <v>33.36</v>
      </c>
      <c r="D45" s="230">
        <f t="shared" ca="1" si="10"/>
        <v>-2.480000000000004</v>
      </c>
      <c r="E45" s="158">
        <f ca="1">INDIRECT(Calculation_HIDE!BJ45,FALSE)</f>
        <v>37.869999999999997</v>
      </c>
      <c r="F45" s="158">
        <f ca="1">INDIRECT(Calculation_HIDE!BK45,FALSE)</f>
        <v>36.74</v>
      </c>
      <c r="G45" s="158">
        <f ca="1">INDIRECT(Calculation_HIDE!BL45,FALSE)</f>
        <v>35.72</v>
      </c>
      <c r="H45" s="158">
        <f ca="1">INDIRECT(Calculation_HIDE!BM45,FALSE)</f>
        <v>35.28</v>
      </c>
      <c r="I45" s="158">
        <f ca="1">INDIRECT(Calculation_HIDE!BN45,FALSE)</f>
        <v>35.68</v>
      </c>
      <c r="J45" s="158">
        <f ca="1">INDIRECT(Calculation_HIDE!BO45,FALSE)</f>
        <v>34.47</v>
      </c>
      <c r="K45" s="158">
        <f ca="1">INDIRECT(Calculation_HIDE!BP45,FALSE)</f>
        <v>33.92</v>
      </c>
      <c r="L45" s="158">
        <f ca="1">INDIRECT(Calculation_HIDE!BQ45,FALSE)</f>
        <v>32.69</v>
      </c>
      <c r="M45" s="158">
        <f ca="1">INDIRECT(Calculation_HIDE!BR45,FALSE)</f>
        <v>32.67</v>
      </c>
      <c r="N45" s="218">
        <f t="shared" ca="1" si="11"/>
        <v>-3.009999999999998</v>
      </c>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row>
    <row r="46" spans="1:62" s="53" customFormat="1" ht="20.25" customHeight="1" x14ac:dyDescent="0.2">
      <c r="A46" s="321" t="s">
        <v>7</v>
      </c>
      <c r="B46" s="158">
        <f ca="1">INDIRECT(Calculation_HIDE!P46,FALSE)</f>
        <v>47.46</v>
      </c>
      <c r="C46" s="158">
        <f ca="1">INDIRECT(Calculation_HIDE!Q46,FALSE)</f>
        <v>43.19</v>
      </c>
      <c r="D46" s="230">
        <f t="shared" ca="1" si="10"/>
        <v>-4.2700000000000031</v>
      </c>
      <c r="E46" s="158">
        <f ca="1">INDIRECT(Calculation_HIDE!BJ46,FALSE)</f>
        <v>48.87</v>
      </c>
      <c r="F46" s="158">
        <f ca="1">INDIRECT(Calculation_HIDE!BK46,FALSE)</f>
        <v>49.05</v>
      </c>
      <c r="G46" s="158">
        <f ca="1">INDIRECT(Calculation_HIDE!BL46,FALSE)</f>
        <v>50.93</v>
      </c>
      <c r="H46" s="158">
        <f ca="1">INDIRECT(Calculation_HIDE!BM46,FALSE)</f>
        <v>44.91</v>
      </c>
      <c r="I46" s="158">
        <f ca="1">INDIRECT(Calculation_HIDE!BN46,FALSE)</f>
        <v>47.56</v>
      </c>
      <c r="J46" s="158">
        <f ca="1">INDIRECT(Calculation_HIDE!BO46,FALSE)</f>
        <v>46.95</v>
      </c>
      <c r="K46" s="158">
        <f ca="1">INDIRECT(Calculation_HIDE!BP46,FALSE)</f>
        <v>46.64</v>
      </c>
      <c r="L46" s="158">
        <f ca="1">INDIRECT(Calculation_HIDE!BQ46,FALSE)</f>
        <v>39.28</v>
      </c>
      <c r="M46" s="158">
        <f ca="1">INDIRECT(Calculation_HIDE!BR46,FALSE)</f>
        <v>39.729999999999997</v>
      </c>
      <c r="N46" s="218">
        <f t="shared" ca="1" si="11"/>
        <v>-7.8300000000000054</v>
      </c>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row>
    <row r="47" spans="1:62" s="53" customFormat="1" ht="20.25" customHeight="1" x14ac:dyDescent="0.2">
      <c r="A47" s="321" t="s">
        <v>42</v>
      </c>
      <c r="B47" s="158">
        <f ca="1">INDIRECT(Calculation_HIDE!P47,FALSE)</f>
        <v>36.07</v>
      </c>
      <c r="C47" s="158">
        <f ca="1">INDIRECT(Calculation_HIDE!Q47,FALSE)</f>
        <v>36.81</v>
      </c>
      <c r="D47" s="230">
        <f t="shared" ca="1" si="10"/>
        <v>0.74000000000000199</v>
      </c>
      <c r="E47" s="158">
        <f ca="1">INDIRECT(Calculation_HIDE!BJ47,FALSE)</f>
        <v>32.96</v>
      </c>
      <c r="F47" s="158">
        <f ca="1">INDIRECT(Calculation_HIDE!BK47,FALSE)</f>
        <v>36.979999999999997</v>
      </c>
      <c r="G47" s="158">
        <f ca="1">INDIRECT(Calculation_HIDE!BL47,FALSE)</f>
        <v>35.61</v>
      </c>
      <c r="H47" s="158">
        <f ca="1">INDIRECT(Calculation_HIDE!BM47,FALSE)</f>
        <v>35.409999999999997</v>
      </c>
      <c r="I47" s="158">
        <f ca="1">INDIRECT(Calculation_HIDE!BN47,FALSE)</f>
        <v>36.130000000000003</v>
      </c>
      <c r="J47" s="158">
        <f ca="1">INDIRECT(Calculation_HIDE!BO47,FALSE)</f>
        <v>37.200000000000003</v>
      </c>
      <c r="K47" s="158">
        <f ca="1">INDIRECT(Calculation_HIDE!BP47,FALSE)</f>
        <v>35.450000000000003</v>
      </c>
      <c r="L47" s="158">
        <f ca="1">INDIRECT(Calculation_HIDE!BQ47,FALSE)</f>
        <v>35.5</v>
      </c>
      <c r="M47" s="158">
        <f ca="1">INDIRECT(Calculation_HIDE!BR47,FALSE)</f>
        <v>36.9</v>
      </c>
      <c r="N47" s="218">
        <f t="shared" ca="1" si="11"/>
        <v>0.76999999999999602</v>
      </c>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row>
    <row r="48" spans="1:62" s="53" customFormat="1" ht="20.25" customHeight="1" x14ac:dyDescent="0.2">
      <c r="A48" s="321" t="s">
        <v>33</v>
      </c>
      <c r="B48" s="158">
        <f ca="1">INDIRECT(Calculation_HIDE!P48,FALSE)</f>
        <v>54.41</v>
      </c>
      <c r="C48" s="158">
        <f ca="1">INDIRECT(Calculation_HIDE!Q48,FALSE)</f>
        <v>53.23</v>
      </c>
      <c r="D48" s="230">
        <f t="shared" ca="1" si="10"/>
        <v>-1.1799999999999997</v>
      </c>
      <c r="E48" s="158">
        <f ca="1">INDIRECT(Calculation_HIDE!BJ48,FALSE)</f>
        <v>58.6</v>
      </c>
      <c r="F48" s="158">
        <f ca="1">INDIRECT(Calculation_HIDE!BK48,FALSE)</f>
        <v>58.25</v>
      </c>
      <c r="G48" s="158">
        <f ca="1">INDIRECT(Calculation_HIDE!BL48,FALSE)</f>
        <v>58.42</v>
      </c>
      <c r="H48" s="158">
        <f ca="1">INDIRECT(Calculation_HIDE!BM48,FALSE)</f>
        <v>46.38</v>
      </c>
      <c r="I48" s="158">
        <f ca="1">INDIRECT(Calculation_HIDE!BN48,FALSE)</f>
        <v>54.72</v>
      </c>
      <c r="J48" s="158">
        <f ca="1">INDIRECT(Calculation_HIDE!BO48,FALSE)</f>
        <v>57.59</v>
      </c>
      <c r="K48" s="158">
        <f ca="1">INDIRECT(Calculation_HIDE!BP48,FALSE)</f>
        <v>56.01</v>
      </c>
      <c r="L48" s="158">
        <f ca="1">INDIRECT(Calculation_HIDE!BQ48,FALSE)</f>
        <v>44.78</v>
      </c>
      <c r="M48" s="158">
        <f ca="1">INDIRECT(Calculation_HIDE!BR48,FALSE)</f>
        <v>54.65</v>
      </c>
      <c r="N48" s="218">
        <f t="shared" ca="1" si="11"/>
        <v>-7.0000000000000284E-2</v>
      </c>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row>
    <row r="49" spans="1:62" s="53" customFormat="1" ht="20.25" customHeight="1" x14ac:dyDescent="0.2">
      <c r="A49" s="317" t="s">
        <v>301</v>
      </c>
      <c r="B49" s="158">
        <f ca="1">INDIRECT(Calculation_HIDE!P49,FALSE)</f>
        <v>64.45</v>
      </c>
      <c r="C49" s="158">
        <f ca="1">INDIRECT(Calculation_HIDE!Q49,FALSE)</f>
        <v>61.82</v>
      </c>
      <c r="D49" s="230">
        <f t="shared" ca="1" si="10"/>
        <v>-2.6300000000000026</v>
      </c>
      <c r="E49" s="158">
        <f ca="1">INDIRECT(Calculation_HIDE!BJ49,FALSE)</f>
        <v>61.5</v>
      </c>
      <c r="F49" s="158">
        <f ca="1">INDIRECT(Calculation_HIDE!BK49,FALSE)</f>
        <v>63.96</v>
      </c>
      <c r="G49" s="158">
        <f ca="1">INDIRECT(Calculation_HIDE!BL49,FALSE)</f>
        <v>63.13</v>
      </c>
      <c r="H49" s="158">
        <f ca="1">INDIRECT(Calculation_HIDE!BM49,FALSE)</f>
        <v>65.930000000000007</v>
      </c>
      <c r="I49" s="158">
        <f ca="1">INDIRECT(Calculation_HIDE!BN49,FALSE)</f>
        <v>63.77</v>
      </c>
      <c r="J49" s="158">
        <f ca="1">INDIRECT(Calculation_HIDE!BO49,FALSE)</f>
        <v>61.72</v>
      </c>
      <c r="K49" s="158">
        <f ca="1">INDIRECT(Calculation_HIDE!BP49,FALSE)</f>
        <v>61.92</v>
      </c>
      <c r="L49" s="158">
        <f ca="1">INDIRECT(Calculation_HIDE!BQ49,FALSE)</f>
        <v>61.62</v>
      </c>
      <c r="M49" s="158">
        <f ca="1">INDIRECT(Calculation_HIDE!BR49,FALSE)</f>
        <v>61.26</v>
      </c>
      <c r="N49" s="218">
        <f t="shared" ca="1" si="11"/>
        <v>-2.5100000000000051</v>
      </c>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row>
    <row r="50" spans="1:62" s="53" customFormat="1" ht="20.25" customHeight="1" x14ac:dyDescent="0.2">
      <c r="A50" s="321" t="s">
        <v>304</v>
      </c>
      <c r="B50" s="158">
        <f ca="1">INDIRECT(Calculation_HIDE!P50,FALSE)</f>
        <v>67.680000000000007</v>
      </c>
      <c r="C50" s="158">
        <f ca="1">INDIRECT(Calculation_HIDE!Q50,FALSE)</f>
        <v>56.54</v>
      </c>
      <c r="D50" s="230">
        <f t="shared" ca="1" si="10"/>
        <v>-11.140000000000008</v>
      </c>
      <c r="E50" s="158">
        <f ca="1">INDIRECT(Calculation_HIDE!BJ50,FALSE)</f>
        <v>68.180000000000007</v>
      </c>
      <c r="F50" s="158">
        <f ca="1">INDIRECT(Calculation_HIDE!BK50,FALSE)</f>
        <v>72.27</v>
      </c>
      <c r="G50" s="158">
        <f ca="1">INDIRECT(Calculation_HIDE!BL50,FALSE)</f>
        <v>65.97</v>
      </c>
      <c r="H50" s="158">
        <f ca="1">INDIRECT(Calculation_HIDE!BM50,FALSE)</f>
        <v>59.39</v>
      </c>
      <c r="I50" s="158">
        <f ca="1">INDIRECT(Calculation_HIDE!BN50,FALSE)</f>
        <v>73.069999999999993</v>
      </c>
      <c r="J50" s="158">
        <f ca="1">INDIRECT(Calculation_HIDE!BO50,FALSE)</f>
        <v>68.33</v>
      </c>
      <c r="K50" s="158">
        <f ca="1">INDIRECT(Calculation_HIDE!BP50,FALSE)</f>
        <v>49.09</v>
      </c>
      <c r="L50" s="158">
        <f ca="1">INDIRECT(Calculation_HIDE!BQ50,FALSE)</f>
        <v>60.19</v>
      </c>
      <c r="M50" s="158">
        <f ca="1">INDIRECT(Calculation_HIDE!BR50,FALSE)</f>
        <v>48.51</v>
      </c>
      <c r="N50" s="218">
        <f t="shared" ca="1" si="11"/>
        <v>-24.559999999999995</v>
      </c>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row>
    <row r="51" spans="1:62" s="53" customFormat="1" ht="20.25" customHeight="1" x14ac:dyDescent="0.2">
      <c r="A51" s="322" t="s">
        <v>96</v>
      </c>
      <c r="B51" s="159">
        <f ca="1">INDIRECT(Calculation_HIDE!P51,FALSE)</f>
        <v>28.57</v>
      </c>
      <c r="C51" s="159">
        <f ca="1">INDIRECT(Calculation_HIDE!Q51,FALSE)</f>
        <v>29.83</v>
      </c>
      <c r="D51" s="248">
        <f t="shared" ca="1" si="10"/>
        <v>1.259999999999998</v>
      </c>
      <c r="E51" s="159">
        <f ca="1">INDIRECT(Calculation_HIDE!BJ51,FALSE)</f>
        <v>32.93</v>
      </c>
      <c r="F51" s="159">
        <f ca="1">INDIRECT(Calculation_HIDE!BK51,FALSE)</f>
        <v>33.67</v>
      </c>
      <c r="G51" s="159">
        <f ca="1">INDIRECT(Calculation_HIDE!BL51,FALSE)</f>
        <v>25.75</v>
      </c>
      <c r="H51" s="159">
        <f ca="1">INDIRECT(Calculation_HIDE!BM51,FALSE)</f>
        <v>22.19</v>
      </c>
      <c r="I51" s="159">
        <f ca="1">INDIRECT(Calculation_HIDE!BN51,FALSE)</f>
        <v>32.950000000000003</v>
      </c>
      <c r="J51" s="159">
        <f ca="1">INDIRECT(Calculation_HIDE!BO51,FALSE)</f>
        <v>35.01</v>
      </c>
      <c r="K51" s="159">
        <f ca="1">INDIRECT(Calculation_HIDE!BP51,FALSE)</f>
        <v>26.95</v>
      </c>
      <c r="L51" s="159">
        <f ca="1">INDIRECT(Calculation_HIDE!BQ51,FALSE)</f>
        <v>24.46</v>
      </c>
      <c r="M51" s="159">
        <f ca="1">INDIRECT(Calculation_HIDE!BR51,FALSE)</f>
        <v>31.98</v>
      </c>
      <c r="N51" s="219">
        <f ca="1">M51-I51</f>
        <v>-0.97000000000000242</v>
      </c>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row>
    <row r="52" spans="1:62" s="53" customFormat="1" ht="15.75" customHeight="1" x14ac:dyDescent="0.2">
      <c r="A52" s="315"/>
      <c r="B52" s="158"/>
      <c r="C52" s="158"/>
      <c r="D52" s="263"/>
      <c r="E52" s="166"/>
      <c r="F52" s="166"/>
      <c r="G52" s="166"/>
      <c r="H52" s="166"/>
      <c r="I52" s="161"/>
      <c r="J52" s="161"/>
      <c r="K52" s="161"/>
      <c r="L52" s="164"/>
      <c r="M52" s="164"/>
      <c r="N52" s="291"/>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row>
    <row r="53" spans="1:62" s="53" customFormat="1" ht="31.5" customHeight="1" x14ac:dyDescent="0.2">
      <c r="A53" s="323" t="s">
        <v>224</v>
      </c>
      <c r="B53" s="221" t="s">
        <v>262</v>
      </c>
      <c r="C53" s="221" t="s">
        <v>288</v>
      </c>
      <c r="D53" s="274" t="s">
        <v>105</v>
      </c>
      <c r="E53" s="264" t="s">
        <v>102</v>
      </c>
      <c r="F53" s="264" t="s">
        <v>103</v>
      </c>
      <c r="G53" s="264" t="s">
        <v>106</v>
      </c>
      <c r="H53" s="264" t="s">
        <v>259</v>
      </c>
      <c r="I53" s="264" t="s">
        <v>263</v>
      </c>
      <c r="J53" s="221" t="s">
        <v>276</v>
      </c>
      <c r="K53" s="221" t="s">
        <v>282</v>
      </c>
      <c r="L53" s="227" t="s">
        <v>283</v>
      </c>
      <c r="M53" s="227" t="s">
        <v>264</v>
      </c>
      <c r="N53" s="265" t="s">
        <v>333</v>
      </c>
      <c r="O53" s="50"/>
      <c r="P53" s="92"/>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row>
    <row r="54" spans="1:62" s="53" customFormat="1" ht="20.25" customHeight="1" x14ac:dyDescent="0.2">
      <c r="A54" s="324" t="s">
        <v>87</v>
      </c>
      <c r="B54" s="158">
        <f t="shared" ref="B54:C58" ca="1" si="12">ROUND((B25/B$61)*100,2)</f>
        <v>9.44</v>
      </c>
      <c r="C54" s="158">
        <f t="shared" ca="1" si="12"/>
        <v>10.77</v>
      </c>
      <c r="D54" s="230">
        <f ca="1">C54-B54</f>
        <v>1.33</v>
      </c>
      <c r="E54" s="158">
        <f t="shared" ref="E54:M54" ca="1" si="13">ROUND((E25/E$61)*100,2)</f>
        <v>10.88</v>
      </c>
      <c r="F54" s="158">
        <f t="shared" ca="1" si="13"/>
        <v>11.84</v>
      </c>
      <c r="G54" s="158">
        <f t="shared" ca="1" si="13"/>
        <v>7.25</v>
      </c>
      <c r="H54" s="158">
        <f t="shared" ca="1" si="13"/>
        <v>5.87</v>
      </c>
      <c r="I54" s="158">
        <f t="shared" ca="1" si="13"/>
        <v>11.86</v>
      </c>
      <c r="J54" s="293">
        <f t="shared" ca="1" si="13"/>
        <v>13.97</v>
      </c>
      <c r="K54" s="293">
        <f t="shared" ca="1" si="13"/>
        <v>9.44</v>
      </c>
      <c r="L54" s="293">
        <f t="shared" ca="1" si="13"/>
        <v>7.28</v>
      </c>
      <c r="M54" s="158">
        <f t="shared" ca="1" si="13"/>
        <v>12.05</v>
      </c>
      <c r="N54" s="218">
        <f ca="1">Main_table_Shares_of_electricity_generated[[#This Row],[2022 
4th quarter]]-Main_table_Shares_of_electricity_generated[[#This Row],[2021
4th quarter]]</f>
        <v>0.19000000000000128</v>
      </c>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row>
    <row r="55" spans="1:62" s="53" customFormat="1" ht="20.25" customHeight="1" x14ac:dyDescent="0.2">
      <c r="A55" s="321" t="s">
        <v>88</v>
      </c>
      <c r="B55" s="158">
        <f t="shared" ca="1" si="12"/>
        <v>11.5</v>
      </c>
      <c r="C55" s="158">
        <f t="shared" ca="1" si="12"/>
        <v>13.82</v>
      </c>
      <c r="D55" s="230">
        <f t="shared" ref="D55:D60" ca="1" si="14">C55-B55</f>
        <v>2.3200000000000003</v>
      </c>
      <c r="E55" s="158">
        <f t="shared" ref="E55:M55" ca="1" si="15">ROUND((E26/E$61)*100,2)</f>
        <v>14.14</v>
      </c>
      <c r="F55" s="158">
        <f t="shared" ca="1" si="15"/>
        <v>13.31</v>
      </c>
      <c r="G55" s="158">
        <f t="shared" ca="1" si="15"/>
        <v>8.48</v>
      </c>
      <c r="H55" s="158">
        <f t="shared" ca="1" si="15"/>
        <v>9</v>
      </c>
      <c r="I55" s="158">
        <f t="shared" ca="1" si="15"/>
        <v>14.37</v>
      </c>
      <c r="J55" s="293">
        <f t="shared" ca="1" si="15"/>
        <v>14.97</v>
      </c>
      <c r="K55" s="293">
        <f t="shared" ca="1" si="15"/>
        <v>11.24</v>
      </c>
      <c r="L55" s="293">
        <f t="shared" ca="1" si="15"/>
        <v>10.01</v>
      </c>
      <c r="M55" s="158">
        <f t="shared" ca="1" si="15"/>
        <v>18.59</v>
      </c>
      <c r="N55" s="218">
        <f ca="1">Main_table_Shares_of_electricity_generated[[#This Row],[2022 
4th quarter]]-Main_table_Shares_of_electricity_generated[[#This Row],[2021
4th quarter]]</f>
        <v>4.2200000000000006</v>
      </c>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row>
    <row r="56" spans="1:62" s="53" customFormat="1" ht="20.25" customHeight="1" x14ac:dyDescent="0.2">
      <c r="A56" s="321" t="s">
        <v>4</v>
      </c>
      <c r="B56" s="158">
        <f t="shared" ca="1" si="12"/>
        <v>0</v>
      </c>
      <c r="C56" s="158">
        <f t="shared" ca="1" si="12"/>
        <v>0</v>
      </c>
      <c r="D56" s="230">
        <f t="shared" ca="1" si="14"/>
        <v>0</v>
      </c>
      <c r="E56" s="158">
        <f t="shared" ref="E56:M56" ca="1" si="16">ROUND((E27/E$61)*100,2)</f>
        <v>0</v>
      </c>
      <c r="F56" s="158">
        <f t="shared" ca="1" si="16"/>
        <v>0</v>
      </c>
      <c r="G56" s="158">
        <f t="shared" ca="1" si="16"/>
        <v>0</v>
      </c>
      <c r="H56" s="158">
        <f t="shared" ca="1" si="16"/>
        <v>0</v>
      </c>
      <c r="I56" s="158">
        <f t="shared" ca="1" si="16"/>
        <v>0</v>
      </c>
      <c r="J56" s="293">
        <f t="shared" ca="1" si="16"/>
        <v>0</v>
      </c>
      <c r="K56" s="293">
        <f t="shared" ca="1" si="16"/>
        <v>0</v>
      </c>
      <c r="L56" s="293">
        <f t="shared" ca="1" si="16"/>
        <v>0</v>
      </c>
      <c r="M56" s="158">
        <f t="shared" ca="1" si="16"/>
        <v>0</v>
      </c>
      <c r="N56" s="218">
        <f ca="1">Main_table_Shares_of_electricity_generated[[#This Row],[2022 
4th quarter]]-Main_table_Shares_of_electricity_generated[[#This Row],[2021
4th quarter]]</f>
        <v>0</v>
      </c>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row>
    <row r="57" spans="1:62" s="53" customFormat="1" ht="20.25" customHeight="1" x14ac:dyDescent="0.2">
      <c r="A57" s="321" t="s">
        <v>5</v>
      </c>
      <c r="B57" s="158">
        <f t="shared" ca="1" si="12"/>
        <v>3.93</v>
      </c>
      <c r="C57" s="158">
        <f t="shared" ca="1" si="12"/>
        <v>4.2699999999999996</v>
      </c>
      <c r="D57" s="230">
        <f t="shared" ca="1" si="14"/>
        <v>0.33999999999999941</v>
      </c>
      <c r="E57" s="158">
        <f t="shared" ref="E57:M57" ca="1" si="17">ROUND((E28/E$61)*100,2)</f>
        <v>1.59</v>
      </c>
      <c r="F57" s="158">
        <f t="shared" ca="1" si="17"/>
        <v>2.04</v>
      </c>
      <c r="G57" s="158">
        <f t="shared" ca="1" si="17"/>
        <v>6.84</v>
      </c>
      <c r="H57" s="158">
        <f t="shared" ca="1" si="17"/>
        <v>5.93</v>
      </c>
      <c r="I57" s="158">
        <f t="shared" ca="1" si="17"/>
        <v>1.67</v>
      </c>
      <c r="J57" s="293">
        <f t="shared" ca="1" si="17"/>
        <v>2.4700000000000002</v>
      </c>
      <c r="K57" s="293">
        <f t="shared" ca="1" si="17"/>
        <v>6.51</v>
      </c>
      <c r="L57" s="293">
        <f t="shared" ca="1" si="17"/>
        <v>6.33</v>
      </c>
      <c r="M57" s="158">
        <f t="shared" ca="1" si="17"/>
        <v>2.0699999999999998</v>
      </c>
      <c r="N57" s="218">
        <f ca="1">Main_table_Shares_of_electricity_generated[[#This Row],[2022 
4th quarter]]-Main_table_Shares_of_electricity_generated[[#This Row],[2021
4th quarter]]</f>
        <v>0.39999999999999991</v>
      </c>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row>
    <row r="58" spans="1:62" s="53" customFormat="1" ht="20.25" customHeight="1" x14ac:dyDescent="0.2">
      <c r="A58" s="321" t="s">
        <v>18</v>
      </c>
      <c r="B58" s="158">
        <f t="shared" ca="1" si="12"/>
        <v>1.78</v>
      </c>
      <c r="C58" s="158">
        <f t="shared" ca="1" si="12"/>
        <v>1.63</v>
      </c>
      <c r="D58" s="230">
        <f t="shared" ca="1" si="14"/>
        <v>-0.15000000000000013</v>
      </c>
      <c r="E58" s="158">
        <f t="shared" ref="E58:L58" ca="1" si="18">ROUND((E29/E$61)*100,2)</f>
        <v>2.59</v>
      </c>
      <c r="F58" s="158">
        <f t="shared" ca="1" si="18"/>
        <v>2.1</v>
      </c>
      <c r="G58" s="158">
        <f t="shared" ca="1" si="18"/>
        <v>1.37</v>
      </c>
      <c r="H58" s="158">
        <f t="shared" ca="1" si="18"/>
        <v>0.97</v>
      </c>
      <c r="I58" s="158">
        <f t="shared" ca="1" si="18"/>
        <v>2.48</v>
      </c>
      <c r="J58" s="293">
        <f t="shared" ca="1" si="18"/>
        <v>2.2000000000000002</v>
      </c>
      <c r="K58" s="293">
        <f t="shared" ca="1" si="18"/>
        <v>1.18</v>
      </c>
      <c r="L58" s="293">
        <f t="shared" ca="1" si="18"/>
        <v>0.93</v>
      </c>
      <c r="M58" s="158">
        <f ca="1">ROUND((M29/M$61)*100,3)</f>
        <v>2.1259999999999999</v>
      </c>
      <c r="N58" s="218">
        <f ca="1">Main_table_Shares_of_electricity_generated[[#This Row],[2022 
4th quarter]]-Main_table_Shares_of_electricity_generated[[#This Row],[2021
4th quarter]]</f>
        <v>-0.35400000000000009</v>
      </c>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row>
    <row r="59" spans="1:62" s="96" customFormat="1" ht="20.25" customHeight="1" x14ac:dyDescent="0.2">
      <c r="A59" s="321" t="s">
        <v>93</v>
      </c>
      <c r="B59" s="158">
        <f ca="1">ROUND((SUM(B30:B36)/B$61)*100,2)</f>
        <v>12.92</v>
      </c>
      <c r="C59" s="158">
        <f ca="1">ROUND((SUM(C30:C36)/C$61)*100,2)</f>
        <v>10.87</v>
      </c>
      <c r="D59" s="230">
        <f t="shared" ca="1" si="14"/>
        <v>-2.0500000000000007</v>
      </c>
      <c r="E59" s="158">
        <f t="shared" ref="E59:M59" ca="1" si="19">ROUND((SUM(E30:E36)/E$61)*100,2)</f>
        <v>11.71</v>
      </c>
      <c r="F59" s="158">
        <f t="shared" ca="1" si="19"/>
        <v>12.25</v>
      </c>
      <c r="G59" s="158">
        <f t="shared" ca="1" si="19"/>
        <v>13.35</v>
      </c>
      <c r="H59" s="158">
        <f t="shared" ca="1" si="19"/>
        <v>13.49</v>
      </c>
      <c r="I59" s="158">
        <f t="shared" ca="1" si="19"/>
        <v>12.75</v>
      </c>
      <c r="J59" s="293">
        <f t="shared" ca="1" si="19"/>
        <v>11.84</v>
      </c>
      <c r="K59" s="293">
        <f t="shared" ca="1" si="19"/>
        <v>10.28</v>
      </c>
      <c r="L59" s="293">
        <f t="shared" ca="1" si="19"/>
        <v>11.82</v>
      </c>
      <c r="M59" s="158">
        <f t="shared" ca="1" si="19"/>
        <v>9.59</v>
      </c>
      <c r="N59" s="218">
        <f ca="1">Main_table_Shares_of_electricity_generated[[#This Row],[2022 
4th quarter]]-Main_table_Shares_of_electricity_generated[[#This Row],[2021
4th quarter]]</f>
        <v>-3.16</v>
      </c>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row>
    <row r="60" spans="1:62" s="96" customFormat="1" ht="24" customHeight="1" x14ac:dyDescent="0.2">
      <c r="A60" s="325" t="s">
        <v>89</v>
      </c>
      <c r="B60" s="160">
        <f ca="1">ROUND((B37/B$61)*100,2)</f>
        <v>39.58</v>
      </c>
      <c r="C60" s="160">
        <f ca="1">ROUND((C37/C$61)*100,2)</f>
        <v>41.37</v>
      </c>
      <c r="D60" s="275">
        <f t="shared" ca="1" si="14"/>
        <v>1.7899999999999991</v>
      </c>
      <c r="E60" s="160">
        <f t="shared" ref="E60:M60" ca="1" si="20">ROUND((E37/E$61)*100,2)</f>
        <v>40.92</v>
      </c>
      <c r="F60" s="160">
        <f t="shared" ca="1" si="20"/>
        <v>41.55</v>
      </c>
      <c r="G60" s="160">
        <f t="shared" ca="1" si="20"/>
        <v>37.299999999999997</v>
      </c>
      <c r="H60" s="160">
        <f t="shared" ca="1" si="20"/>
        <v>35.26</v>
      </c>
      <c r="I60" s="160">
        <f t="shared" ca="1" si="20"/>
        <v>43.13</v>
      </c>
      <c r="J60" s="294">
        <f t="shared" ca="1" si="20"/>
        <v>45.46</v>
      </c>
      <c r="K60" s="294">
        <f t="shared" ca="1" si="20"/>
        <v>38.659999999999997</v>
      </c>
      <c r="L60" s="294">
        <f t="shared" ca="1" si="20"/>
        <v>36.369999999999997</v>
      </c>
      <c r="M60" s="160">
        <f t="shared" ca="1" si="20"/>
        <v>44.43</v>
      </c>
      <c r="N60" s="220">
        <f ca="1">Main_table_Shares_of_electricity_generated[[#This Row],[2022 
4th quarter]]-Main_table_Shares_of_electricity_generated[[#This Row],[2021
4th quarter]]</f>
        <v>1.2999999999999972</v>
      </c>
      <c r="O60" s="232"/>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row>
    <row r="61" spans="1:62" s="53" customFormat="1" ht="36.75" customHeight="1" thickBot="1" x14ac:dyDescent="0.25">
      <c r="A61" s="326" t="s">
        <v>334</v>
      </c>
      <c r="B61" s="167">
        <f ca="1">INDIRECT(Calculation_HIDE!P62,FALSE)</f>
        <v>308659.09999999998</v>
      </c>
      <c r="C61" s="167">
        <f ca="1">INDIRECT(Calculation_HIDE!Q62,FALSE)</f>
        <v>325992</v>
      </c>
      <c r="D61" s="276"/>
      <c r="E61" s="167">
        <f ca="1">INDIRECT(Calculation_HIDE!BJ62,FALSE)</f>
        <v>84979.299999999988</v>
      </c>
      <c r="F61" s="167">
        <f ca="1">INDIRECT(Calculation_HIDE!BK62,FALSE)</f>
        <v>84126.7</v>
      </c>
      <c r="G61" s="167">
        <f ca="1">INDIRECT(Calculation_HIDE!BL62,FALSE)</f>
        <v>73013.8</v>
      </c>
      <c r="H61" s="167">
        <f ca="1">INDIRECT(Calculation_HIDE!BM62,FALSE)</f>
        <v>68041.100000000006</v>
      </c>
      <c r="I61" s="167">
        <f ca="1">INDIRECT(Calculation_HIDE!BN62,FALSE)</f>
        <v>83477.5</v>
      </c>
      <c r="J61" s="223">
        <f ca="1">INDIRECT(Calculation_HIDE!BO62,FALSE)</f>
        <v>84245.599999999991</v>
      </c>
      <c r="K61" s="223">
        <f ca="1">INDIRECT(Calculation_HIDE!BP62,FALSE)</f>
        <v>78995.199999999997</v>
      </c>
      <c r="L61" s="223">
        <f ca="1">INDIRECT(Calculation_HIDE!BQ62,FALSE)</f>
        <v>78101.5</v>
      </c>
      <c r="M61" s="167">
        <f ca="1">INDIRECT(Calculation_HIDE!BR62,FALSE)</f>
        <v>84649.7</v>
      </c>
      <c r="N61" s="167"/>
      <c r="O61" s="231"/>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row>
    <row r="62" spans="1:62" s="108" customFormat="1" ht="20.25" customHeight="1" thickTop="1" x14ac:dyDescent="0.2">
      <c r="A62" s="315"/>
      <c r="B62" s="47"/>
      <c r="C62" s="47"/>
      <c r="D62" s="213"/>
      <c r="E62" s="105"/>
      <c r="F62" s="105"/>
      <c r="G62" s="105"/>
      <c r="H62" s="105"/>
      <c r="I62" s="105"/>
      <c r="J62" s="55"/>
      <c r="K62" s="55"/>
      <c r="L62" s="55"/>
      <c r="M62" s="55"/>
      <c r="N62" s="50"/>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row>
    <row r="63" spans="1:62" s="108" customFormat="1" ht="20.25" customHeight="1" x14ac:dyDescent="0.2">
      <c r="A63" s="315"/>
      <c r="B63" s="47"/>
      <c r="C63" s="47"/>
      <c r="D63" s="213"/>
      <c r="E63" s="106"/>
      <c r="F63" s="107"/>
      <c r="G63" s="107"/>
      <c r="H63" s="107"/>
      <c r="I63" s="107"/>
      <c r="J63" s="107"/>
      <c r="K63" s="107"/>
      <c r="L63" s="107"/>
      <c r="M63" s="107"/>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row>
    <row r="64" spans="1:62" s="108" customFormat="1" ht="20.25" customHeight="1" x14ac:dyDescent="0.2">
      <c r="A64" s="315"/>
      <c r="B64" s="47"/>
      <c r="C64" s="47"/>
      <c r="D64" s="214"/>
      <c r="E64" s="253"/>
      <c r="F64" s="270"/>
      <c r="G64" s="270"/>
      <c r="H64" s="270"/>
      <c r="I64" s="270"/>
      <c r="J64" s="270"/>
      <c r="K64" s="270"/>
      <c r="L64" s="270"/>
      <c r="M64" s="270"/>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row>
    <row r="65" spans="1:62" s="108" customFormat="1" ht="20.25" customHeight="1" x14ac:dyDescent="0.2">
      <c r="A65" s="315"/>
      <c r="B65" s="47"/>
      <c r="C65" s="47"/>
      <c r="D65" s="215"/>
      <c r="E65" s="106"/>
      <c r="F65" s="106"/>
      <c r="G65" s="106"/>
      <c r="H65" s="106"/>
      <c r="I65" s="106"/>
      <c r="J65" s="55"/>
      <c r="K65" s="55"/>
      <c r="L65" s="55"/>
      <c r="M65" s="55"/>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row>
    <row r="66" spans="1:62" s="108" customFormat="1" ht="20.25" customHeight="1" x14ac:dyDescent="0.2">
      <c r="A66" s="50"/>
      <c r="B66" s="47"/>
      <c r="C66" s="47"/>
      <c r="D66" s="215"/>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row>
    <row r="67" spans="1:62" s="108" customFormat="1" ht="20.25" customHeight="1" x14ac:dyDescent="0.2">
      <c r="A67" s="50"/>
      <c r="B67" s="47"/>
      <c r="C67" s="47"/>
      <c r="D67" s="215"/>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row>
    <row r="68" spans="1:62" s="108" customFormat="1" ht="20.25" customHeight="1" x14ac:dyDescent="0.2">
      <c r="A68" s="50"/>
      <c r="B68" s="47"/>
      <c r="C68" s="47"/>
      <c r="D68" s="215"/>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row>
    <row r="69" spans="1:62" s="53" customFormat="1" ht="20.25" customHeight="1" x14ac:dyDescent="0.2">
      <c r="A69" s="50"/>
      <c r="B69" s="47"/>
      <c r="C69" s="47"/>
      <c r="D69" s="215"/>
      <c r="E69" s="106"/>
      <c r="F69" s="106"/>
      <c r="G69" s="106"/>
      <c r="H69" s="106"/>
      <c r="I69" s="106"/>
      <c r="J69" s="106"/>
      <c r="K69" s="106"/>
      <c r="L69" s="106"/>
      <c r="M69" s="106"/>
      <c r="N69" s="106"/>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row>
    <row r="70" spans="1:62" s="108" customFormat="1" ht="20.25" customHeight="1" x14ac:dyDescent="0.2">
      <c r="A70" s="50"/>
      <c r="B70" s="106"/>
      <c r="C70" s="106"/>
      <c r="D70" s="53"/>
      <c r="E70" s="50"/>
      <c r="F70" s="50"/>
      <c r="G70" s="50"/>
      <c r="H70" s="50"/>
      <c r="I70" s="50"/>
      <c r="J70" s="50"/>
      <c r="K70" s="50"/>
      <c r="L70" s="50"/>
      <c r="M70" s="50"/>
      <c r="N70" s="50"/>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row>
    <row r="71" spans="1:62" s="53" customFormat="1" ht="20.25" customHeight="1" x14ac:dyDescent="0.2">
      <c r="A71" s="50"/>
      <c r="B71" s="47"/>
      <c r="C71" s="47"/>
      <c r="D71" s="215"/>
      <c r="E71" s="106"/>
      <c r="F71" s="106"/>
      <c r="G71" s="106"/>
      <c r="H71" s="106"/>
      <c r="I71" s="106"/>
      <c r="J71" s="106"/>
      <c r="K71" s="106"/>
      <c r="L71" s="106"/>
      <c r="M71" s="106"/>
      <c r="N71" s="106"/>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row>
    <row r="72" spans="1:62" s="53" customFormat="1" ht="20.25" customHeight="1" x14ac:dyDescent="0.2">
      <c r="A72" s="50"/>
      <c r="B72" s="47"/>
      <c r="C72" s="47"/>
      <c r="D72" s="215"/>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row>
    <row r="73" spans="1:62" s="53" customFormat="1" ht="20.25" customHeight="1" x14ac:dyDescent="0.2">
      <c r="A73" s="50"/>
      <c r="B73" s="47"/>
      <c r="C73" s="47"/>
      <c r="D73" s="215"/>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row>
    <row r="74" spans="1:62" s="53" customFormat="1" ht="20.25" customHeight="1" x14ac:dyDescent="0.2">
      <c r="A74" s="50"/>
      <c r="B74" s="47"/>
      <c r="C74" s="47"/>
      <c r="D74" s="215"/>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row>
    <row r="75" spans="1:62" s="53" customFormat="1" ht="20.25" customHeight="1" x14ac:dyDescent="0.2">
      <c r="A75" s="50"/>
      <c r="B75" s="47"/>
      <c r="C75" s="47"/>
      <c r="D75" s="215"/>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row>
    <row r="76" spans="1:62" s="53" customFormat="1" ht="20.25" customHeight="1" x14ac:dyDescent="0.2">
      <c r="A76" s="76"/>
      <c r="B76" s="50"/>
      <c r="C76" s="50"/>
      <c r="D76" s="52"/>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row>
    <row r="77" spans="1:62" s="53" customFormat="1" ht="20.25" customHeight="1" x14ac:dyDescent="0.2">
      <c r="A77" s="50"/>
      <c r="B77" s="50"/>
      <c r="C77" s="50"/>
      <c r="D77" s="52"/>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row>
    <row r="78" spans="1:62" s="53" customFormat="1" ht="20.25" customHeight="1" x14ac:dyDescent="0.2">
      <c r="A78" s="50"/>
      <c r="B78" s="50"/>
      <c r="C78" s="50"/>
      <c r="D78" s="52"/>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row>
    <row r="79" spans="1:62" s="53" customFormat="1" ht="20.25" customHeight="1" x14ac:dyDescent="0.2">
      <c r="A79" s="76"/>
      <c r="B79" s="50"/>
      <c r="C79" s="50"/>
      <c r="D79" s="52"/>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row>
    <row r="80" spans="1:62" ht="20.25" customHeight="1" x14ac:dyDescent="0.2">
      <c r="A80" s="72"/>
      <c r="B80" s="50"/>
      <c r="C80" s="50"/>
      <c r="D80" s="52"/>
      <c r="E80" s="50"/>
      <c r="F80" s="50"/>
      <c r="G80" s="50"/>
      <c r="H80" s="50"/>
      <c r="I80" s="50"/>
      <c r="J80" s="50"/>
      <c r="K80" s="50"/>
      <c r="L80" s="50"/>
      <c r="M80" s="50"/>
      <c r="N80" s="50"/>
    </row>
  </sheetData>
  <phoneticPr fontId="7" type="noConversion"/>
  <pageMargins left="0.25" right="0.25" top="0.75" bottom="0.75" header="0.3" footer="0.3"/>
  <pageSetup paperSize="9" scale="28" orientation="landscape" verticalDpi="4" r:id="rId1"/>
  <headerFooter alignWithMargins="0"/>
  <ignoredErrors>
    <ignoredError sqref="D54:D60" formula="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M81"/>
  <sheetViews>
    <sheetView showGridLines="0" zoomScaleNormal="100" workbookViewId="0">
      <pane xSplit="1" ySplit="7" topLeftCell="H28"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60.5703125" style="78" customWidth="1"/>
    <col min="2" max="13" width="12.5703125" style="112" customWidth="1"/>
    <col min="14" max="14" width="12.5703125" style="78" customWidth="1"/>
    <col min="15" max="15" width="12" style="78" customWidth="1"/>
    <col min="16" max="16384" width="9.140625" style="78"/>
  </cols>
  <sheetData>
    <row r="1" spans="1:21" ht="45" customHeight="1" x14ac:dyDescent="0.2">
      <c r="A1" s="37" t="s">
        <v>257</v>
      </c>
      <c r="B1" s="36"/>
    </row>
    <row r="2" spans="1:21" s="64" customFormat="1" ht="20.25" customHeight="1" x14ac:dyDescent="0.2">
      <c r="A2" s="64" t="s">
        <v>234</v>
      </c>
    </row>
    <row r="3" spans="1:21" s="64" customFormat="1" ht="20.25" customHeight="1" x14ac:dyDescent="0.2">
      <c r="A3" s="64" t="s">
        <v>253</v>
      </c>
    </row>
    <row r="4" spans="1:21" s="64" customFormat="1" ht="20.25" customHeight="1" x14ac:dyDescent="0.2">
      <c r="A4" s="64" t="s">
        <v>251</v>
      </c>
    </row>
    <row r="5" spans="1:21" s="64" customFormat="1" ht="20.25" customHeight="1" x14ac:dyDescent="0.2">
      <c r="A5" s="64" t="s">
        <v>256</v>
      </c>
    </row>
    <row r="6" spans="1:21" s="64" customFormat="1" ht="20.25" customHeight="1" x14ac:dyDescent="0.2">
      <c r="A6" s="64" t="s">
        <v>254</v>
      </c>
      <c r="O6" s="289"/>
    </row>
    <row r="7" spans="1:21" s="50" customFormat="1" ht="45" customHeight="1" x14ac:dyDescent="0.2">
      <c r="A7" s="316" t="s">
        <v>255</v>
      </c>
      <c r="B7" s="225" t="s">
        <v>111</v>
      </c>
      <c r="C7" s="225" t="s">
        <v>112</v>
      </c>
      <c r="D7" s="225" t="s">
        <v>113</v>
      </c>
      <c r="E7" s="225" t="s">
        <v>114</v>
      </c>
      <c r="F7" s="225" t="s">
        <v>115</v>
      </c>
      <c r="G7" s="225" t="s">
        <v>116</v>
      </c>
      <c r="H7" s="225" t="s">
        <v>117</v>
      </c>
      <c r="I7" s="225" t="s">
        <v>118</v>
      </c>
      <c r="J7" s="225" t="s">
        <v>119</v>
      </c>
      <c r="K7" s="225" t="s">
        <v>120</v>
      </c>
      <c r="L7" s="225" t="s">
        <v>107</v>
      </c>
      <c r="M7" s="225" t="s">
        <v>108</v>
      </c>
      <c r="N7" s="225" t="s">
        <v>262</v>
      </c>
      <c r="O7" s="225" t="s">
        <v>288</v>
      </c>
      <c r="P7" s="231"/>
    </row>
    <row r="8" spans="1:21" s="50" customFormat="1" ht="20.25" customHeight="1" x14ac:dyDescent="0.2">
      <c r="A8" s="317" t="s">
        <v>87</v>
      </c>
      <c r="B8" s="172">
        <v>3471</v>
      </c>
      <c r="C8" s="172">
        <f>Quarter!E8</f>
        <v>4080</v>
      </c>
      <c r="D8" s="172">
        <f>Quarter!I8</f>
        <v>4758</v>
      </c>
      <c r="E8" s="172">
        <f>Quarter!M8</f>
        <v>6035</v>
      </c>
      <c r="F8" s="172">
        <f>Quarter!Q8</f>
        <v>7586</v>
      </c>
      <c r="G8" s="172">
        <f>Quarter!U8</f>
        <v>8573</v>
      </c>
      <c r="H8" s="172">
        <f>Quarter!Y8</f>
        <v>9212.24</v>
      </c>
      <c r="I8" s="172">
        <f>Quarter!AC8</f>
        <v>10832.529999999999</v>
      </c>
      <c r="J8" s="172">
        <f>Quarter!AG8</f>
        <v>12597.150000000001</v>
      </c>
      <c r="K8" s="172">
        <f>Quarter!AK8</f>
        <v>13424.85</v>
      </c>
      <c r="L8" s="172">
        <f>Quarter!AO8</f>
        <v>13998.33</v>
      </c>
      <c r="M8" s="172">
        <f>Quarter!AS8</f>
        <v>14074.7</v>
      </c>
      <c r="N8" s="163">
        <f>Quarter!AW8</f>
        <v>14492.41</v>
      </c>
      <c r="O8" s="163">
        <f>Quarter!BA8</f>
        <v>14831.78</v>
      </c>
      <c r="P8" s="239"/>
      <c r="R8" s="55"/>
      <c r="S8" s="55"/>
      <c r="U8" s="101"/>
    </row>
    <row r="9" spans="1:21" s="50" customFormat="1" ht="20.25" customHeight="1" x14ac:dyDescent="0.2">
      <c r="A9" s="317" t="s">
        <v>344</v>
      </c>
      <c r="B9" s="172">
        <v>951</v>
      </c>
      <c r="C9" s="172">
        <f>Quarter!E9</f>
        <v>1341</v>
      </c>
      <c r="D9" s="172">
        <f>Quarter!I9</f>
        <v>1838</v>
      </c>
      <c r="E9" s="172">
        <f>Quarter!M9</f>
        <v>2995</v>
      </c>
      <c r="F9" s="172">
        <f>Quarter!Q9</f>
        <v>3696</v>
      </c>
      <c r="G9" s="172">
        <f>Quarter!U9</f>
        <v>4501</v>
      </c>
      <c r="H9" s="172">
        <f>Quarter!Y9</f>
        <v>5093.5</v>
      </c>
      <c r="I9" s="172">
        <f>Quarter!AC9</f>
        <v>5293.4</v>
      </c>
      <c r="J9" s="172">
        <f>Quarter!AG9</f>
        <v>6957.85</v>
      </c>
      <c r="K9" s="172">
        <f>Quarter!AK9</f>
        <v>8150.5</v>
      </c>
      <c r="L9" s="172">
        <f>Quarter!AO9</f>
        <v>9856.2999999999993</v>
      </c>
      <c r="M9" s="172">
        <f>Quarter!AS9</f>
        <v>10350.85</v>
      </c>
      <c r="N9" s="163">
        <f>Quarter!AW9</f>
        <v>11175.85</v>
      </c>
      <c r="O9" s="163">
        <f>Quarter!BA9</f>
        <v>13848.05</v>
      </c>
      <c r="P9" s="239"/>
      <c r="R9" s="55"/>
      <c r="S9" s="55"/>
      <c r="U9" s="101"/>
    </row>
    <row r="10" spans="1:21" s="50" customFormat="1" ht="20.25" customHeight="1" x14ac:dyDescent="0.2">
      <c r="A10" s="317" t="s">
        <v>345</v>
      </c>
      <c r="B10" s="172">
        <v>0</v>
      </c>
      <c r="C10" s="172">
        <f>Quarter!E10</f>
        <v>0</v>
      </c>
      <c r="D10" s="172">
        <f>Quarter!I10</f>
        <v>0</v>
      </c>
      <c r="E10" s="172">
        <f>Quarter!M10</f>
        <v>0</v>
      </c>
      <c r="F10" s="172">
        <f>Quarter!Q10</f>
        <v>0</v>
      </c>
      <c r="G10" s="172">
        <f>Quarter!U10</f>
        <v>0</v>
      </c>
      <c r="H10" s="172">
        <f>Quarter!Y10</f>
        <v>0</v>
      </c>
      <c r="I10" s="172">
        <f>Quarter!AC10</f>
        <v>0</v>
      </c>
      <c r="J10" s="172">
        <f>Quarter!AG10</f>
        <v>30</v>
      </c>
      <c r="K10" s="172">
        <f>Quarter!AK10</f>
        <v>30</v>
      </c>
      <c r="L10" s="172">
        <f>Quarter!AO10</f>
        <v>32</v>
      </c>
      <c r="M10" s="172">
        <f>Quarter!AS10</f>
        <v>32</v>
      </c>
      <c r="N10" s="163">
        <f>Quarter!AW10</f>
        <v>79.625</v>
      </c>
      <c r="O10" s="163">
        <f>Quarter!BA10</f>
        <v>79.625</v>
      </c>
      <c r="P10" s="239"/>
      <c r="R10" s="55"/>
      <c r="S10" s="55"/>
      <c r="U10" s="101"/>
    </row>
    <row r="11" spans="1:21" s="50" customFormat="1" ht="20.25" customHeight="1" x14ac:dyDescent="0.2">
      <c r="A11" s="317" t="s">
        <v>4</v>
      </c>
      <c r="B11" s="172">
        <v>2</v>
      </c>
      <c r="C11" s="172">
        <f>Quarter!E11</f>
        <v>4</v>
      </c>
      <c r="D11" s="172">
        <f>Quarter!I11</f>
        <v>4</v>
      </c>
      <c r="E11" s="172">
        <f>Quarter!M11</f>
        <v>9</v>
      </c>
      <c r="F11" s="172">
        <f>Quarter!Q11</f>
        <v>8</v>
      </c>
      <c r="G11" s="172">
        <f>Quarter!U11</f>
        <v>9</v>
      </c>
      <c r="H11" s="172">
        <f>Quarter!Y11</f>
        <v>8.94</v>
      </c>
      <c r="I11" s="172">
        <f>Quarter!AC11</f>
        <v>13.49</v>
      </c>
      <c r="J11" s="172">
        <f>Quarter!AG11</f>
        <v>18.400000000000002</v>
      </c>
      <c r="K11" s="172">
        <f>Quarter!AK11</f>
        <v>20.400000000000002</v>
      </c>
      <c r="L11" s="172">
        <f>Quarter!AO11</f>
        <v>22.400000000000002</v>
      </c>
      <c r="M11" s="172">
        <f>Quarter!AS11</f>
        <v>22.400000000000002</v>
      </c>
      <c r="N11" s="163">
        <f>Quarter!AW11</f>
        <v>22.400000000000002</v>
      </c>
      <c r="O11" s="163">
        <f>Quarter!BA11</f>
        <v>22.400000000000002</v>
      </c>
      <c r="P11" s="239"/>
      <c r="R11" s="55"/>
      <c r="S11" s="55"/>
      <c r="U11" s="101"/>
    </row>
    <row r="12" spans="1:21" s="50" customFormat="1" ht="20.25" customHeight="1" x14ac:dyDescent="0.2">
      <c r="A12" s="317" t="s">
        <v>5</v>
      </c>
      <c r="B12" s="172">
        <v>27</v>
      </c>
      <c r="C12" s="172">
        <f>Quarter!E12</f>
        <v>95</v>
      </c>
      <c r="D12" s="172">
        <f>Quarter!I12</f>
        <v>1000</v>
      </c>
      <c r="E12" s="172">
        <f>Quarter!M12</f>
        <v>1754</v>
      </c>
      <c r="F12" s="172">
        <f>Quarter!Q12</f>
        <v>2937</v>
      </c>
      <c r="G12" s="172">
        <f>Quarter!U12</f>
        <v>5528</v>
      </c>
      <c r="H12" s="172">
        <f>Quarter!Y12</f>
        <v>9601.2199999999993</v>
      </c>
      <c r="I12" s="172">
        <f>Quarter!AC12</f>
        <v>11914.020000000002</v>
      </c>
      <c r="J12" s="172">
        <f>Quarter!AG12</f>
        <v>12760.02</v>
      </c>
      <c r="K12" s="172">
        <f>Quarter!AK12</f>
        <v>13059.07</v>
      </c>
      <c r="L12" s="172">
        <f>Quarter!AO12</f>
        <v>13344.84</v>
      </c>
      <c r="M12" s="172">
        <f>Quarter!AS12</f>
        <v>13578.960000000001</v>
      </c>
      <c r="N12" s="163">
        <f>Quarter!AW12</f>
        <v>13964.93</v>
      </c>
      <c r="O12" s="163">
        <f>Quarter!BA12</f>
        <v>14660.4</v>
      </c>
      <c r="P12" s="239"/>
      <c r="R12" s="55"/>
      <c r="S12" s="55"/>
    </row>
    <row r="13" spans="1:21" s="50" customFormat="1" ht="20.25" customHeight="1" x14ac:dyDescent="0.2">
      <c r="A13" s="317" t="s">
        <v>294</v>
      </c>
      <c r="B13" s="172">
        <v>175</v>
      </c>
      <c r="C13" s="172">
        <f>Quarter!E13</f>
        <v>188</v>
      </c>
      <c r="D13" s="172">
        <f>Quarter!I13</f>
        <v>202</v>
      </c>
      <c r="E13" s="172">
        <f>Quarter!M13</f>
        <v>216</v>
      </c>
      <c r="F13" s="172">
        <f>Quarter!Q13</f>
        <v>232</v>
      </c>
      <c r="G13" s="172">
        <f>Quarter!U13</f>
        <v>253</v>
      </c>
      <c r="H13" s="172">
        <f>Quarter!Y13</f>
        <v>300.2</v>
      </c>
      <c r="I13" s="172">
        <f>Quarter!AC13</f>
        <v>359.23999999999995</v>
      </c>
      <c r="J13" s="172">
        <f>Quarter!AG13</f>
        <v>396.46000000000004</v>
      </c>
      <c r="K13" s="172">
        <f>Quarter!AK13</f>
        <v>404.01000000000005</v>
      </c>
      <c r="L13" s="172">
        <f>Quarter!AO13</f>
        <v>406.74</v>
      </c>
      <c r="M13" s="172">
        <f>Quarter!AS13</f>
        <v>415.49</v>
      </c>
      <c r="N13" s="163">
        <f>Quarter!AW13</f>
        <v>420.65</v>
      </c>
      <c r="O13" s="163">
        <f>Quarter!BA13</f>
        <v>419.49</v>
      </c>
      <c r="P13" s="239"/>
      <c r="R13" s="55"/>
      <c r="S13" s="55"/>
    </row>
    <row r="14" spans="1:21" s="50" customFormat="1" ht="20.25" customHeight="1" x14ac:dyDescent="0.2">
      <c r="A14" s="317" t="s">
        <v>295</v>
      </c>
      <c r="B14" s="172">
        <v>1464</v>
      </c>
      <c r="C14" s="172">
        <f>Quarter!E14</f>
        <v>1459</v>
      </c>
      <c r="D14" s="172">
        <f>Quarter!I14</f>
        <v>1477</v>
      </c>
      <c r="E14" s="172">
        <f>Quarter!M14</f>
        <v>1477</v>
      </c>
      <c r="F14" s="172">
        <f>Quarter!Q14</f>
        <v>1477</v>
      </c>
      <c r="G14" s="172">
        <f>Quarter!U14</f>
        <v>1477</v>
      </c>
      <c r="H14" s="172">
        <f>Quarter!Y14</f>
        <v>1476.78</v>
      </c>
      <c r="I14" s="172">
        <f>Quarter!AC14</f>
        <v>1473.28</v>
      </c>
      <c r="J14" s="172">
        <f>Quarter!AG14</f>
        <v>1473.18</v>
      </c>
      <c r="K14" s="172">
        <f>Quarter!AK14</f>
        <v>1473.18</v>
      </c>
      <c r="L14" s="172">
        <f>Quarter!AO14</f>
        <v>1473.18</v>
      </c>
      <c r="M14" s="172">
        <f>Quarter!AS14</f>
        <v>1470.68</v>
      </c>
      <c r="N14" s="163">
        <f>Quarter!AW14</f>
        <v>1470.68</v>
      </c>
      <c r="O14" s="163">
        <f>Quarter!BA14</f>
        <v>1470.68</v>
      </c>
      <c r="P14" s="239"/>
      <c r="R14" s="55"/>
      <c r="S14" s="55"/>
    </row>
    <row r="15" spans="1:21" s="50" customFormat="1" ht="20.25" customHeight="1" x14ac:dyDescent="0.2">
      <c r="A15" s="317" t="s">
        <v>6</v>
      </c>
      <c r="B15" s="172">
        <v>968</v>
      </c>
      <c r="C15" s="172">
        <f>Quarter!E15</f>
        <v>1021</v>
      </c>
      <c r="D15" s="172">
        <f>Quarter!I15</f>
        <v>1053</v>
      </c>
      <c r="E15" s="172">
        <f>Quarter!M15</f>
        <v>1042</v>
      </c>
      <c r="F15" s="172">
        <f>Quarter!Q15</f>
        <v>1050</v>
      </c>
      <c r="G15" s="172">
        <f>Quarter!U15</f>
        <v>1058</v>
      </c>
      <c r="H15" s="172">
        <f>Quarter!Y15</f>
        <v>1061.32</v>
      </c>
      <c r="I15" s="172">
        <f>Quarter!AC15</f>
        <v>1061.9100000000001</v>
      </c>
      <c r="J15" s="172">
        <f>Quarter!AG15</f>
        <v>1066.1200000000001</v>
      </c>
      <c r="K15" s="172">
        <f>Quarter!AK15</f>
        <v>1063.06</v>
      </c>
      <c r="L15" s="172">
        <f>Quarter!AO15</f>
        <v>1055.49</v>
      </c>
      <c r="M15" s="172">
        <f>Quarter!AS15</f>
        <v>1054.5600000000002</v>
      </c>
      <c r="N15" s="163">
        <f>Quarter!AW15</f>
        <v>1055.5600000000002</v>
      </c>
      <c r="O15" s="163">
        <f>Quarter!BA15</f>
        <v>1061.5600000000002</v>
      </c>
      <c r="P15" s="239"/>
      <c r="R15" s="55"/>
      <c r="S15" s="55"/>
    </row>
    <row r="16" spans="1:21" s="50" customFormat="1" ht="20.25" customHeight="1" x14ac:dyDescent="0.2">
      <c r="A16" s="317" t="s">
        <v>7</v>
      </c>
      <c r="B16" s="172">
        <v>157</v>
      </c>
      <c r="C16" s="172">
        <f>Quarter!E16</f>
        <v>193</v>
      </c>
      <c r="D16" s="172">
        <f>Quarter!I16</f>
        <v>199</v>
      </c>
      <c r="E16" s="172">
        <f>Quarter!M16</f>
        <v>212</v>
      </c>
      <c r="F16" s="172">
        <f>Quarter!Q16</f>
        <v>201</v>
      </c>
      <c r="G16" s="172">
        <f>Quarter!U16</f>
        <v>230</v>
      </c>
      <c r="H16" s="172">
        <f>Quarter!Y16</f>
        <v>231.29999999999995</v>
      </c>
      <c r="I16" s="172">
        <f>Quarter!AC16</f>
        <v>257.33</v>
      </c>
      <c r="J16" s="172">
        <f>Quarter!AG16</f>
        <v>245.48999999999998</v>
      </c>
      <c r="K16" s="172">
        <f>Quarter!AK16</f>
        <v>246.51</v>
      </c>
      <c r="L16" s="172">
        <f>Quarter!AO16</f>
        <v>246.51</v>
      </c>
      <c r="M16" s="172">
        <f>Quarter!AS16</f>
        <v>246.51</v>
      </c>
      <c r="N16" s="163">
        <f>Quarter!AW16</f>
        <v>256.96999999999997</v>
      </c>
      <c r="O16" s="163">
        <f>Quarter!BA16</f>
        <v>258.02999999999997</v>
      </c>
      <c r="P16" s="239"/>
      <c r="R16" s="55"/>
      <c r="S16" s="55"/>
    </row>
    <row r="17" spans="1:19" s="50" customFormat="1" ht="20.25" customHeight="1" x14ac:dyDescent="0.2">
      <c r="A17" s="317" t="s">
        <v>42</v>
      </c>
      <c r="B17" s="172">
        <v>381</v>
      </c>
      <c r="C17" s="172">
        <f>Quarter!E17</f>
        <v>413</v>
      </c>
      <c r="D17" s="172">
        <f>Quarter!I17</f>
        <v>502</v>
      </c>
      <c r="E17" s="172">
        <f>Quarter!M17</f>
        <v>513</v>
      </c>
      <c r="F17" s="172">
        <f>Quarter!Q17</f>
        <v>545</v>
      </c>
      <c r="G17" s="172">
        <f>Quarter!U17</f>
        <v>680</v>
      </c>
      <c r="H17" s="172">
        <f>Quarter!Y17</f>
        <v>929.94</v>
      </c>
      <c r="I17" s="172">
        <f>Quarter!AC17</f>
        <v>1028.29</v>
      </c>
      <c r="J17" s="172">
        <f>Quarter!AG17</f>
        <v>1090.93</v>
      </c>
      <c r="K17" s="172">
        <f>Quarter!AK17</f>
        <v>1136.54</v>
      </c>
      <c r="L17" s="172">
        <f>Quarter!AO17</f>
        <v>1309.78</v>
      </c>
      <c r="M17" s="172">
        <f>Quarter!AS17</f>
        <v>1434.9299999999998</v>
      </c>
      <c r="N17" s="163">
        <f>Quarter!AW17</f>
        <v>1450.9099999999999</v>
      </c>
      <c r="O17" s="163">
        <f>Quarter!BA17</f>
        <v>1510.9099999999999</v>
      </c>
      <c r="P17" s="239"/>
      <c r="R17" s="55"/>
      <c r="S17" s="55"/>
    </row>
    <row r="18" spans="1:19" s="50" customFormat="1" ht="20.25" customHeight="1" x14ac:dyDescent="0.2">
      <c r="A18" s="317" t="s">
        <v>313</v>
      </c>
      <c r="B18" s="172">
        <v>111</v>
      </c>
      <c r="C18" s="172">
        <f>Quarter!E18</f>
        <v>111</v>
      </c>
      <c r="D18" s="172">
        <f>Quarter!I18</f>
        <v>111</v>
      </c>
      <c r="E18" s="172">
        <f>Quarter!M18</f>
        <v>111</v>
      </c>
      <c r="F18" s="172">
        <f>Quarter!Q18</f>
        <v>111</v>
      </c>
      <c r="G18" s="172">
        <f>Quarter!U18</f>
        <v>111</v>
      </c>
      <c r="H18" s="172">
        <f>Quarter!Y18</f>
        <v>110.52</v>
      </c>
      <c r="I18" s="172">
        <f>Quarter!AC18</f>
        <v>129.32</v>
      </c>
      <c r="J18" s="172">
        <f>Quarter!AG18</f>
        <v>129.32</v>
      </c>
      <c r="K18" s="172">
        <f>Quarter!AK18</f>
        <v>129.32</v>
      </c>
      <c r="L18" s="172">
        <f>Quarter!AO18</f>
        <v>129.32</v>
      </c>
      <c r="M18" s="172">
        <f>Quarter!AS18</f>
        <v>129.32</v>
      </c>
      <c r="N18" s="163">
        <f>Quarter!AW18</f>
        <v>129.32</v>
      </c>
      <c r="O18" s="163">
        <f>Quarter!BA18</f>
        <v>129.32</v>
      </c>
      <c r="P18" s="239"/>
      <c r="R18" s="55"/>
      <c r="S18" s="55"/>
    </row>
    <row r="19" spans="1:19" s="50" customFormat="1" ht="20.25" customHeight="1" x14ac:dyDescent="0.2">
      <c r="A19" s="317" t="s">
        <v>301</v>
      </c>
      <c r="B19" s="172">
        <v>12</v>
      </c>
      <c r="C19" s="172">
        <f>Quarter!E19</f>
        <v>30</v>
      </c>
      <c r="D19" s="172">
        <f>Quarter!I19</f>
        <v>74</v>
      </c>
      <c r="E19" s="172">
        <f>Quarter!M19</f>
        <v>121</v>
      </c>
      <c r="F19" s="172">
        <f>Quarter!Q19</f>
        <v>163</v>
      </c>
      <c r="G19" s="172">
        <f>Quarter!U19</f>
        <v>243</v>
      </c>
      <c r="H19" s="172">
        <f>Quarter!Y19</f>
        <v>335.74</v>
      </c>
      <c r="I19" s="172">
        <f>Quarter!AC19</f>
        <v>454.38</v>
      </c>
      <c r="J19" s="172">
        <f>Quarter!AG19</f>
        <v>507.44999999999993</v>
      </c>
      <c r="K19" s="172">
        <f>Quarter!AK19</f>
        <v>527.54999999999995</v>
      </c>
      <c r="L19" s="172">
        <f>Quarter!AO19</f>
        <v>541.65</v>
      </c>
      <c r="M19" s="172">
        <f>Quarter!AS19</f>
        <v>543.20999999999992</v>
      </c>
      <c r="N19" s="163">
        <f>Quarter!AW19</f>
        <v>610.16</v>
      </c>
      <c r="O19" s="163">
        <f>Quarter!BA19</f>
        <v>615.13</v>
      </c>
      <c r="P19" s="239"/>
      <c r="R19" s="55"/>
      <c r="S19" s="55"/>
    </row>
    <row r="20" spans="1:19" s="50" customFormat="1" ht="20.25" customHeight="1" x14ac:dyDescent="0.2">
      <c r="A20" s="317" t="s">
        <v>315</v>
      </c>
      <c r="B20" s="172">
        <v>285</v>
      </c>
      <c r="C20" s="172">
        <f>Quarter!E20</f>
        <v>321</v>
      </c>
      <c r="D20" s="172">
        <f>Quarter!I20</f>
        <v>1164</v>
      </c>
      <c r="E20" s="172">
        <f>Quarter!M20</f>
        <v>1166</v>
      </c>
      <c r="F20" s="172">
        <f>Quarter!Q20</f>
        <v>1955</v>
      </c>
      <c r="G20" s="172">
        <f>Quarter!U20</f>
        <v>2258</v>
      </c>
      <c r="H20" s="172">
        <f>Quarter!Y20</f>
        <v>2604.0699999999997</v>
      </c>
      <c r="I20" s="172">
        <f>Quarter!AC20</f>
        <v>2833.5500000000006</v>
      </c>
      <c r="J20" s="172">
        <f>Quarter!AG20</f>
        <v>3020.1900000000005</v>
      </c>
      <c r="K20" s="172">
        <f>Quarter!AK20</f>
        <v>4463.2699999999995</v>
      </c>
      <c r="L20" s="172">
        <f>Quarter!AO20</f>
        <v>4554.4900000000007</v>
      </c>
      <c r="M20" s="172">
        <f>Quarter!AS20</f>
        <v>4564.1000000000004</v>
      </c>
      <c r="N20" s="163">
        <f>Quarter!AW20</f>
        <v>4572.8300000000008</v>
      </c>
      <c r="O20" s="163">
        <f>Quarter!BA20</f>
        <v>4584.8900000000003</v>
      </c>
      <c r="P20" s="239"/>
      <c r="Q20" s="51"/>
      <c r="S20" s="55"/>
    </row>
    <row r="21" spans="1:19" s="50" customFormat="1" ht="20.25" customHeight="1" x14ac:dyDescent="0.2">
      <c r="A21" s="318" t="s">
        <v>95</v>
      </c>
      <c r="B21" s="173">
        <f>SUM(B8:B20)</f>
        <v>8004</v>
      </c>
      <c r="C21" s="173">
        <f>Quarter!E21</f>
        <v>9256</v>
      </c>
      <c r="D21" s="173">
        <f>Quarter!I21</f>
        <v>12382</v>
      </c>
      <c r="E21" s="173">
        <f>Quarter!M21</f>
        <v>15651</v>
      </c>
      <c r="F21" s="173">
        <f>Quarter!Q21</f>
        <v>19961</v>
      </c>
      <c r="G21" s="173">
        <f>Quarter!U21</f>
        <v>24921</v>
      </c>
      <c r="H21" s="173">
        <f>Quarter!Y21</f>
        <v>30965.77</v>
      </c>
      <c r="I21" s="173">
        <f>Quarter!AC21</f>
        <v>35650.740000000005</v>
      </c>
      <c r="J21" s="173">
        <f>Quarter!AG21</f>
        <v>40292.559999999998</v>
      </c>
      <c r="K21" s="173">
        <f>Quarter!AK21</f>
        <v>44128.26</v>
      </c>
      <c r="L21" s="173">
        <f>Quarter!AO21</f>
        <v>46971.029999999992</v>
      </c>
      <c r="M21" s="173">
        <f>Quarter!AS21</f>
        <v>47917.71</v>
      </c>
      <c r="N21" s="244">
        <f>Quarter!AW21</f>
        <v>49702.295000000006</v>
      </c>
      <c r="O21" s="244">
        <f>Quarter!BA21</f>
        <v>53492.264999999999</v>
      </c>
      <c r="P21" s="239"/>
    </row>
    <row r="22" spans="1:19" s="50" customFormat="1" ht="20.25" customHeight="1" x14ac:dyDescent="0.2">
      <c r="A22" s="315" t="s">
        <v>316</v>
      </c>
      <c r="B22" s="234">
        <v>208</v>
      </c>
      <c r="C22" s="234">
        <f>Quarter!E22</f>
        <v>278</v>
      </c>
      <c r="D22" s="234">
        <f>Quarter!I22</f>
        <v>353</v>
      </c>
      <c r="E22" s="234">
        <f>Quarter!M22</f>
        <v>208</v>
      </c>
      <c r="F22" s="234">
        <f>Quarter!Q22</f>
        <v>39</v>
      </c>
      <c r="G22" s="234">
        <f>Quarter!U22</f>
        <v>14</v>
      </c>
      <c r="H22" s="234">
        <f>Quarter!Y22</f>
        <v>21</v>
      </c>
      <c r="I22" s="234">
        <f>Quarter!AC22</f>
        <v>13</v>
      </c>
      <c r="J22" s="234">
        <f>Quarter!AG22</f>
        <v>6</v>
      </c>
      <c r="K22" s="234">
        <f>Quarter!AK22</f>
        <v>0.12</v>
      </c>
      <c r="L22" s="234">
        <f>Quarter!AO22</f>
        <v>0.19</v>
      </c>
      <c r="M22" s="234">
        <f>Quarter!AS22</f>
        <v>0</v>
      </c>
      <c r="N22" s="234">
        <f>Quarter!AW22</f>
        <v>0</v>
      </c>
      <c r="O22" s="303">
        <f>Quarter!BA22</f>
        <v>0</v>
      </c>
    </row>
    <row r="23" spans="1:19" s="50" customFormat="1" ht="45" customHeight="1" x14ac:dyDescent="0.2">
      <c r="A23" s="315"/>
      <c r="B23" s="161"/>
      <c r="C23" s="101"/>
      <c r="D23" s="101"/>
      <c r="E23" s="101"/>
      <c r="F23" s="101"/>
      <c r="G23" s="101"/>
      <c r="H23" s="101"/>
      <c r="I23" s="101"/>
      <c r="J23" s="101"/>
      <c r="K23" s="101"/>
      <c r="L23" s="101"/>
      <c r="M23" s="101"/>
      <c r="N23" s="311"/>
      <c r="O23" s="101"/>
      <c r="P23" s="231"/>
    </row>
    <row r="24" spans="1:19" s="50" customFormat="1" ht="43.5" customHeight="1" x14ac:dyDescent="0.2">
      <c r="A24" s="348" t="s">
        <v>318</v>
      </c>
      <c r="B24" s="262" t="s">
        <v>111</v>
      </c>
      <c r="C24" s="262" t="s">
        <v>112</v>
      </c>
      <c r="D24" s="262" t="s">
        <v>113</v>
      </c>
      <c r="E24" s="262" t="s">
        <v>114</v>
      </c>
      <c r="F24" s="262" t="s">
        <v>115</v>
      </c>
      <c r="G24" s="262" t="s">
        <v>116</v>
      </c>
      <c r="H24" s="262" t="s">
        <v>117</v>
      </c>
      <c r="I24" s="262" t="s">
        <v>118</v>
      </c>
      <c r="J24" s="262" t="s">
        <v>119</v>
      </c>
      <c r="K24" s="262" t="s">
        <v>120</v>
      </c>
      <c r="L24" s="262" t="s">
        <v>107</v>
      </c>
      <c r="M24" s="262" t="s">
        <v>108</v>
      </c>
      <c r="N24" s="262" t="s">
        <v>262</v>
      </c>
      <c r="O24" s="295" t="s">
        <v>288</v>
      </c>
      <c r="P24" s="231"/>
    </row>
    <row r="25" spans="1:19" s="50" customFormat="1" ht="20.25" customHeight="1" x14ac:dyDescent="0.2">
      <c r="A25" s="317" t="s">
        <v>320</v>
      </c>
      <c r="B25" s="172">
        <v>7527</v>
      </c>
      <c r="C25" s="172">
        <f>SUM(Quarter!B25:E25)</f>
        <v>7225.9699999999993</v>
      </c>
      <c r="D25" s="172">
        <f>SUM(Quarter!F25:I25)</f>
        <v>10813.95</v>
      </c>
      <c r="E25" s="172">
        <f>SUM(Quarter!J25:M25)</f>
        <v>12243.949999999999</v>
      </c>
      <c r="F25" s="172">
        <f>SUM(Quarter!N25:Q25)</f>
        <v>16925.38</v>
      </c>
      <c r="G25" s="172">
        <f>SUM(Quarter!R25:U25)</f>
        <v>18554.649999999998</v>
      </c>
      <c r="H25" s="172">
        <f>SUM(Quarter!V25:Y25)</f>
        <v>22851.989999999998</v>
      </c>
      <c r="I25" s="172">
        <f>SUM(Quarter!Z25:AC25)</f>
        <v>20753.68</v>
      </c>
      <c r="J25" s="172">
        <f>SUM(Quarter!AD25:AG25)</f>
        <v>28725.23</v>
      </c>
      <c r="K25" s="172">
        <f>SUM(Quarter!AH25:AK25)</f>
        <v>30382.410000000003</v>
      </c>
      <c r="L25" s="172">
        <f>SUM(Quarter!AL25:AO25)</f>
        <v>31859.739999999998</v>
      </c>
      <c r="M25" s="172">
        <f>SUM(Quarter!AP25:AS25)</f>
        <v>34933.81</v>
      </c>
      <c r="N25" s="245">
        <f>SUM(Quarter!AT25:AW25)</f>
        <v>29152.53</v>
      </c>
      <c r="O25" s="245">
        <f>SUM(Quarter!AX25:BA25)</f>
        <v>35118.759999999995</v>
      </c>
      <c r="P25" s="231"/>
    </row>
    <row r="26" spans="1:19" s="50" customFormat="1" ht="20.25" customHeight="1" x14ac:dyDescent="0.2">
      <c r="A26" s="317" t="s">
        <v>338</v>
      </c>
      <c r="B26" s="172">
        <v>1754</v>
      </c>
      <c r="C26" s="172">
        <f>SUM(Quarter!B26:E26)</f>
        <v>3059.67</v>
      </c>
      <c r="D26" s="172">
        <f>SUM(Quarter!F26:I26)</f>
        <v>5149.0300000000007</v>
      </c>
      <c r="E26" s="172">
        <f>SUM(Quarter!J26:M26)</f>
        <v>7603.17</v>
      </c>
      <c r="F26" s="172">
        <f>SUM(Quarter!N26:Q26)</f>
        <v>11471.779999999999</v>
      </c>
      <c r="G26" s="172">
        <f>SUM(Quarter!R26:U26)</f>
        <v>13404.59</v>
      </c>
      <c r="H26" s="172">
        <f>SUM(Quarter!V26:Y26)</f>
        <v>17422.740000000002</v>
      </c>
      <c r="I26" s="172">
        <f>SUM(Quarter!Z26:AC26)</f>
        <v>16405.740000000002</v>
      </c>
      <c r="J26" s="172">
        <f>SUM(Quarter!AD26:AG26)</f>
        <v>20915.919999999998</v>
      </c>
      <c r="K26" s="172">
        <f>SUM(Quarter!AH26:AK26)</f>
        <v>26525.199999999997</v>
      </c>
      <c r="L26" s="172">
        <f>SUM(Quarter!AL26:AO26)</f>
        <v>31975.15</v>
      </c>
      <c r="M26" s="172">
        <f>SUM(Quarter!AP26:AS26)</f>
        <v>40681.089999999997</v>
      </c>
      <c r="N26" s="245">
        <f>SUM(Quarter!AT26:AW26)</f>
        <v>35509.54</v>
      </c>
      <c r="O26" s="245">
        <f>SUM(Quarter!AX26:BA26)</f>
        <v>45043.250000000007</v>
      </c>
      <c r="P26" s="231"/>
    </row>
    <row r="27" spans="1:19" s="50" customFormat="1" ht="20.25" customHeight="1" x14ac:dyDescent="0.2">
      <c r="A27" s="317" t="s">
        <v>321</v>
      </c>
      <c r="B27" s="172">
        <v>1</v>
      </c>
      <c r="C27" s="172">
        <f>SUM(Quarter!B27:E27)</f>
        <v>1.89</v>
      </c>
      <c r="D27" s="172">
        <f>SUM(Quarter!F27:I27)</f>
        <v>0.94</v>
      </c>
      <c r="E27" s="172">
        <f>SUM(Quarter!J27:M27)</f>
        <v>4.21</v>
      </c>
      <c r="F27" s="172">
        <f>SUM(Quarter!N27:Q27)</f>
        <v>4.76</v>
      </c>
      <c r="G27" s="172">
        <f>SUM(Quarter!R27:U27)</f>
        <v>2.2199999999999998</v>
      </c>
      <c r="H27" s="172">
        <f>SUM(Quarter!V27:Y27)</f>
        <v>2</v>
      </c>
      <c r="I27" s="172">
        <f>SUM(Quarter!Z27:AC27)</f>
        <v>0.01</v>
      </c>
      <c r="J27" s="172">
        <f>SUM(Quarter!AD27:AG27)</f>
        <v>4.1900000000000004</v>
      </c>
      <c r="K27" s="172">
        <f>SUM(Quarter!AH27:AK27)</f>
        <v>9.2999999999999989</v>
      </c>
      <c r="L27" s="172">
        <f>SUM(Quarter!AL27:AO27)</f>
        <v>13.99</v>
      </c>
      <c r="M27" s="172">
        <f>SUM(Quarter!AP27:AS27)</f>
        <v>11.280000000000001</v>
      </c>
      <c r="N27" s="245">
        <f>SUM(Quarter!AT27:AW27)</f>
        <v>5.4799999999999995</v>
      </c>
      <c r="O27" s="245">
        <f>SUM(Quarter!AX27:BA27)</f>
        <v>9.9599999999999991</v>
      </c>
      <c r="P27" s="231"/>
    </row>
    <row r="28" spans="1:19" s="50" customFormat="1" ht="20.25" customHeight="1" x14ac:dyDescent="0.2">
      <c r="A28" s="317" t="s">
        <v>322</v>
      </c>
      <c r="B28" s="172">
        <v>20</v>
      </c>
      <c r="C28" s="172">
        <f>SUM(Quarter!B28:E28)</f>
        <v>40.28</v>
      </c>
      <c r="D28" s="172">
        <f>SUM(Quarter!F28:I28)</f>
        <v>243.66000000000003</v>
      </c>
      <c r="E28" s="172">
        <f>SUM(Quarter!J28:M28)</f>
        <v>1353.76</v>
      </c>
      <c r="F28" s="172">
        <f>SUM(Quarter!N28:Q28)</f>
        <v>2010.2600000000002</v>
      </c>
      <c r="G28" s="172">
        <f>SUM(Quarter!R28:U28)</f>
        <v>4054.07</v>
      </c>
      <c r="H28" s="172">
        <f>SUM(Quarter!V28:Y28)</f>
        <v>7532.8600000000006</v>
      </c>
      <c r="I28" s="172">
        <f>SUM(Quarter!Z28:AC28)</f>
        <v>10395.129999999999</v>
      </c>
      <c r="J28" s="172">
        <f>SUM(Quarter!AD28:AG28)</f>
        <v>11457.240000000002</v>
      </c>
      <c r="K28" s="172">
        <f>SUM(Quarter!AH28:AK28)</f>
        <v>12668.4</v>
      </c>
      <c r="L28" s="172">
        <f>SUM(Quarter!AL28:AO28)</f>
        <v>12418.050000000001</v>
      </c>
      <c r="M28" s="172">
        <f>SUM(Quarter!AP28:AS28)</f>
        <v>12902.739999999998</v>
      </c>
      <c r="N28" s="245">
        <f>SUM(Quarter!AT28:AW28)</f>
        <v>12137.96</v>
      </c>
      <c r="O28" s="245">
        <f>SUM(Quarter!AX28:BA28)</f>
        <v>13920.53</v>
      </c>
      <c r="P28" s="239"/>
    </row>
    <row r="29" spans="1:19" s="50" customFormat="1" ht="20.25" customHeight="1" x14ac:dyDescent="0.2">
      <c r="A29" s="317" t="s">
        <v>323</v>
      </c>
      <c r="B29" s="172">
        <v>5228</v>
      </c>
      <c r="C29" s="172">
        <f>SUM(Quarter!B29:E29)</f>
        <v>3591.37</v>
      </c>
      <c r="D29" s="172">
        <f>SUM(Quarter!F29:I29)</f>
        <v>5691.74</v>
      </c>
      <c r="E29" s="172">
        <f>SUM(Quarter!J29:M29)</f>
        <v>5309.64</v>
      </c>
      <c r="F29" s="172">
        <f>SUM(Quarter!N29:Q29)</f>
        <v>4701.4800000000005</v>
      </c>
      <c r="G29" s="172">
        <f>SUM(Quarter!R29:U29)</f>
        <v>5887.8</v>
      </c>
      <c r="H29" s="172">
        <f>SUM(Quarter!V29:Y29)</f>
        <v>6297.2699999999995</v>
      </c>
      <c r="I29" s="172">
        <f>SUM(Quarter!Z29:AC29)</f>
        <v>5370.39</v>
      </c>
      <c r="J29" s="172">
        <f>SUM(Quarter!AD29:AG29)</f>
        <v>5881.8600000000006</v>
      </c>
      <c r="K29" s="172">
        <f>SUM(Quarter!AH29:AK29)</f>
        <v>5443.28</v>
      </c>
      <c r="L29" s="172">
        <f>SUM(Quarter!AL29:AO29)</f>
        <v>5932.8899999999994</v>
      </c>
      <c r="M29" s="172">
        <f>SUM(Quarter!AP29:AS29)</f>
        <v>6864.8899999999994</v>
      </c>
      <c r="N29" s="245">
        <f>SUM(Quarter!AT29:AW29)</f>
        <v>5495.93</v>
      </c>
      <c r="O29" s="245">
        <f>SUM(Quarter!AX29:BA29)</f>
        <v>5315.7599999999993</v>
      </c>
      <c r="P29" s="231"/>
    </row>
    <row r="30" spans="1:19" s="50" customFormat="1" ht="20.25" customHeight="1" x14ac:dyDescent="0.2">
      <c r="A30" s="317" t="s">
        <v>324</v>
      </c>
      <c r="B30" s="172">
        <v>4918</v>
      </c>
      <c r="C30" s="172">
        <f>SUM(Quarter!B30:E30)</f>
        <v>5216.8599999999997</v>
      </c>
      <c r="D30" s="172">
        <f>SUM(Quarter!F30:I30)</f>
        <v>5318.02</v>
      </c>
      <c r="E30" s="172">
        <f>SUM(Quarter!J30:M30)</f>
        <v>5208.5</v>
      </c>
      <c r="F30" s="172">
        <f>SUM(Quarter!N30:Q30)</f>
        <v>5174.6499999999996</v>
      </c>
      <c r="G30" s="172">
        <f>SUM(Quarter!R30:U30)</f>
        <v>5033.2100000000009</v>
      </c>
      <c r="H30" s="172">
        <f>SUM(Quarter!V30:Y30)</f>
        <v>4872.18</v>
      </c>
      <c r="I30" s="172">
        <f>SUM(Quarter!Z30:AC30)</f>
        <v>4702.8600000000006</v>
      </c>
      <c r="J30" s="172">
        <f>SUM(Quarter!AD30:AG30)</f>
        <v>4283.8</v>
      </c>
      <c r="K30" s="172">
        <f>SUM(Quarter!AH30:AK30)</f>
        <v>3915.79</v>
      </c>
      <c r="L30" s="172">
        <f>SUM(Quarter!AL30:AO30)</f>
        <v>3624.3199999999997</v>
      </c>
      <c r="M30" s="172">
        <f>SUM(Quarter!AP30:AS30)</f>
        <v>3496.0899999999997</v>
      </c>
      <c r="N30" s="245">
        <f>SUM(Quarter!AT30:AW30)</f>
        <v>3312.88</v>
      </c>
      <c r="O30" s="245">
        <f>SUM(Quarter!AX30:BA30)</f>
        <v>3093.31</v>
      </c>
      <c r="P30" s="231"/>
    </row>
    <row r="31" spans="1:19" s="50" customFormat="1" ht="20.25" customHeight="1" x14ac:dyDescent="0.2">
      <c r="A31" s="317" t="s">
        <v>325</v>
      </c>
      <c r="B31" s="172">
        <v>603</v>
      </c>
      <c r="C31" s="172">
        <f>SUM(Quarter!B31:E31)</f>
        <v>723.45999999999992</v>
      </c>
      <c r="D31" s="172">
        <f>SUM(Quarter!F31:I31)</f>
        <v>775</v>
      </c>
      <c r="E31" s="172">
        <f>SUM(Quarter!J31:M31)</f>
        <v>738.54</v>
      </c>
      <c r="F31" s="172">
        <f>SUM(Quarter!N31:Q31)</f>
        <v>765.98</v>
      </c>
      <c r="G31" s="172">
        <f>SUM(Quarter!R31:U31)</f>
        <v>840.1400000000001</v>
      </c>
      <c r="H31" s="172">
        <f>SUM(Quarter!V31:Y31)</f>
        <v>894.37</v>
      </c>
      <c r="I31" s="172">
        <f>SUM(Quarter!Z31:AC31)</f>
        <v>950.3</v>
      </c>
      <c r="J31" s="172">
        <f>SUM(Quarter!AD31:AG31)</f>
        <v>967.33999999999992</v>
      </c>
      <c r="K31" s="172">
        <f>SUM(Quarter!AH31:AK31)</f>
        <v>992.03</v>
      </c>
      <c r="L31" s="172">
        <f>SUM(Quarter!AL31:AO31)</f>
        <v>1048.6199999999999</v>
      </c>
      <c r="M31" s="172">
        <f>SUM(Quarter!AP31:AS31)</f>
        <v>1066.78</v>
      </c>
      <c r="N31" s="245">
        <f>SUM(Quarter!AT31:AW31)</f>
        <v>1046.71</v>
      </c>
      <c r="O31" s="245">
        <f>SUM(Quarter!AX31:BA31)</f>
        <v>974.14</v>
      </c>
      <c r="P31" s="231"/>
    </row>
    <row r="32" spans="1:19" s="50" customFormat="1" ht="20.25" customHeight="1" x14ac:dyDescent="0.2">
      <c r="A32" s="317" t="s">
        <v>328</v>
      </c>
      <c r="B32" s="172">
        <v>1509</v>
      </c>
      <c r="C32" s="172">
        <f>SUM(Quarter!B32:E32)</f>
        <v>1528.76</v>
      </c>
      <c r="D32" s="172">
        <f>SUM(Quarter!F32:I32)</f>
        <v>1504.03</v>
      </c>
      <c r="E32" s="172">
        <f>SUM(Quarter!J32:M32)</f>
        <v>1772.9</v>
      </c>
      <c r="F32" s="172">
        <f>SUM(Quarter!N32:Q32)</f>
        <v>1648.17</v>
      </c>
      <c r="G32" s="172">
        <f>SUM(Quarter!R32:U32)</f>
        <v>1899.87</v>
      </c>
      <c r="H32" s="172">
        <f>SUM(Quarter!V32:Y32)</f>
        <v>2582.4299999999998</v>
      </c>
      <c r="I32" s="172">
        <f>SUM(Quarter!Z32:AC32)</f>
        <v>2739.75</v>
      </c>
      <c r="J32" s="172">
        <f>SUM(Quarter!AD32:AG32)</f>
        <v>3385.5999999999995</v>
      </c>
      <c r="K32" s="172">
        <f>SUM(Quarter!AH32:AK32)</f>
        <v>3490.44</v>
      </c>
      <c r="L32" s="172">
        <f>SUM(Quarter!AL32:AO32)</f>
        <v>3791.5699999999997</v>
      </c>
      <c r="M32" s="172">
        <f>SUM(Quarter!AP32:AS32)</f>
        <v>4346.7300000000005</v>
      </c>
      <c r="N32" s="245">
        <f>SUM(Quarter!AT32:AW32)</f>
        <v>4558.82</v>
      </c>
      <c r="O32" s="245">
        <f>SUM(Quarter!AX32:BA32)</f>
        <v>4775</v>
      </c>
      <c r="P32" s="231"/>
    </row>
    <row r="33" spans="1:39" s="50" customFormat="1" ht="20.25" customHeight="1" x14ac:dyDescent="0.2">
      <c r="A33" s="317" t="s">
        <v>9</v>
      </c>
      <c r="B33" s="172">
        <v>1625</v>
      </c>
      <c r="C33" s="172">
        <f>SUM(Quarter!B33:E33)</f>
        <v>2432.44</v>
      </c>
      <c r="D33" s="172">
        <f>SUM(Quarter!F33:I33)</f>
        <v>3093.04</v>
      </c>
      <c r="E33" s="172">
        <f>SUM(Quarter!J33:M33)</f>
        <v>1828.5</v>
      </c>
      <c r="F33" s="172">
        <f>SUM(Quarter!N33:Q33)</f>
        <v>337.26</v>
      </c>
      <c r="G33" s="172">
        <f>SUM(Quarter!R33:U33)</f>
        <v>123.84</v>
      </c>
      <c r="H33" s="172">
        <f>SUM(Quarter!V33:Y33)</f>
        <v>183.31</v>
      </c>
      <c r="I33" s="172">
        <f>SUM(Quarter!Z33:AC33)</f>
        <v>117.46</v>
      </c>
      <c r="J33" s="172">
        <f>SUM(Quarter!AD33:AG33)</f>
        <v>53.879999999999995</v>
      </c>
      <c r="K33" s="172">
        <f>SUM(Quarter!AH33:AK33)</f>
        <v>1.08</v>
      </c>
      <c r="L33" s="172">
        <f>SUM(Quarter!AL33:AO33)</f>
        <v>1.68</v>
      </c>
      <c r="M33" s="172">
        <f>SUM(Quarter!AP33:AS33)</f>
        <v>0</v>
      </c>
      <c r="N33" s="245">
        <f>SUM(Quarter!AT33:AW33)</f>
        <v>0</v>
      </c>
      <c r="O33" s="245">
        <f>SUM(Quarter!AX33:BA33)</f>
        <v>0</v>
      </c>
      <c r="P33" s="231"/>
    </row>
    <row r="34" spans="1:39" s="50" customFormat="1" ht="20.25" customHeight="1" x14ac:dyDescent="0.2">
      <c r="A34" s="317" t="s">
        <v>341</v>
      </c>
      <c r="B34" s="172">
        <v>637</v>
      </c>
      <c r="C34" s="172">
        <f>SUM(Quarter!B34:E34)</f>
        <v>627.21</v>
      </c>
      <c r="D34" s="172">
        <f>SUM(Quarter!F34:I34)</f>
        <v>614.6099999999999</v>
      </c>
      <c r="E34" s="172">
        <f>SUM(Quarter!J34:M34)</f>
        <v>642.89</v>
      </c>
      <c r="F34" s="172">
        <f>SUM(Quarter!N34:Q34)</f>
        <v>628.24</v>
      </c>
      <c r="G34" s="172">
        <f>SUM(Quarter!R34:U34)</f>
        <v>613.9</v>
      </c>
      <c r="H34" s="172">
        <f>SUM(Quarter!V34:Y34)</f>
        <v>647.81000000000006</v>
      </c>
      <c r="I34" s="172">
        <f>SUM(Quarter!Z34:AC34)</f>
        <v>650.20000000000005</v>
      </c>
      <c r="J34" s="172">
        <f>SUM(Quarter!AD34:AG34)</f>
        <v>649.18000000000006</v>
      </c>
      <c r="K34" s="172">
        <f>SUM(Quarter!AH34:AK34)</f>
        <v>633.93999999999994</v>
      </c>
      <c r="L34" s="172">
        <f>SUM(Quarter!AL34:AO34)</f>
        <v>660.82999999999993</v>
      </c>
      <c r="M34" s="172">
        <f>SUM(Quarter!AP34:AS34)</f>
        <v>647.20000000000005</v>
      </c>
      <c r="N34" s="245">
        <f>SUM(Quarter!AT34:AW34)</f>
        <v>616.37</v>
      </c>
      <c r="O34" s="245">
        <f>SUM(Quarter!AX34:BA34)</f>
        <v>602.96</v>
      </c>
      <c r="P34" s="231"/>
    </row>
    <row r="35" spans="1:39" s="50" customFormat="1" ht="20.25" customHeight="1" x14ac:dyDescent="0.2">
      <c r="A35" s="317" t="s">
        <v>301</v>
      </c>
      <c r="B35" s="172">
        <v>43</v>
      </c>
      <c r="C35" s="172">
        <f>SUM(Quarter!B35:E35)</f>
        <v>117.49000000000001</v>
      </c>
      <c r="D35" s="172">
        <f>SUM(Quarter!F35:I35)</f>
        <v>237.18</v>
      </c>
      <c r="E35" s="172">
        <f>SUM(Quarter!J35:M35)</f>
        <v>494.63</v>
      </c>
      <c r="F35" s="172">
        <f>SUM(Quarter!N35:Q35)</f>
        <v>713.05</v>
      </c>
      <c r="G35" s="172">
        <f>SUM(Quarter!R35:U35)</f>
        <v>1022.56</v>
      </c>
      <c r="H35" s="172">
        <f>SUM(Quarter!V35:Y35)</f>
        <v>1484.67</v>
      </c>
      <c r="I35" s="172">
        <f>SUM(Quarter!Z35:AC35)</f>
        <v>2157.79</v>
      </c>
      <c r="J35" s="172">
        <f>SUM(Quarter!AD35:AG35)</f>
        <v>2631.8900000000003</v>
      </c>
      <c r="K35" s="172">
        <f>SUM(Quarter!AH35:AK35)</f>
        <v>2797.56</v>
      </c>
      <c r="L35" s="172">
        <f>SUM(Quarter!AL35:AO35)</f>
        <v>2949</v>
      </c>
      <c r="M35" s="172">
        <f>SUM(Quarter!AP35:AS35)</f>
        <v>2938.18</v>
      </c>
      <c r="N35" s="245">
        <f>SUM(Quarter!AT35:AW35)</f>
        <v>3255.71</v>
      </c>
      <c r="O35" s="245">
        <f>SUM(Quarter!AX35:BA35)</f>
        <v>3317.49</v>
      </c>
      <c r="P35" s="231"/>
    </row>
    <row r="36" spans="1:39" s="50" customFormat="1" ht="20.25" customHeight="1" x14ac:dyDescent="0.2">
      <c r="A36" s="317" t="s">
        <v>340</v>
      </c>
      <c r="B36" s="172">
        <v>1379</v>
      </c>
      <c r="C36" s="172">
        <f>SUM(Quarter!B36:E36)</f>
        <v>1614.8700000000001</v>
      </c>
      <c r="D36" s="172">
        <f>SUM(Quarter!F36:I36)</f>
        <v>1771</v>
      </c>
      <c r="E36" s="172">
        <f>SUM(Quarter!J36:M36)</f>
        <v>4047.8199999999997</v>
      </c>
      <c r="F36" s="172">
        <f>SUM(Quarter!N36:Q36)</f>
        <v>8832.76</v>
      </c>
      <c r="G36" s="172">
        <f>SUM(Quarter!R36:U36)</f>
        <v>13085.48</v>
      </c>
      <c r="H36" s="172">
        <f>SUM(Quarter!V36:Y36)</f>
        <v>18592.199999999997</v>
      </c>
      <c r="I36" s="172">
        <f>SUM(Quarter!Z36:AC36)</f>
        <v>18747.18</v>
      </c>
      <c r="J36" s="172">
        <f>SUM(Quarter!AD36:AG36)</f>
        <v>19922.489999999998</v>
      </c>
      <c r="K36" s="172">
        <f>SUM(Quarter!AH36:AK36)</f>
        <v>23135.98</v>
      </c>
      <c r="L36" s="172">
        <f>SUM(Quarter!AL36:AO36)</f>
        <v>25305.659999999996</v>
      </c>
      <c r="M36" s="172">
        <f>SUM(Quarter!AP36:AS36)</f>
        <v>26852.21</v>
      </c>
      <c r="N36" s="245">
        <f>SUM(Quarter!AT36:AW36)</f>
        <v>27086.22</v>
      </c>
      <c r="O36" s="245">
        <f>SUM(Quarter!AX36:BA36)</f>
        <v>22678.09</v>
      </c>
      <c r="P36" s="231"/>
    </row>
    <row r="37" spans="1:39" s="50" customFormat="1" ht="20.25" customHeight="1" x14ac:dyDescent="0.2">
      <c r="A37" s="318" t="s">
        <v>95</v>
      </c>
      <c r="B37" s="173">
        <f>SUM(B25:B36)</f>
        <v>25244</v>
      </c>
      <c r="C37" s="173">
        <f>SUM(Quarter!B37:E37)</f>
        <v>26180.26</v>
      </c>
      <c r="D37" s="173">
        <f>SUM(Quarter!F37:I37)</f>
        <v>35212.17</v>
      </c>
      <c r="E37" s="173">
        <f>SUM(Quarter!J37:M37)</f>
        <v>41248.54</v>
      </c>
      <c r="F37" s="173">
        <f>SUM(Quarter!N37:Q37)</f>
        <v>53213.77</v>
      </c>
      <c r="G37" s="173">
        <f>SUM(Quarter!R37:U37)</f>
        <v>64522.33</v>
      </c>
      <c r="H37" s="173">
        <f>SUM(Quarter!V37:Y37)</f>
        <v>83363.829999999987</v>
      </c>
      <c r="I37" s="173">
        <f>SUM(Quarter!Z37:AC37)</f>
        <v>82990.490000000005</v>
      </c>
      <c r="J37" s="173">
        <f>SUM(Quarter!AD37:AG37)</f>
        <v>98878.62</v>
      </c>
      <c r="K37" s="173">
        <f>SUM(Quarter!AH37:AK37)</f>
        <v>109995.41000000002</v>
      </c>
      <c r="L37" s="173">
        <f>SUM(Quarter!AL37:AO37)</f>
        <v>119581.5</v>
      </c>
      <c r="M37" s="173">
        <f>SUM(Quarter!AP37:AS37)</f>
        <v>134741</v>
      </c>
      <c r="N37" s="244">
        <f>SUM(Quarter!AT37:AW37)</f>
        <v>122178.15000000001</v>
      </c>
      <c r="O37" s="244">
        <f>SUM(Quarter!AX37:BA37)</f>
        <v>134849.25</v>
      </c>
      <c r="P37" s="231"/>
    </row>
    <row r="38" spans="1:39" s="50" customFormat="1" ht="20.25" customHeight="1" x14ac:dyDescent="0.2">
      <c r="A38" s="315" t="s">
        <v>329</v>
      </c>
      <c r="B38" s="234">
        <v>868</v>
      </c>
      <c r="C38" s="234">
        <f>SUM(Quarter!B38:E38)</f>
        <v>986.92</v>
      </c>
      <c r="D38" s="234">
        <f>SUM(Quarter!F38:I38)</f>
        <v>1085.46</v>
      </c>
      <c r="E38" s="234">
        <f>SUM(Quarter!J38:M38)</f>
        <v>1429.06</v>
      </c>
      <c r="F38" s="234">
        <f>SUM(Quarter!N38:Q38)</f>
        <v>1481.0900000000001</v>
      </c>
      <c r="G38" s="234">
        <f>SUM(Quarter!R38:U38)</f>
        <v>1923.3400000000001</v>
      </c>
      <c r="H38" s="234">
        <f>SUM(Quarter!V38:Y38)</f>
        <v>2583.9</v>
      </c>
      <c r="I38" s="234">
        <f>SUM(Quarter!Z38:AC38)</f>
        <v>2741.23</v>
      </c>
      <c r="J38" s="234">
        <f>SUM(Quarter!AD38:AG38)</f>
        <v>3387.0800000000004</v>
      </c>
      <c r="K38" s="234">
        <f>SUM(Quarter!AH38:AK38)</f>
        <v>3491.92</v>
      </c>
      <c r="L38" s="234">
        <f>SUM(Quarter!AL38:AO38)</f>
        <v>3793.04</v>
      </c>
      <c r="M38" s="234">
        <f>SUM(Quarter!AP38:AS38)</f>
        <v>4348.2</v>
      </c>
      <c r="N38" s="302">
        <f>SUM(Quarter!AT38:AW38)</f>
        <v>4560.3100000000004</v>
      </c>
      <c r="O38" s="304">
        <f>SUM(Quarter!AX38:BA38)</f>
        <v>4569.76</v>
      </c>
    </row>
    <row r="39" spans="1:39" s="50" customFormat="1" ht="45" customHeight="1" x14ac:dyDescent="0.2">
      <c r="A39" s="315"/>
      <c r="B39" s="161"/>
      <c r="C39" s="101"/>
      <c r="D39" s="101"/>
      <c r="E39" s="101"/>
      <c r="F39" s="101"/>
      <c r="G39" s="101"/>
      <c r="H39" s="101"/>
      <c r="I39" s="101"/>
      <c r="J39" s="101"/>
      <c r="K39" s="101"/>
      <c r="L39" s="101"/>
      <c r="M39" s="101"/>
      <c r="N39" s="101"/>
      <c r="O39" s="101"/>
      <c r="P39" s="231"/>
    </row>
    <row r="40" spans="1:39" s="50" customFormat="1" ht="38.25" customHeight="1" x14ac:dyDescent="0.2">
      <c r="A40" s="349" t="s">
        <v>330</v>
      </c>
      <c r="B40" s="262" t="s">
        <v>111</v>
      </c>
      <c r="C40" s="262" t="s">
        <v>112</v>
      </c>
      <c r="D40" s="262" t="s">
        <v>113</v>
      </c>
      <c r="E40" s="262" t="s">
        <v>114</v>
      </c>
      <c r="F40" s="262" t="s">
        <v>115</v>
      </c>
      <c r="G40" s="262" t="s">
        <v>116</v>
      </c>
      <c r="H40" s="262" t="s">
        <v>117</v>
      </c>
      <c r="I40" s="262" t="s">
        <v>118</v>
      </c>
      <c r="J40" s="262" t="s">
        <v>119</v>
      </c>
      <c r="K40" s="262" t="s">
        <v>120</v>
      </c>
      <c r="L40" s="262" t="s">
        <v>107</v>
      </c>
      <c r="M40" s="262" t="s">
        <v>108</v>
      </c>
      <c r="N40" s="262" t="s">
        <v>262</v>
      </c>
      <c r="O40" s="262" t="s">
        <v>288</v>
      </c>
      <c r="P40" s="231"/>
      <c r="AC40" s="256"/>
      <c r="AD40" s="256"/>
      <c r="AE40" s="256"/>
      <c r="AF40" s="256"/>
      <c r="AG40" s="256"/>
      <c r="AH40" s="256"/>
      <c r="AI40" s="256"/>
      <c r="AJ40" s="256"/>
      <c r="AK40" s="256"/>
      <c r="AL40" s="256"/>
      <c r="AM40" s="256"/>
    </row>
    <row r="41" spans="1:39" s="50" customFormat="1" ht="20.25" customHeight="1" x14ac:dyDescent="0.2">
      <c r="A41" s="350" t="s">
        <v>87</v>
      </c>
      <c r="B41" s="169">
        <f>ROUND(100000*B25/(B8*24*365),2)</f>
        <v>24.76</v>
      </c>
      <c r="C41" s="169">
        <f>ROUND(100000*C25/((SUM(B8,C8)/2)*24*365),2)</f>
        <v>21.85</v>
      </c>
      <c r="D41" s="169">
        <f>ROUND(100000*D25/((SUM(C8,D8)/2)*24*365),2)</f>
        <v>27.94</v>
      </c>
      <c r="E41" s="169">
        <f>ROUND(100000*E25/((SUM(D8,E8)/2)*24*366),2)</f>
        <v>25.83</v>
      </c>
      <c r="F41" s="169">
        <f t="shared" ref="F41:H42" si="0">ROUND(100000*F25/((SUM(E8,F8)/2)*24*365),2)</f>
        <v>28.37</v>
      </c>
      <c r="G41" s="169">
        <f t="shared" si="0"/>
        <v>26.22</v>
      </c>
      <c r="H41" s="169">
        <f t="shared" si="0"/>
        <v>29.34</v>
      </c>
      <c r="I41" s="169">
        <f>ROUND(100000*I25/((SUM(H8,I8)/2)*24*366),2)</f>
        <v>23.57</v>
      </c>
      <c r="J41" s="169">
        <f t="shared" ref="J41:L42" si="1">ROUND(100000*J25/((SUM(I8,J8)/2)*24*365),2)</f>
        <v>27.99</v>
      </c>
      <c r="K41" s="169">
        <f t="shared" si="1"/>
        <v>26.66</v>
      </c>
      <c r="L41" s="169">
        <f t="shared" si="1"/>
        <v>26.52</v>
      </c>
      <c r="M41" s="169">
        <f>ROUND(100000*M25/((SUM(L8,M8)/2)*24*366),2)</f>
        <v>28.33</v>
      </c>
      <c r="N41" s="169">
        <f>ROUND(100000*N25/((SUM(M8,N8)/2)*24*365),2)</f>
        <v>23.3</v>
      </c>
      <c r="O41" s="169">
        <f>ROUND(100000*O25/((SUM(N8,O8)/2)*24*365),2)</f>
        <v>27.34</v>
      </c>
      <c r="P41" s="231"/>
      <c r="AC41" s="256"/>
      <c r="AD41" s="256"/>
      <c r="AE41" s="256"/>
      <c r="AF41" s="256"/>
      <c r="AG41" s="256"/>
      <c r="AH41" s="256"/>
      <c r="AI41" s="256"/>
      <c r="AJ41" s="256"/>
      <c r="AK41" s="256"/>
      <c r="AL41" s="256"/>
      <c r="AM41" s="256"/>
    </row>
    <row r="42" spans="1:39" s="50" customFormat="1" ht="20.25" customHeight="1" x14ac:dyDescent="0.2">
      <c r="A42" s="321" t="s">
        <v>88</v>
      </c>
      <c r="B42" s="158">
        <f>ROUND(100000*B26/(B9*24*365),2)</f>
        <v>21.05</v>
      </c>
      <c r="C42" s="158">
        <f>ROUND(100000*C26/((SUM(B9,C9)/2)*24*365),2)</f>
        <v>30.48</v>
      </c>
      <c r="D42" s="158">
        <f>ROUND(100000*D26/((SUM(C9,D9)/2)*24*365),2)</f>
        <v>36.979999999999997</v>
      </c>
      <c r="E42" s="158">
        <f>ROUND(100000*E26/((SUM(D9,E9)/2)*24*366),2)</f>
        <v>35.82</v>
      </c>
      <c r="F42" s="158">
        <f t="shared" si="0"/>
        <v>39.14</v>
      </c>
      <c r="G42" s="158">
        <f t="shared" si="0"/>
        <v>37.340000000000003</v>
      </c>
      <c r="H42" s="158">
        <f t="shared" si="0"/>
        <v>41.46</v>
      </c>
      <c r="I42" s="158">
        <f>ROUND(100000*I26/((SUM(H9,I9)/2)*24*366),2)</f>
        <v>35.96</v>
      </c>
      <c r="J42" s="158">
        <f t="shared" si="1"/>
        <v>38.979999999999997</v>
      </c>
      <c r="K42" s="158">
        <f t="shared" si="1"/>
        <v>40.08</v>
      </c>
      <c r="L42" s="158">
        <f t="shared" si="1"/>
        <v>40.54</v>
      </c>
      <c r="M42" s="158">
        <f>ROUND(100000*M26/((SUM(L9,M9)/2)*24*366),2)</f>
        <v>45.84</v>
      </c>
      <c r="N42" s="158">
        <f>ROUND(100000*N26/((SUM(M9,N9)/2)*24*365),2)</f>
        <v>37.659999999999997</v>
      </c>
      <c r="O42" s="158">
        <f>ROUND(100000*O26/((SUM(N9,O9)/2)*24*365),2)</f>
        <v>41.1</v>
      </c>
      <c r="P42" s="231"/>
      <c r="AC42" s="256"/>
      <c r="AD42" s="256"/>
      <c r="AE42" s="256"/>
      <c r="AF42" s="256"/>
      <c r="AG42" s="256"/>
      <c r="AH42" s="256"/>
      <c r="AI42" s="256"/>
      <c r="AJ42" s="256"/>
      <c r="AK42" s="256"/>
      <c r="AL42" s="256"/>
      <c r="AM42" s="256"/>
    </row>
    <row r="43" spans="1:39" s="50" customFormat="1" ht="20.25" customHeight="1" x14ac:dyDescent="0.2">
      <c r="A43" s="317" t="s">
        <v>5</v>
      </c>
      <c r="B43" s="158">
        <f>ROUND(100000*B28/((SUM(A12,B12)/2)*24*366),2)</f>
        <v>16.87</v>
      </c>
      <c r="C43" s="158">
        <f>ROUND(100000*C28/((SUM(B12,C12)/2)*24*365),2)</f>
        <v>7.54</v>
      </c>
      <c r="D43" s="158">
        <f t="shared" ref="D43:O43" si="2">ROUND(100000*D28/((SUM(C12,D12)/2)*24*365),2)</f>
        <v>5.08</v>
      </c>
      <c r="E43" s="158">
        <f>ROUND(100000*E28/((SUM(D12,E12)/2)*24*366),2)</f>
        <v>11.19</v>
      </c>
      <c r="F43" s="158">
        <f t="shared" si="2"/>
        <v>9.7799999999999994</v>
      </c>
      <c r="G43" s="158">
        <f t="shared" si="2"/>
        <v>10.93</v>
      </c>
      <c r="H43" s="158">
        <f t="shared" si="2"/>
        <v>11.37</v>
      </c>
      <c r="I43" s="158">
        <f>ROUND(100000*I28/((SUM(H12,I12)/2)*24*366),2)</f>
        <v>11</v>
      </c>
      <c r="J43" s="158">
        <f t="shared" si="2"/>
        <v>10.6</v>
      </c>
      <c r="K43" s="158">
        <f t="shared" si="2"/>
        <v>11.2</v>
      </c>
      <c r="L43" s="158">
        <f t="shared" si="2"/>
        <v>10.74</v>
      </c>
      <c r="M43" s="158">
        <f>ROUND(100000*M28/((SUM(L12,M12)/2)*24*366),2)</f>
        <v>10.91</v>
      </c>
      <c r="N43" s="158">
        <f t="shared" si="2"/>
        <v>10.06</v>
      </c>
      <c r="O43" s="158">
        <f t="shared" si="2"/>
        <v>11.1</v>
      </c>
      <c r="P43" s="231"/>
      <c r="AC43" s="256"/>
      <c r="AD43" s="256"/>
      <c r="AE43" s="256"/>
      <c r="AF43" s="256"/>
      <c r="AG43" s="256"/>
      <c r="AH43" s="256"/>
      <c r="AI43" s="256"/>
      <c r="AJ43" s="256"/>
      <c r="AK43" s="256"/>
      <c r="AL43" s="256"/>
      <c r="AM43" s="256"/>
    </row>
    <row r="44" spans="1:39" s="50" customFormat="1" ht="20.25" customHeight="1" x14ac:dyDescent="0.2">
      <c r="A44" s="321" t="s">
        <v>18</v>
      </c>
      <c r="B44" s="158">
        <f>ROUND(100000*B29/(SUM(B13,B14)*24*365),2)</f>
        <v>36.409999999999997</v>
      </c>
      <c r="C44" s="158">
        <f>ROUND(100000*C29/((SUM(B13,B14,C13,C14)/2)*24*365),2)</f>
        <v>24.95</v>
      </c>
      <c r="D44" s="158">
        <f t="shared" ref="D44:O44" si="3">ROUND(100000*D29/((SUM(C13,C14,D13,D14)/2)*24*365),2)</f>
        <v>39.07</v>
      </c>
      <c r="E44" s="158">
        <f>ROUND(100000*E29/((SUM(D13,D14,E13,E14)/2)*24*366),2)</f>
        <v>35.85</v>
      </c>
      <c r="F44" s="158">
        <f t="shared" si="3"/>
        <v>31.55</v>
      </c>
      <c r="G44" s="158">
        <f t="shared" si="3"/>
        <v>39.090000000000003</v>
      </c>
      <c r="H44" s="158">
        <f t="shared" si="3"/>
        <v>41</v>
      </c>
      <c r="I44" s="158">
        <f>ROUND(100000*I29/((SUM(H13,H14,I13,I14)/2)*24*366),2)</f>
        <v>33.880000000000003</v>
      </c>
      <c r="J44" s="158">
        <f t="shared" si="3"/>
        <v>36.270000000000003</v>
      </c>
      <c r="K44" s="158">
        <f t="shared" si="3"/>
        <v>33.17</v>
      </c>
      <c r="L44" s="158">
        <f t="shared" si="3"/>
        <v>36.049999999999997</v>
      </c>
      <c r="M44" s="158">
        <f>ROUND(100000*M29/((SUM(L13,L14,M13,M14)/2)*24*366),2)</f>
        <v>41.5</v>
      </c>
      <c r="N44" s="158">
        <f t="shared" si="3"/>
        <v>33.22</v>
      </c>
      <c r="O44" s="158">
        <f t="shared" si="3"/>
        <v>32.090000000000003</v>
      </c>
      <c r="P44" s="231"/>
      <c r="AC44" s="256"/>
      <c r="AD44" s="256"/>
      <c r="AE44" s="256"/>
      <c r="AF44" s="256"/>
      <c r="AG44" s="256"/>
      <c r="AH44" s="256"/>
      <c r="AI44" s="256"/>
      <c r="AJ44" s="256"/>
      <c r="AK44" s="256"/>
      <c r="AL44" s="256"/>
      <c r="AM44" s="256"/>
    </row>
    <row r="45" spans="1:39" s="50" customFormat="1" ht="20.25" customHeight="1" x14ac:dyDescent="0.2">
      <c r="A45" s="321" t="s">
        <v>6</v>
      </c>
      <c r="B45" s="158">
        <f>ROUND(100000*B30/(B15*24*365),2)</f>
        <v>58</v>
      </c>
      <c r="C45" s="158">
        <f>ROUND(100000*C30/((SUM(B15,C15)/2)*24*365),2)</f>
        <v>59.88</v>
      </c>
      <c r="D45" s="158">
        <f t="shared" ref="D45:O45" si="4">ROUND(100000*D30/((SUM(C15,D15)/2)*24*365),2)</f>
        <v>58.54</v>
      </c>
      <c r="E45" s="158">
        <f>ROUND(100000*E30/((SUM(D15,E15)/2)*24*366),2)</f>
        <v>56.61</v>
      </c>
      <c r="F45" s="158">
        <f t="shared" si="4"/>
        <v>56.47</v>
      </c>
      <c r="G45" s="158">
        <f t="shared" si="4"/>
        <v>54.51</v>
      </c>
      <c r="H45" s="158">
        <f t="shared" si="4"/>
        <v>52.49</v>
      </c>
      <c r="I45" s="158">
        <f>ROUND(100000*I30/((SUM(H15,I15)/2)*24*366),2)</f>
        <v>50.43</v>
      </c>
      <c r="J45" s="158">
        <f t="shared" si="4"/>
        <v>45.96</v>
      </c>
      <c r="K45" s="158">
        <f t="shared" si="4"/>
        <v>41.99</v>
      </c>
      <c r="L45" s="158">
        <f t="shared" si="4"/>
        <v>39.06</v>
      </c>
      <c r="M45" s="158">
        <f>ROUND(100000*M30/((SUM(L15,M15)/2)*24*366),2)</f>
        <v>37.72</v>
      </c>
      <c r="N45" s="158">
        <f t="shared" si="4"/>
        <v>35.840000000000003</v>
      </c>
      <c r="O45" s="158">
        <f t="shared" si="4"/>
        <v>33.36</v>
      </c>
      <c r="P45" s="231"/>
      <c r="AC45" s="256"/>
      <c r="AD45" s="256"/>
      <c r="AE45" s="256"/>
      <c r="AF45" s="256"/>
      <c r="AG45" s="256"/>
      <c r="AH45" s="256"/>
      <c r="AI45" s="256"/>
      <c r="AJ45" s="256"/>
      <c r="AK45" s="256"/>
      <c r="AL45" s="256"/>
      <c r="AM45" s="256"/>
    </row>
    <row r="46" spans="1:39" s="50" customFormat="1" ht="20.25" customHeight="1" x14ac:dyDescent="0.2">
      <c r="A46" s="321" t="s">
        <v>7</v>
      </c>
      <c r="B46" s="158">
        <f>ROUND(100000*B31/(B16*24*365),2)</f>
        <v>43.84</v>
      </c>
      <c r="C46" s="158">
        <f>ROUND(100000*C31/((SUM(B16,C16)/2)*24*365),2)</f>
        <v>47.19</v>
      </c>
      <c r="D46" s="158">
        <f t="shared" ref="D46:O46" si="5">ROUND(100000*D31/((SUM(C16,D16)/2)*24*365),2)</f>
        <v>45.14</v>
      </c>
      <c r="E46" s="158">
        <f>ROUND(100000*E31/((SUM(D16,E16)/2)*24*366),2)</f>
        <v>40.909999999999997</v>
      </c>
      <c r="F46" s="158">
        <f t="shared" si="5"/>
        <v>42.34</v>
      </c>
      <c r="G46" s="158">
        <f t="shared" si="5"/>
        <v>44.5</v>
      </c>
      <c r="H46" s="158">
        <f t="shared" si="5"/>
        <v>44.26</v>
      </c>
      <c r="I46" s="158">
        <f>ROUND(100000*I31/((SUM(H16,I16)/2)*24*366),2)</f>
        <v>44.28</v>
      </c>
      <c r="J46" s="158">
        <f t="shared" si="5"/>
        <v>43.92</v>
      </c>
      <c r="K46" s="158">
        <f t="shared" si="5"/>
        <v>46.03</v>
      </c>
      <c r="L46" s="158">
        <f t="shared" si="5"/>
        <v>48.56</v>
      </c>
      <c r="M46" s="158">
        <f>ROUND(100000*M31/((SUM(L16,M16)/2)*24*366),2)</f>
        <v>49.27</v>
      </c>
      <c r="N46" s="158">
        <f t="shared" si="5"/>
        <v>47.46</v>
      </c>
      <c r="O46" s="158">
        <f t="shared" si="5"/>
        <v>43.19</v>
      </c>
      <c r="P46" s="231"/>
      <c r="AC46" s="256"/>
      <c r="AD46" s="256"/>
      <c r="AE46" s="256"/>
      <c r="AF46" s="256"/>
      <c r="AG46" s="256"/>
      <c r="AH46" s="256"/>
      <c r="AI46" s="256"/>
      <c r="AJ46" s="256"/>
      <c r="AK46" s="256"/>
      <c r="AL46" s="256"/>
      <c r="AM46" s="256"/>
    </row>
    <row r="47" spans="1:39" s="50" customFormat="1" ht="20.25" customHeight="1" x14ac:dyDescent="0.2">
      <c r="A47" s="321" t="s">
        <v>42</v>
      </c>
      <c r="B47" s="158">
        <f>ROUND(100000*B32/(B17*24*365),2)</f>
        <v>45.21</v>
      </c>
      <c r="C47" s="158">
        <f>ROUND(100000*C32/((SUM(B17,C17)/2)*24*365),2)</f>
        <v>43.96</v>
      </c>
      <c r="D47" s="158">
        <f t="shared" ref="D47:O47" si="6">ROUND(100000*D32/((SUM(C17,D17)/2)*24*365),2)</f>
        <v>37.53</v>
      </c>
      <c r="E47" s="158">
        <f>ROUND(100000*E32/((SUM(D17,E17)/2)*24*366),2)</f>
        <v>39.770000000000003</v>
      </c>
      <c r="F47" s="158">
        <f t="shared" si="6"/>
        <v>35.57</v>
      </c>
      <c r="G47" s="158">
        <f t="shared" si="6"/>
        <v>35.409999999999997</v>
      </c>
      <c r="H47" s="158">
        <f t="shared" si="6"/>
        <v>36.619999999999997</v>
      </c>
      <c r="I47" s="158">
        <f>ROUND(100000*I32/((SUM(H17,I17)/2)*24*366),2)</f>
        <v>31.86</v>
      </c>
      <c r="J47" s="158">
        <f t="shared" si="6"/>
        <v>36.47</v>
      </c>
      <c r="K47" s="158">
        <f t="shared" si="6"/>
        <v>35.78</v>
      </c>
      <c r="L47" s="158">
        <f t="shared" si="6"/>
        <v>35.39</v>
      </c>
      <c r="M47" s="158">
        <f>ROUND(100000*M32/((SUM(L17,M17)/2)*24*366),2)</f>
        <v>36.06</v>
      </c>
      <c r="N47" s="158">
        <f t="shared" si="6"/>
        <v>36.07</v>
      </c>
      <c r="O47" s="158">
        <f t="shared" si="6"/>
        <v>36.81</v>
      </c>
      <c r="P47" s="231"/>
      <c r="AC47" s="256"/>
      <c r="AD47" s="256"/>
      <c r="AE47" s="256"/>
      <c r="AF47" s="256"/>
      <c r="AG47" s="256"/>
      <c r="AH47" s="256"/>
      <c r="AI47" s="256"/>
      <c r="AJ47" s="256"/>
      <c r="AK47" s="256"/>
      <c r="AL47" s="256"/>
      <c r="AM47" s="256"/>
    </row>
    <row r="48" spans="1:39" s="50" customFormat="1" ht="20.25" customHeight="1" x14ac:dyDescent="0.2">
      <c r="A48" s="321" t="s">
        <v>33</v>
      </c>
      <c r="B48" s="158">
        <f>ROUND(100000*B34/(B18*24*365),2)</f>
        <v>65.510000000000005</v>
      </c>
      <c r="C48" s="158">
        <f>ROUND(100000*C34/((SUM(B18,C18)/2)*24*365),2)</f>
        <v>64.5</v>
      </c>
      <c r="D48" s="158">
        <f t="shared" ref="D48:O48" si="7">ROUND(100000*D34/((SUM(C18,D18)/2)*24*365),2)</f>
        <v>63.21</v>
      </c>
      <c r="E48" s="158">
        <f>ROUND(100000*E34/((SUM(D18,E18)/2)*24*366),2)</f>
        <v>65.94</v>
      </c>
      <c r="F48" s="158">
        <f t="shared" si="7"/>
        <v>64.61</v>
      </c>
      <c r="G48" s="158">
        <f t="shared" si="7"/>
        <v>63.14</v>
      </c>
      <c r="H48" s="158">
        <f t="shared" si="7"/>
        <v>66.77</v>
      </c>
      <c r="I48" s="158">
        <f>ROUND(100000*I34/((SUM(H18,I18)/2)*24*366),2)</f>
        <v>61.73</v>
      </c>
      <c r="J48" s="158">
        <f t="shared" si="7"/>
        <v>57.31</v>
      </c>
      <c r="K48" s="158">
        <f t="shared" si="7"/>
        <v>55.96</v>
      </c>
      <c r="L48" s="158">
        <f t="shared" si="7"/>
        <v>58.33</v>
      </c>
      <c r="M48" s="158">
        <f>ROUND(100000*M34/((SUM(L18,M18)/2)*24*366),2)</f>
        <v>56.97</v>
      </c>
      <c r="N48" s="158">
        <f t="shared" si="7"/>
        <v>54.41</v>
      </c>
      <c r="O48" s="158">
        <f t="shared" si="7"/>
        <v>53.23</v>
      </c>
      <c r="P48" s="231"/>
      <c r="AC48" s="256"/>
      <c r="AD48" s="256"/>
      <c r="AE48" s="256"/>
      <c r="AF48" s="256"/>
      <c r="AG48" s="256"/>
      <c r="AH48" s="256"/>
      <c r="AI48" s="256"/>
      <c r="AJ48" s="256"/>
      <c r="AK48" s="256"/>
      <c r="AL48" s="256"/>
      <c r="AM48" s="256"/>
    </row>
    <row r="49" spans="1:39" s="50" customFormat="1" ht="20.25" customHeight="1" x14ac:dyDescent="0.2">
      <c r="A49" s="317" t="s">
        <v>301</v>
      </c>
      <c r="B49" s="158">
        <f>ROUND(100000*B35/(B19*24*365),2)</f>
        <v>40.909999999999997</v>
      </c>
      <c r="C49" s="158">
        <f>ROUND(100000*C35/((SUM(B19,C19)/2)*24*365),2)</f>
        <v>63.87</v>
      </c>
      <c r="D49" s="158">
        <f t="shared" ref="D49:O49" si="8">ROUND(100000*D35/((SUM(C19,D19)/2)*24*365),2)</f>
        <v>52.07</v>
      </c>
      <c r="E49" s="158">
        <f>ROUND(100000*E35/((SUM(D19,E19)/2)*24*366),2)</f>
        <v>57.75</v>
      </c>
      <c r="F49" s="158">
        <f t="shared" si="8"/>
        <v>57.32</v>
      </c>
      <c r="G49" s="158">
        <f t="shared" si="8"/>
        <v>57.5</v>
      </c>
      <c r="H49" s="158">
        <f t="shared" si="8"/>
        <v>58.57</v>
      </c>
      <c r="I49" s="158">
        <f>ROUND(100000*I35/((SUM(H19,I19)/2)*24*366),2)</f>
        <v>62.18</v>
      </c>
      <c r="J49" s="158">
        <f t="shared" si="8"/>
        <v>62.47</v>
      </c>
      <c r="K49" s="158">
        <f t="shared" si="8"/>
        <v>61.71</v>
      </c>
      <c r="L49" s="158">
        <f t="shared" si="8"/>
        <v>62.97</v>
      </c>
      <c r="M49" s="158">
        <f>ROUND(100000*M35/((SUM(L19,M19)/2)*24*366),2)</f>
        <v>61.67</v>
      </c>
      <c r="N49" s="158">
        <f t="shared" si="8"/>
        <v>64.45</v>
      </c>
      <c r="O49" s="158">
        <f t="shared" si="8"/>
        <v>61.82</v>
      </c>
      <c r="P49" s="231"/>
      <c r="AC49" s="256"/>
      <c r="AD49" s="256"/>
      <c r="AE49" s="256"/>
      <c r="AF49" s="256"/>
      <c r="AG49" s="256"/>
      <c r="AH49" s="256"/>
      <c r="AI49" s="256"/>
      <c r="AJ49" s="256"/>
      <c r="AK49" s="256"/>
      <c r="AL49" s="256"/>
      <c r="AM49" s="256"/>
    </row>
    <row r="50" spans="1:39" s="50" customFormat="1" ht="20.25" customHeight="1" x14ac:dyDescent="0.2">
      <c r="A50" s="321" t="s">
        <v>304</v>
      </c>
      <c r="B50" s="158">
        <f>ROUND(100000*B36/(B20*24*365),2)</f>
        <v>55.24</v>
      </c>
      <c r="C50" s="158">
        <f>ROUND(100000*C36/((SUM(B20,C20)/2)*24*365),2)</f>
        <v>60.84</v>
      </c>
      <c r="D50" s="158">
        <f t="shared" ref="D50:O50" si="9">ROUND(100000*D36/((SUM(C20,D20)/2)*24*365),2)</f>
        <v>27.23</v>
      </c>
      <c r="E50" s="158">
        <f>ROUND(100000*E36/((SUM(D20,E20)/2)*24*366),2)</f>
        <v>39.56</v>
      </c>
      <c r="F50" s="158">
        <f t="shared" si="9"/>
        <v>64.61</v>
      </c>
      <c r="G50" s="158">
        <f t="shared" si="9"/>
        <v>70.91</v>
      </c>
      <c r="H50" s="158">
        <f t="shared" si="9"/>
        <v>87.3</v>
      </c>
      <c r="I50" s="158">
        <f>ROUND(100000*I36/((SUM(H20,I20)/2)*24*366),2)</f>
        <v>78.5</v>
      </c>
      <c r="J50" s="158">
        <f t="shared" si="9"/>
        <v>77.7</v>
      </c>
      <c r="K50" s="158">
        <f t="shared" si="9"/>
        <v>70.58</v>
      </c>
      <c r="L50" s="158">
        <f t="shared" si="9"/>
        <v>64.069999999999993</v>
      </c>
      <c r="M50" s="158">
        <f>ROUND(100000*M36/((SUM(L20,M20)/2)*24*366),2)</f>
        <v>67.05</v>
      </c>
      <c r="N50" s="158">
        <f t="shared" si="9"/>
        <v>67.680000000000007</v>
      </c>
      <c r="O50" s="158">
        <f t="shared" si="9"/>
        <v>56.54</v>
      </c>
      <c r="P50" s="231"/>
      <c r="AC50" s="256"/>
      <c r="AD50" s="256"/>
      <c r="AE50" s="256"/>
      <c r="AF50" s="256"/>
      <c r="AG50" s="256"/>
      <c r="AH50" s="256"/>
      <c r="AI50" s="256"/>
      <c r="AJ50" s="256"/>
      <c r="AK50" s="256"/>
      <c r="AL50" s="256"/>
      <c r="AM50" s="256"/>
    </row>
    <row r="51" spans="1:39" s="50" customFormat="1" ht="20.25" customHeight="1" x14ac:dyDescent="0.2">
      <c r="A51" s="322" t="s">
        <v>96</v>
      </c>
      <c r="B51" s="159">
        <f>ROUND(100000*(B37-B33)/(B21*24*365),2)</f>
        <v>33.69</v>
      </c>
      <c r="C51" s="159">
        <f>ROUND(100000*(C37-C33)/((SUM(B21,C21)/2)*24*365),2)</f>
        <v>31.41</v>
      </c>
      <c r="D51" s="159">
        <f t="shared" ref="D51:O51" si="10">ROUND(100000*(D37-D33)/((SUM(C21,D21)/2)*24*365),2)</f>
        <v>33.89</v>
      </c>
      <c r="E51" s="159">
        <f>ROUND(100000*(E37-E33)/((SUM(D21,E21)/2)*24*366),2)</f>
        <v>32.020000000000003</v>
      </c>
      <c r="F51" s="159">
        <f t="shared" si="10"/>
        <v>33.9</v>
      </c>
      <c r="G51" s="159">
        <f t="shared" si="10"/>
        <v>32.76</v>
      </c>
      <c r="H51" s="159">
        <f t="shared" si="10"/>
        <v>33.979999999999997</v>
      </c>
      <c r="I51" s="159">
        <f>ROUND(100000*(I37-I33)/((SUM(H21,I21)/2)*24*366),2)</f>
        <v>28.32</v>
      </c>
      <c r="J51" s="159">
        <f t="shared" si="10"/>
        <v>29.71</v>
      </c>
      <c r="K51" s="159">
        <f t="shared" si="10"/>
        <v>29.75</v>
      </c>
      <c r="L51" s="159">
        <f t="shared" si="10"/>
        <v>29.97</v>
      </c>
      <c r="M51" s="159">
        <f>ROUND(100000*(M37-M33)/((SUM(L21,M21)/2)*24*366),2)</f>
        <v>32.33</v>
      </c>
      <c r="N51" s="159">
        <f t="shared" si="10"/>
        <v>28.57</v>
      </c>
      <c r="O51" s="159">
        <f t="shared" si="10"/>
        <v>29.83</v>
      </c>
    </row>
    <row r="52" spans="1:39" s="50" customFormat="1" ht="45" customHeight="1" x14ac:dyDescent="0.2">
      <c r="A52" s="315"/>
      <c r="B52" s="168"/>
      <c r="C52" s="168"/>
      <c r="D52" s="157"/>
      <c r="E52" s="157"/>
      <c r="F52" s="157"/>
      <c r="G52" s="157"/>
      <c r="H52" s="157"/>
      <c r="I52" s="157"/>
      <c r="J52" s="157"/>
      <c r="K52" s="157"/>
      <c r="L52" s="157"/>
      <c r="M52" s="157"/>
      <c r="N52" s="247"/>
      <c r="P52" s="231"/>
    </row>
    <row r="53" spans="1:39" s="50" customFormat="1" ht="20.25" customHeight="1" x14ac:dyDescent="0.2">
      <c r="A53" s="325" t="s">
        <v>225</v>
      </c>
      <c r="B53" s="255" t="s">
        <v>111</v>
      </c>
      <c r="C53" s="255" t="s">
        <v>112</v>
      </c>
      <c r="D53" s="255" t="s">
        <v>113</v>
      </c>
      <c r="E53" s="255" t="s">
        <v>114</v>
      </c>
      <c r="F53" s="255" t="s">
        <v>115</v>
      </c>
      <c r="G53" s="255" t="s">
        <v>116</v>
      </c>
      <c r="H53" s="255" t="s">
        <v>117</v>
      </c>
      <c r="I53" s="255" t="s">
        <v>118</v>
      </c>
      <c r="J53" s="255" t="s">
        <v>119</v>
      </c>
      <c r="K53" s="255" t="s">
        <v>120</v>
      </c>
      <c r="L53" s="255" t="s">
        <v>107</v>
      </c>
      <c r="M53" s="255" t="s">
        <v>108</v>
      </c>
      <c r="N53" s="255" t="s">
        <v>262</v>
      </c>
      <c r="O53" s="255" t="s">
        <v>288</v>
      </c>
      <c r="P53" s="231"/>
    </row>
    <row r="54" spans="1:39" s="50" customFormat="1" ht="20.25" customHeight="1" x14ac:dyDescent="0.2">
      <c r="A54" s="351" t="s">
        <v>87</v>
      </c>
      <c r="B54" s="170" t="s">
        <v>222</v>
      </c>
      <c r="C54" s="169">
        <f t="shared" ref="C54:N54" si="11">ROUND((C25/C$61)*100,2)</f>
        <v>1.89</v>
      </c>
      <c r="D54" s="169">
        <f t="shared" si="11"/>
        <v>2.94</v>
      </c>
      <c r="E54" s="169">
        <f t="shared" si="11"/>
        <v>3.36</v>
      </c>
      <c r="F54" s="169">
        <f t="shared" si="11"/>
        <v>4.72</v>
      </c>
      <c r="G54" s="169">
        <f t="shared" si="11"/>
        <v>5.49</v>
      </c>
      <c r="H54" s="169">
        <f t="shared" si="11"/>
        <v>6.74</v>
      </c>
      <c r="I54" s="169">
        <f t="shared" si="11"/>
        <v>6.12</v>
      </c>
      <c r="J54" s="169">
        <f t="shared" si="11"/>
        <v>8.49</v>
      </c>
      <c r="K54" s="169">
        <f t="shared" si="11"/>
        <v>9.1300000000000008</v>
      </c>
      <c r="L54" s="169">
        <f t="shared" si="11"/>
        <v>9.84</v>
      </c>
      <c r="M54" s="169">
        <f t="shared" si="11"/>
        <v>11.19</v>
      </c>
      <c r="N54" s="169">
        <f t="shared" si="11"/>
        <v>9.44</v>
      </c>
      <c r="O54" s="169">
        <f t="shared" ref="O54" si="12">ROUND((O25/O$61)*100,2)</f>
        <v>10.77</v>
      </c>
      <c r="P54" s="231"/>
    </row>
    <row r="55" spans="1:39" s="50" customFormat="1" ht="20.25" customHeight="1" x14ac:dyDescent="0.2">
      <c r="A55" s="321" t="s">
        <v>88</v>
      </c>
      <c r="B55" s="171" t="s">
        <v>222</v>
      </c>
      <c r="C55" s="158">
        <f t="shared" ref="C55:D58" si="13">ROUND((C26/C$61)*100,2)</f>
        <v>0.8</v>
      </c>
      <c r="D55" s="158">
        <f t="shared" si="13"/>
        <v>1.4</v>
      </c>
      <c r="E55" s="158">
        <f t="shared" ref="E55:N55" si="14">ROUND((E26/E$61)*100,2)</f>
        <v>2.09</v>
      </c>
      <c r="F55" s="158">
        <f t="shared" si="14"/>
        <v>3.2</v>
      </c>
      <c r="G55" s="158">
        <f t="shared" si="14"/>
        <v>3.96</v>
      </c>
      <c r="H55" s="158">
        <f t="shared" si="14"/>
        <v>5.14</v>
      </c>
      <c r="I55" s="158">
        <f t="shared" si="14"/>
        <v>4.84</v>
      </c>
      <c r="J55" s="158">
        <f t="shared" si="14"/>
        <v>6.18</v>
      </c>
      <c r="K55" s="158">
        <f t="shared" si="14"/>
        <v>7.97</v>
      </c>
      <c r="L55" s="158">
        <f t="shared" si="14"/>
        <v>9.8699999999999992</v>
      </c>
      <c r="M55" s="158">
        <f t="shared" si="14"/>
        <v>13.03</v>
      </c>
      <c r="N55" s="158">
        <f t="shared" si="14"/>
        <v>11.5</v>
      </c>
      <c r="O55" s="158">
        <f t="shared" ref="O55" si="15">ROUND((O26/O$61)*100,2)</f>
        <v>13.82</v>
      </c>
      <c r="P55" s="231"/>
    </row>
    <row r="56" spans="1:39" s="50" customFormat="1" ht="20.25" customHeight="1" x14ac:dyDescent="0.2">
      <c r="A56" s="321" t="s">
        <v>4</v>
      </c>
      <c r="B56" s="171" t="s">
        <v>222</v>
      </c>
      <c r="C56" s="158">
        <f t="shared" si="13"/>
        <v>0</v>
      </c>
      <c r="D56" s="158">
        <f t="shared" si="13"/>
        <v>0</v>
      </c>
      <c r="E56" s="158">
        <f t="shared" ref="E56:N56" si="16">ROUND((E27/E$61)*100,2)</f>
        <v>0</v>
      </c>
      <c r="F56" s="158">
        <f t="shared" si="16"/>
        <v>0</v>
      </c>
      <c r="G56" s="158">
        <f t="shared" si="16"/>
        <v>0</v>
      </c>
      <c r="H56" s="158">
        <f t="shared" si="16"/>
        <v>0</v>
      </c>
      <c r="I56" s="158">
        <f t="shared" si="16"/>
        <v>0</v>
      </c>
      <c r="J56" s="158">
        <f t="shared" si="16"/>
        <v>0</v>
      </c>
      <c r="K56" s="158">
        <f t="shared" si="16"/>
        <v>0</v>
      </c>
      <c r="L56" s="158">
        <f t="shared" si="16"/>
        <v>0</v>
      </c>
      <c r="M56" s="158">
        <f t="shared" si="16"/>
        <v>0</v>
      </c>
      <c r="N56" s="158">
        <f t="shared" si="16"/>
        <v>0</v>
      </c>
      <c r="O56" s="158">
        <f t="shared" ref="O56" si="17">ROUND((O27/O$61)*100,2)</f>
        <v>0</v>
      </c>
      <c r="P56" s="231"/>
    </row>
    <row r="57" spans="1:39" s="50" customFormat="1" ht="20.25" customHeight="1" x14ac:dyDescent="0.2">
      <c r="A57" s="321" t="s">
        <v>5</v>
      </c>
      <c r="B57" s="171" t="s">
        <v>222</v>
      </c>
      <c r="C57" s="158">
        <f t="shared" si="13"/>
        <v>0.01</v>
      </c>
      <c r="D57" s="158">
        <f t="shared" si="13"/>
        <v>7.0000000000000007E-2</v>
      </c>
      <c r="E57" s="158">
        <f t="shared" ref="E57:N57" si="18">ROUND((E28/E$61)*100,2)</f>
        <v>0.37</v>
      </c>
      <c r="F57" s="158">
        <f t="shared" si="18"/>
        <v>0.56000000000000005</v>
      </c>
      <c r="G57" s="158">
        <f t="shared" si="18"/>
        <v>1.2</v>
      </c>
      <c r="H57" s="158">
        <f t="shared" si="18"/>
        <v>2.2200000000000002</v>
      </c>
      <c r="I57" s="158">
        <f t="shared" si="18"/>
        <v>3.06</v>
      </c>
      <c r="J57" s="158">
        <f t="shared" si="18"/>
        <v>3.39</v>
      </c>
      <c r="K57" s="158">
        <f t="shared" si="18"/>
        <v>3.81</v>
      </c>
      <c r="L57" s="158">
        <f t="shared" si="18"/>
        <v>3.83</v>
      </c>
      <c r="M57" s="158">
        <f t="shared" si="18"/>
        <v>4.13</v>
      </c>
      <c r="N57" s="158">
        <f t="shared" si="18"/>
        <v>3.93</v>
      </c>
      <c r="O57" s="158">
        <f t="shared" ref="O57" si="19">ROUND((O28/O$61)*100,2)</f>
        <v>4.2699999999999996</v>
      </c>
      <c r="P57" s="231"/>
    </row>
    <row r="58" spans="1:39" s="50" customFormat="1" ht="20.25" customHeight="1" x14ac:dyDescent="0.2">
      <c r="A58" s="321" t="s">
        <v>18</v>
      </c>
      <c r="B58" s="171" t="s">
        <v>222</v>
      </c>
      <c r="C58" s="158">
        <f t="shared" si="13"/>
        <v>0.94</v>
      </c>
      <c r="D58" s="158">
        <f t="shared" si="13"/>
        <v>1.55</v>
      </c>
      <c r="E58" s="158">
        <f t="shared" ref="E58:N58" si="20">ROUND((E29/E$61)*100,2)</f>
        <v>1.46</v>
      </c>
      <c r="F58" s="158">
        <f t="shared" si="20"/>
        <v>1.31</v>
      </c>
      <c r="G58" s="158">
        <f t="shared" si="20"/>
        <v>1.74</v>
      </c>
      <c r="H58" s="158">
        <f t="shared" si="20"/>
        <v>1.86</v>
      </c>
      <c r="I58" s="158">
        <f t="shared" si="20"/>
        <v>1.58</v>
      </c>
      <c r="J58" s="158">
        <f t="shared" si="20"/>
        <v>1.74</v>
      </c>
      <c r="K58" s="158">
        <f t="shared" si="20"/>
        <v>1.64</v>
      </c>
      <c r="L58" s="158">
        <f t="shared" si="20"/>
        <v>1.83</v>
      </c>
      <c r="M58" s="158">
        <f t="shared" si="20"/>
        <v>2.2000000000000002</v>
      </c>
      <c r="N58" s="158">
        <f t="shared" si="20"/>
        <v>1.78</v>
      </c>
      <c r="O58" s="158">
        <f t="shared" ref="O58" si="21">ROUND((O29/O$61)*100,2)</f>
        <v>1.63</v>
      </c>
      <c r="P58" s="231"/>
    </row>
    <row r="59" spans="1:39" s="50" customFormat="1" ht="20.25" customHeight="1" x14ac:dyDescent="0.2">
      <c r="A59" s="321" t="s">
        <v>93</v>
      </c>
      <c r="B59" s="171" t="s">
        <v>222</v>
      </c>
      <c r="C59" s="157">
        <f t="shared" ref="C59" si="22">C60-C54-C55-C56-C57-C58</f>
        <v>3.2100000000000004</v>
      </c>
      <c r="D59" s="157">
        <f t="shared" ref="D59:N59" si="23">D60-D54-D55-D56-D57-D58</f>
        <v>3.6100000000000003</v>
      </c>
      <c r="E59" s="157">
        <f t="shared" si="23"/>
        <v>4.0600000000000005</v>
      </c>
      <c r="F59" s="157">
        <f t="shared" si="23"/>
        <v>5.0599999999999987</v>
      </c>
      <c r="G59" s="157">
        <f t="shared" si="23"/>
        <v>6.6899999999999995</v>
      </c>
      <c r="H59" s="157">
        <f t="shared" si="23"/>
        <v>8.6399999999999988</v>
      </c>
      <c r="I59" s="157">
        <f t="shared" si="23"/>
        <v>8.8699999999999974</v>
      </c>
      <c r="J59" s="157">
        <f t="shared" si="23"/>
        <v>9.44</v>
      </c>
      <c r="K59" s="157">
        <f t="shared" si="23"/>
        <v>10.51</v>
      </c>
      <c r="L59" s="157">
        <f t="shared" si="23"/>
        <v>11.55</v>
      </c>
      <c r="M59" s="157">
        <f t="shared" si="23"/>
        <v>12.600000000000001</v>
      </c>
      <c r="N59" s="157">
        <f t="shared" si="23"/>
        <v>12.930000000000001</v>
      </c>
      <c r="O59" s="157">
        <f t="shared" ref="O59" si="24">O60-O54-O55-O56-O57-O58</f>
        <v>10.879999999999999</v>
      </c>
      <c r="P59" s="231"/>
    </row>
    <row r="60" spans="1:39" s="50" customFormat="1" ht="45" customHeight="1" x14ac:dyDescent="0.2">
      <c r="A60" s="325" t="s">
        <v>89</v>
      </c>
      <c r="B60" s="171" t="s">
        <v>222</v>
      </c>
      <c r="C60" s="158">
        <f t="shared" ref="C60:N60" si="25">ROUND((C37/C$61)*100,2)</f>
        <v>6.85</v>
      </c>
      <c r="D60" s="158">
        <f t="shared" si="25"/>
        <v>9.57</v>
      </c>
      <c r="E60" s="158">
        <f t="shared" si="25"/>
        <v>11.34</v>
      </c>
      <c r="F60" s="158">
        <f t="shared" si="25"/>
        <v>14.85</v>
      </c>
      <c r="G60" s="158">
        <f t="shared" si="25"/>
        <v>19.079999999999998</v>
      </c>
      <c r="H60" s="158">
        <f t="shared" si="25"/>
        <v>24.6</v>
      </c>
      <c r="I60" s="158">
        <f t="shared" si="25"/>
        <v>24.47</v>
      </c>
      <c r="J60" s="158">
        <f t="shared" si="25"/>
        <v>29.24</v>
      </c>
      <c r="K60" s="158">
        <f t="shared" si="25"/>
        <v>33.06</v>
      </c>
      <c r="L60" s="158">
        <f t="shared" si="25"/>
        <v>36.92</v>
      </c>
      <c r="M60" s="158">
        <f t="shared" si="25"/>
        <v>43.15</v>
      </c>
      <c r="N60" s="158">
        <f t="shared" si="25"/>
        <v>39.58</v>
      </c>
      <c r="O60" s="158">
        <f t="shared" ref="O60" si="26">ROUND((O37/O$61)*100,2)</f>
        <v>41.37</v>
      </c>
      <c r="P60" s="231"/>
    </row>
    <row r="61" spans="1:39" ht="38.25" customHeight="1" thickBot="1" x14ac:dyDescent="0.25">
      <c r="A61" s="345" t="s">
        <v>334</v>
      </c>
      <c r="B61" s="223"/>
      <c r="C61" s="223">
        <f>SUM(Quarter!B61:E61)</f>
        <v>382069</v>
      </c>
      <c r="D61" s="224">
        <f>SUM(Quarter!F61:I61)</f>
        <v>367982</v>
      </c>
      <c r="E61" s="223">
        <f>SUM(Quarter!J61:M61)</f>
        <v>363873</v>
      </c>
      <c r="F61" s="223">
        <f>SUM(Quarter!N61:Q61)</f>
        <v>358284</v>
      </c>
      <c r="G61" s="223">
        <f>SUM(Quarter!R61:U61)</f>
        <v>338096</v>
      </c>
      <c r="H61" s="223">
        <f>SUM(Quarter!V61:Y61)</f>
        <v>338875</v>
      </c>
      <c r="I61" s="223">
        <f>SUM(Quarter!Z61:AC61)</f>
        <v>339165</v>
      </c>
      <c r="J61" s="223">
        <f>SUM(Quarter!AD61:AG61)</f>
        <v>338197</v>
      </c>
      <c r="K61" s="223">
        <f>SUM(Quarter!AH61:AK61)</f>
        <v>332724</v>
      </c>
      <c r="L61" s="223">
        <f>SUM(Quarter!AL61:AO61)</f>
        <v>323862.39999999997</v>
      </c>
      <c r="M61" s="223">
        <f>SUM(Quarter!AP61:AS61)</f>
        <v>312260.69999999995</v>
      </c>
      <c r="N61" s="246">
        <f>SUM(Quarter!AT61:AW61)</f>
        <v>308659.09999999998</v>
      </c>
      <c r="O61" s="313">
        <f>SUM(Quarter!AX61:BA61)</f>
        <v>325992</v>
      </c>
      <c r="P61" s="314"/>
    </row>
    <row r="62" spans="1:39" s="115" customFormat="1" ht="20.25" customHeight="1" thickTop="1" x14ac:dyDescent="0.2">
      <c r="A62" s="346"/>
      <c r="B62" s="113"/>
      <c r="C62" s="113"/>
      <c r="D62" s="113"/>
      <c r="E62" s="113"/>
      <c r="F62" s="113"/>
      <c r="G62" s="113"/>
      <c r="H62" s="113"/>
      <c r="I62" s="113"/>
      <c r="J62" s="113"/>
      <c r="K62" s="113"/>
      <c r="L62" s="113"/>
      <c r="M62" s="113"/>
      <c r="N62" s="78"/>
      <c r="O62" s="78"/>
    </row>
    <row r="63" spans="1:39" ht="20.25" customHeight="1" x14ac:dyDescent="0.2">
      <c r="A63" s="346"/>
      <c r="B63" s="113"/>
      <c r="C63" s="252"/>
      <c r="D63" s="252"/>
      <c r="E63" s="252"/>
      <c r="F63" s="252"/>
      <c r="G63" s="252"/>
      <c r="H63" s="252"/>
      <c r="I63" s="252"/>
      <c r="J63" s="252"/>
      <c r="K63" s="252"/>
      <c r="L63" s="252"/>
      <c r="M63" s="252"/>
      <c r="N63" s="252"/>
      <c r="O63" s="115"/>
    </row>
    <row r="64" spans="1:39" ht="20.25" customHeight="1" x14ac:dyDescent="0.2">
      <c r="A64" s="346"/>
      <c r="B64" s="113"/>
      <c r="C64" s="114"/>
      <c r="D64" s="114"/>
      <c r="E64" s="113"/>
      <c r="F64" s="113"/>
      <c r="G64" s="113"/>
      <c r="H64" s="113"/>
      <c r="I64" s="113"/>
      <c r="J64" s="113"/>
      <c r="K64" s="116"/>
      <c r="L64" s="113"/>
      <c r="M64" s="113"/>
      <c r="N64" s="252"/>
    </row>
    <row r="65" spans="1:15" ht="20.25" customHeight="1" x14ac:dyDescent="0.2">
      <c r="A65" s="346"/>
      <c r="B65" s="113"/>
      <c r="C65" s="114"/>
      <c r="D65" s="114"/>
      <c r="E65" s="113"/>
      <c r="F65" s="113"/>
      <c r="G65" s="113"/>
      <c r="H65" s="113"/>
      <c r="I65" s="113"/>
      <c r="J65" s="113"/>
      <c r="K65" s="113"/>
      <c r="L65" s="113"/>
      <c r="M65" s="113"/>
    </row>
    <row r="66" spans="1:15" ht="20.25" customHeight="1" x14ac:dyDescent="0.2">
      <c r="A66" s="109"/>
      <c r="B66" s="113"/>
      <c r="C66" s="114"/>
      <c r="D66" s="114"/>
      <c r="E66" s="113"/>
      <c r="F66" s="113"/>
      <c r="G66" s="113"/>
      <c r="H66" s="113"/>
      <c r="I66" s="113"/>
      <c r="J66" s="113"/>
      <c r="K66" s="113"/>
      <c r="L66" s="113"/>
      <c r="M66" s="113"/>
    </row>
    <row r="67" spans="1:15" ht="20.25" customHeight="1" x14ac:dyDescent="0.2">
      <c r="A67" s="109"/>
      <c r="B67" s="113"/>
      <c r="C67" s="114"/>
      <c r="D67" s="114"/>
      <c r="E67" s="113"/>
      <c r="F67" s="113"/>
      <c r="G67" s="113"/>
      <c r="H67" s="113"/>
      <c r="I67" s="113"/>
      <c r="J67" s="113"/>
      <c r="K67" s="113"/>
      <c r="L67" s="113"/>
      <c r="M67" s="113"/>
    </row>
    <row r="68" spans="1:15" ht="20.25" customHeight="1" x14ac:dyDescent="0.2">
      <c r="A68" s="109"/>
      <c r="B68" s="113"/>
      <c r="C68" s="114"/>
      <c r="D68" s="114"/>
      <c r="E68" s="113"/>
      <c r="F68" s="113"/>
      <c r="G68" s="113"/>
      <c r="H68" s="113"/>
      <c r="I68" s="113"/>
      <c r="J68" s="113"/>
      <c r="K68" s="113"/>
      <c r="L68" s="113"/>
      <c r="M68" s="113"/>
    </row>
    <row r="69" spans="1:15" s="117" customFormat="1" ht="20.25" customHeight="1" x14ac:dyDescent="0.2">
      <c r="A69" s="109"/>
      <c r="B69" s="113"/>
      <c r="C69" s="114"/>
      <c r="D69" s="114"/>
      <c r="E69" s="113"/>
      <c r="F69" s="113"/>
      <c r="G69" s="113"/>
      <c r="H69" s="113"/>
      <c r="I69" s="113"/>
      <c r="J69" s="113"/>
      <c r="K69" s="113"/>
      <c r="L69" s="113"/>
      <c r="M69" s="113"/>
      <c r="N69" s="78"/>
      <c r="O69" s="78"/>
    </row>
    <row r="70" spans="1:15" s="117" customFormat="1" ht="20.25" customHeight="1" x14ac:dyDescent="0.2">
      <c r="A70" s="109"/>
      <c r="B70" s="113"/>
      <c r="C70" s="114"/>
      <c r="D70" s="114"/>
      <c r="E70" s="114"/>
      <c r="F70" s="114"/>
      <c r="G70" s="114"/>
      <c r="H70" s="114"/>
      <c r="I70" s="114"/>
      <c r="J70" s="114"/>
      <c r="K70" s="114"/>
      <c r="L70" s="114"/>
      <c r="M70" s="114"/>
    </row>
    <row r="71" spans="1:15" s="117" customFormat="1" ht="20.25" customHeight="1" x14ac:dyDescent="0.2">
      <c r="A71" s="109"/>
      <c r="B71" s="113"/>
      <c r="C71" s="114"/>
      <c r="D71" s="114"/>
      <c r="E71" s="114"/>
      <c r="F71" s="114"/>
      <c r="G71" s="114"/>
      <c r="H71" s="114"/>
      <c r="I71" s="114"/>
      <c r="J71" s="114"/>
      <c r="K71" s="114"/>
      <c r="L71" s="114"/>
      <c r="M71" s="114"/>
    </row>
    <row r="72" spans="1:15" s="117" customFormat="1" ht="20.25" customHeight="1" x14ac:dyDescent="0.2">
      <c r="A72" s="109"/>
      <c r="B72" s="113"/>
      <c r="C72" s="114"/>
      <c r="D72" s="114"/>
      <c r="E72" s="114"/>
      <c r="F72" s="114"/>
      <c r="G72" s="114"/>
      <c r="H72" s="114"/>
      <c r="I72" s="114"/>
      <c r="J72" s="114"/>
      <c r="K72" s="114"/>
      <c r="L72" s="114"/>
      <c r="M72" s="114"/>
    </row>
    <row r="73" spans="1:15" s="117" customFormat="1" ht="20.25" customHeight="1" x14ac:dyDescent="0.2">
      <c r="A73" s="109"/>
      <c r="B73" s="113"/>
      <c r="C73" s="114"/>
      <c r="D73" s="114"/>
      <c r="E73" s="114"/>
      <c r="F73" s="114"/>
      <c r="G73" s="114"/>
      <c r="H73" s="114"/>
      <c r="I73" s="114"/>
      <c r="J73" s="114"/>
      <c r="K73" s="114"/>
      <c r="L73" s="114"/>
      <c r="M73" s="114"/>
    </row>
    <row r="74" spans="1:15" s="117" customFormat="1" ht="20.25" customHeight="1" x14ac:dyDescent="0.2">
      <c r="A74" s="109"/>
      <c r="B74" s="113"/>
      <c r="C74" s="113"/>
      <c r="D74" s="113"/>
      <c r="E74" s="114"/>
      <c r="F74" s="114"/>
      <c r="G74" s="114"/>
      <c r="H74" s="114"/>
      <c r="I74" s="114"/>
      <c r="J74" s="114"/>
      <c r="K74" s="114"/>
      <c r="L74" s="114"/>
      <c r="M74" s="114"/>
    </row>
    <row r="75" spans="1:15" s="117" customFormat="1" ht="20.25" customHeight="1" x14ac:dyDescent="0.2">
      <c r="A75" s="109"/>
      <c r="B75" s="113"/>
      <c r="C75" s="113"/>
      <c r="D75" s="113"/>
      <c r="E75" s="114"/>
      <c r="F75" s="114"/>
      <c r="G75" s="114"/>
      <c r="H75" s="114"/>
      <c r="I75" s="114"/>
      <c r="J75" s="114"/>
      <c r="K75" s="114"/>
      <c r="L75" s="114"/>
      <c r="M75" s="114"/>
    </row>
    <row r="76" spans="1:15" s="117" customFormat="1" ht="20.25" customHeight="1" x14ac:dyDescent="0.2">
      <c r="A76" s="109"/>
      <c r="B76" s="113"/>
      <c r="C76" s="113"/>
      <c r="D76" s="113"/>
      <c r="E76" s="114"/>
      <c r="F76" s="114"/>
      <c r="G76" s="114"/>
      <c r="H76" s="114"/>
      <c r="I76" s="114"/>
      <c r="J76" s="114"/>
      <c r="K76" s="114"/>
      <c r="L76" s="114"/>
      <c r="M76" s="114"/>
    </row>
    <row r="77" spans="1:15" s="117" customFormat="1" ht="20.25" customHeight="1" x14ac:dyDescent="0.2">
      <c r="A77" s="109"/>
      <c r="B77" s="113"/>
      <c r="C77" s="113"/>
      <c r="D77" s="113"/>
      <c r="E77" s="114"/>
      <c r="F77" s="114"/>
      <c r="G77" s="114"/>
      <c r="H77" s="114"/>
      <c r="I77" s="114"/>
      <c r="J77" s="114"/>
      <c r="K77" s="114"/>
      <c r="L77" s="114"/>
      <c r="M77" s="114"/>
    </row>
    <row r="78" spans="1:15" s="117" customFormat="1" ht="20.25" customHeight="1" x14ac:dyDescent="0.2">
      <c r="A78" s="76"/>
      <c r="B78" s="113"/>
      <c r="C78" s="113"/>
      <c r="D78" s="113"/>
      <c r="E78" s="114"/>
      <c r="F78" s="114"/>
      <c r="G78" s="114"/>
      <c r="H78" s="114"/>
      <c r="I78" s="114"/>
      <c r="J78" s="114"/>
      <c r="K78" s="114"/>
      <c r="L78" s="114"/>
      <c r="M78" s="114"/>
    </row>
    <row r="79" spans="1:15" s="117" customFormat="1" ht="20.25" customHeight="1" x14ac:dyDescent="0.2">
      <c r="A79" s="109"/>
      <c r="B79" s="113"/>
      <c r="C79" s="113"/>
      <c r="D79" s="113"/>
      <c r="E79" s="114"/>
      <c r="F79" s="114"/>
      <c r="G79" s="114"/>
      <c r="H79" s="114"/>
      <c r="I79" s="114"/>
      <c r="J79" s="114"/>
      <c r="K79" s="114"/>
      <c r="L79" s="114"/>
      <c r="M79" s="114"/>
    </row>
    <row r="80" spans="1:15" s="117" customFormat="1" ht="20.25" customHeight="1" x14ac:dyDescent="0.2">
      <c r="A80" s="118"/>
      <c r="B80" s="113"/>
      <c r="C80" s="113"/>
      <c r="D80" s="113"/>
      <c r="E80" s="114"/>
      <c r="F80" s="114"/>
      <c r="G80" s="114"/>
      <c r="H80" s="114"/>
      <c r="I80" s="114"/>
      <c r="J80" s="114"/>
      <c r="K80" s="114"/>
      <c r="L80" s="114"/>
      <c r="M80" s="114"/>
    </row>
    <row r="81" spans="5:15" ht="20.25" customHeight="1" x14ac:dyDescent="0.2">
      <c r="E81" s="114"/>
      <c r="F81" s="114"/>
      <c r="G81" s="114"/>
      <c r="H81" s="114"/>
      <c r="I81" s="114"/>
      <c r="J81" s="114"/>
      <c r="K81" s="114"/>
      <c r="L81" s="114"/>
      <c r="M81" s="114"/>
      <c r="N81" s="117"/>
      <c r="O81" s="117"/>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V82"/>
  <sheetViews>
    <sheetView showGridLines="0" zoomScaleNormal="100" workbookViewId="0">
      <pane xSplit="1" ySplit="7" topLeftCell="AU8"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55.7109375" style="109" customWidth="1"/>
    <col min="2" max="47" width="13.5703125" style="109" customWidth="1"/>
    <col min="48" max="48" width="13.7109375" style="109" customWidth="1"/>
    <col min="49" max="49" width="14.28515625" style="109" customWidth="1"/>
    <col min="50" max="50" width="14" style="109" customWidth="1"/>
    <col min="51" max="51" width="13.5703125" style="109" customWidth="1"/>
    <col min="52" max="52" width="13" style="109" customWidth="1"/>
    <col min="53" max="53" width="13.28515625" style="109" customWidth="1"/>
    <col min="54" max="16384" width="9.140625" style="109"/>
  </cols>
  <sheetData>
    <row r="1" spans="1:54" ht="45" customHeight="1" x14ac:dyDescent="0.2">
      <c r="A1" s="37" t="s">
        <v>258</v>
      </c>
      <c r="P1" s="131"/>
    </row>
    <row r="2" spans="1:54" ht="20.25" customHeight="1" x14ac:dyDescent="0.2">
      <c r="A2" s="64" t="s">
        <v>233</v>
      </c>
      <c r="B2" s="132"/>
      <c r="C2" s="132"/>
      <c r="D2" s="132"/>
      <c r="E2" s="132"/>
      <c r="F2" s="132"/>
      <c r="G2" s="132"/>
      <c r="H2" s="132"/>
      <c r="P2" s="133"/>
    </row>
    <row r="3" spans="1:54" ht="20.25" customHeight="1" x14ac:dyDescent="0.2">
      <c r="A3" s="64" t="s">
        <v>253</v>
      </c>
    </row>
    <row r="4" spans="1:54" ht="20.25" customHeight="1" x14ac:dyDescent="0.2">
      <c r="A4" s="64" t="s">
        <v>251</v>
      </c>
      <c r="V4" s="288"/>
      <c r="W4" s="288"/>
      <c r="X4" s="288"/>
      <c r="Y4" s="288"/>
      <c r="Z4" s="288"/>
      <c r="AA4" s="288"/>
      <c r="AB4" s="288"/>
      <c r="AC4" s="288"/>
      <c r="AD4" s="288"/>
      <c r="AE4" s="288"/>
      <c r="AF4" s="288"/>
      <c r="AG4" s="288"/>
      <c r="AH4" s="288"/>
      <c r="AI4" s="288"/>
      <c r="AJ4" s="288"/>
      <c r="AK4" s="288"/>
      <c r="AL4" s="288"/>
      <c r="AM4" s="288"/>
      <c r="AN4" s="288"/>
      <c r="AO4" s="288"/>
      <c r="AP4" s="288"/>
      <c r="AQ4" s="288"/>
      <c r="AR4" s="288"/>
      <c r="AS4" s="288"/>
      <c r="AT4" s="288"/>
      <c r="AU4" s="288"/>
      <c r="AV4" s="288"/>
      <c r="AW4" s="288"/>
      <c r="AX4" s="288"/>
      <c r="AY4" s="288"/>
    </row>
    <row r="5" spans="1:54" s="50" customFormat="1" ht="20.25" customHeight="1" x14ac:dyDescent="0.2">
      <c r="A5" s="64" t="s">
        <v>256</v>
      </c>
      <c r="B5" s="54"/>
      <c r="C5" s="54"/>
      <c r="D5" s="54"/>
      <c r="E5" s="54"/>
      <c r="F5" s="54"/>
      <c r="G5" s="54"/>
      <c r="H5" s="54"/>
      <c r="I5" s="54"/>
      <c r="J5" s="54"/>
      <c r="K5" s="54"/>
      <c r="L5" s="54"/>
      <c r="M5" s="54"/>
      <c r="N5" s="54"/>
      <c r="O5" s="54"/>
      <c r="P5" s="54"/>
      <c r="Q5" s="54"/>
      <c r="R5" s="54"/>
      <c r="S5" s="54"/>
      <c r="T5" s="54"/>
      <c r="U5" s="54"/>
      <c r="V5" s="54"/>
      <c r="W5" s="54"/>
      <c r="X5" s="54"/>
      <c r="Y5" s="54"/>
      <c r="Z5" s="119"/>
      <c r="AA5" s="119"/>
      <c r="AB5" s="119"/>
      <c r="AC5" s="119"/>
      <c r="AD5" s="119"/>
      <c r="AE5" s="119"/>
      <c r="AF5" s="119"/>
      <c r="AG5" s="119"/>
      <c r="AH5" s="119"/>
      <c r="AI5" s="119"/>
      <c r="AJ5" s="119"/>
      <c r="AK5" s="119"/>
      <c r="AL5" s="119"/>
      <c r="AM5" s="119"/>
      <c r="AN5" s="119"/>
      <c r="AO5" s="119"/>
      <c r="AP5" s="119"/>
      <c r="AQ5" s="119"/>
      <c r="AR5" s="119"/>
      <c r="AS5" s="119"/>
      <c r="AT5" s="119"/>
      <c r="AU5" s="119"/>
    </row>
    <row r="6" spans="1:54" s="50" customFormat="1" ht="20.25" customHeight="1" x14ac:dyDescent="0.2">
      <c r="A6" s="64" t="s">
        <v>254</v>
      </c>
      <c r="B6" s="57"/>
      <c r="C6" s="57"/>
      <c r="D6" s="57"/>
      <c r="E6" s="57"/>
      <c r="F6" s="57"/>
      <c r="G6" s="57"/>
      <c r="H6" s="57"/>
      <c r="I6" s="57"/>
      <c r="J6" s="57"/>
      <c r="K6" s="57"/>
      <c r="L6" s="57"/>
      <c r="M6" s="57"/>
      <c r="N6" s="57"/>
      <c r="O6" s="57"/>
      <c r="P6" s="57"/>
      <c r="Q6" s="57"/>
      <c r="R6" s="57"/>
      <c r="S6" s="57"/>
      <c r="T6" s="57"/>
      <c r="U6" s="57"/>
      <c r="V6" s="57"/>
      <c r="W6" s="57"/>
      <c r="X6" s="57"/>
      <c r="Y6" s="57"/>
      <c r="Z6" s="58"/>
      <c r="AA6" s="58"/>
      <c r="AB6" s="58"/>
      <c r="AC6" s="58"/>
      <c r="AD6" s="58"/>
      <c r="AE6" s="58"/>
      <c r="AF6" s="58"/>
      <c r="AG6" s="58"/>
      <c r="AH6" s="58"/>
      <c r="AI6" s="58"/>
      <c r="AJ6" s="58"/>
      <c r="AK6" s="58"/>
      <c r="AL6" s="58"/>
      <c r="AM6" s="58"/>
      <c r="AN6" s="58"/>
      <c r="AO6" s="59"/>
      <c r="AP6" s="58"/>
      <c r="AQ6" s="58"/>
      <c r="AR6" s="58"/>
      <c r="AS6" s="58"/>
      <c r="AT6" s="58"/>
      <c r="AU6" s="58"/>
    </row>
    <row r="7" spans="1:54" s="50" customFormat="1" ht="45" customHeight="1" x14ac:dyDescent="0.2">
      <c r="A7" s="343" t="s">
        <v>255</v>
      </c>
      <c r="B7" s="226" t="s">
        <v>121</v>
      </c>
      <c r="C7" s="226" t="s">
        <v>122</v>
      </c>
      <c r="D7" s="226" t="s">
        <v>123</v>
      </c>
      <c r="E7" s="226" t="s">
        <v>124</v>
      </c>
      <c r="F7" s="226" t="s">
        <v>125</v>
      </c>
      <c r="G7" s="226" t="s">
        <v>126</v>
      </c>
      <c r="H7" s="226" t="s">
        <v>127</v>
      </c>
      <c r="I7" s="226" t="s">
        <v>128</v>
      </c>
      <c r="J7" s="226" t="s">
        <v>129</v>
      </c>
      <c r="K7" s="226" t="s">
        <v>130</v>
      </c>
      <c r="L7" s="226" t="s">
        <v>131</v>
      </c>
      <c r="M7" s="226" t="s">
        <v>132</v>
      </c>
      <c r="N7" s="227" t="s">
        <v>133</v>
      </c>
      <c r="O7" s="227" t="s">
        <v>134</v>
      </c>
      <c r="P7" s="227" t="s">
        <v>135</v>
      </c>
      <c r="Q7" s="227" t="s">
        <v>136</v>
      </c>
      <c r="R7" s="227" t="s">
        <v>137</v>
      </c>
      <c r="S7" s="227" t="s">
        <v>138</v>
      </c>
      <c r="T7" s="227" t="s">
        <v>139</v>
      </c>
      <c r="U7" s="227" t="s">
        <v>140</v>
      </c>
      <c r="V7" s="227" t="s">
        <v>141</v>
      </c>
      <c r="W7" s="227" t="s">
        <v>142</v>
      </c>
      <c r="X7" s="227" t="s">
        <v>143</v>
      </c>
      <c r="Y7" s="227" t="s">
        <v>144</v>
      </c>
      <c r="Z7" s="227" t="s">
        <v>145</v>
      </c>
      <c r="AA7" s="227" t="s">
        <v>146</v>
      </c>
      <c r="AB7" s="227" t="s">
        <v>147</v>
      </c>
      <c r="AC7" s="227" t="s">
        <v>148</v>
      </c>
      <c r="AD7" s="227" t="s">
        <v>149</v>
      </c>
      <c r="AE7" s="227" t="s">
        <v>150</v>
      </c>
      <c r="AF7" s="227" t="s">
        <v>151</v>
      </c>
      <c r="AG7" s="227" t="s">
        <v>152</v>
      </c>
      <c r="AH7" s="227" t="s">
        <v>153</v>
      </c>
      <c r="AI7" s="227" t="s">
        <v>154</v>
      </c>
      <c r="AJ7" s="227" t="s">
        <v>155</v>
      </c>
      <c r="AK7" s="227" t="s">
        <v>156</v>
      </c>
      <c r="AL7" s="227" t="s">
        <v>157</v>
      </c>
      <c r="AM7" s="227" t="s">
        <v>158</v>
      </c>
      <c r="AN7" s="227" t="s">
        <v>159</v>
      </c>
      <c r="AO7" s="227" t="s">
        <v>160</v>
      </c>
      <c r="AP7" s="227" t="s">
        <v>161</v>
      </c>
      <c r="AQ7" s="227" t="s">
        <v>162</v>
      </c>
      <c r="AR7" s="227" t="s">
        <v>163</v>
      </c>
      <c r="AS7" s="227" t="s">
        <v>164</v>
      </c>
      <c r="AT7" s="227" t="s">
        <v>165</v>
      </c>
      <c r="AU7" s="227" t="s">
        <v>166</v>
      </c>
      <c r="AV7" s="227" t="s">
        <v>260</v>
      </c>
      <c r="AW7" s="227" t="s">
        <v>265</v>
      </c>
      <c r="AX7" s="227" t="s">
        <v>277</v>
      </c>
      <c r="AY7" s="227" t="s">
        <v>281</v>
      </c>
      <c r="AZ7" s="227" t="s">
        <v>283</v>
      </c>
      <c r="BA7" s="227" t="s">
        <v>264</v>
      </c>
    </row>
    <row r="8" spans="1:54" s="50" customFormat="1" ht="20.25" customHeight="1" x14ac:dyDescent="0.2">
      <c r="A8" s="317" t="s">
        <v>87</v>
      </c>
      <c r="B8" s="172">
        <v>3913</v>
      </c>
      <c r="C8" s="172">
        <v>3920</v>
      </c>
      <c r="D8" s="172">
        <v>4035</v>
      </c>
      <c r="E8" s="172">
        <v>4080</v>
      </c>
      <c r="F8" s="172">
        <v>4176</v>
      </c>
      <c r="G8" s="172">
        <v>4345</v>
      </c>
      <c r="H8" s="172">
        <v>4524</v>
      </c>
      <c r="I8" s="172">
        <v>4758</v>
      </c>
      <c r="J8" s="172">
        <v>5102</v>
      </c>
      <c r="K8" s="172">
        <v>5429</v>
      </c>
      <c r="L8" s="172">
        <v>5765</v>
      </c>
      <c r="M8" s="174">
        <v>6035</v>
      </c>
      <c r="N8" s="172">
        <v>6737</v>
      </c>
      <c r="O8" s="172">
        <v>7072</v>
      </c>
      <c r="P8" s="172">
        <v>7424</v>
      </c>
      <c r="Q8" s="161">
        <v>7586</v>
      </c>
      <c r="R8" s="172">
        <v>7668</v>
      </c>
      <c r="S8" s="172">
        <v>7998</v>
      </c>
      <c r="T8" s="172">
        <v>8281</v>
      </c>
      <c r="U8" s="172">
        <v>8573</v>
      </c>
      <c r="V8" s="172">
        <f>'England - Qtr'!S8+'Northern Ireland - Qtr'!S8+'Scotland - Qtr'!S8+'Wales - Qtr'!S8</f>
        <v>8689.07</v>
      </c>
      <c r="W8" s="172">
        <f>'England - Qtr'!T8+'Northern Ireland - Qtr'!T8+'Scotland - Qtr'!T8+'Wales - Qtr'!T8</f>
        <v>8791.5</v>
      </c>
      <c r="X8" s="172">
        <f>'England - Qtr'!U8+'Northern Ireland - Qtr'!U8+'Scotland - Qtr'!U8+'Wales - Qtr'!U8</f>
        <v>9003.3700000000008</v>
      </c>
      <c r="Y8" s="172">
        <f>'England - Qtr'!V8+'Northern Ireland - Qtr'!V8+'Scotland - Qtr'!V8+'Wales - Qtr'!V8</f>
        <v>9212.24</v>
      </c>
      <c r="Z8" s="172">
        <f>'England - Qtr'!W8+'Northern Ireland - Qtr'!W8+'Scotland - Qtr'!W8+'Wales - Qtr'!W8</f>
        <v>9391.77</v>
      </c>
      <c r="AA8" s="172">
        <f>'England - Qtr'!X8+'Northern Ireland - Qtr'!X8+'Scotland - Qtr'!X8+'Wales - Qtr'!X8</f>
        <v>9546.4000000000015</v>
      </c>
      <c r="AB8" s="172">
        <f>'England - Qtr'!Y8+'Northern Ireland - Qtr'!Y8+'Scotland - Qtr'!Y8+'Wales - Qtr'!Y8</f>
        <v>10182.83</v>
      </c>
      <c r="AC8" s="172">
        <f>'England - Qtr'!Z8+'Northern Ireland - Qtr'!Z8+'Scotland - Qtr'!Z8+'Wales - Qtr'!Z8</f>
        <v>10832.529999999999</v>
      </c>
      <c r="AD8" s="172">
        <f>'England - Qtr'!AA8+'Northern Ireland - Qtr'!AA8+'Scotland - Qtr'!AA8+'Wales - Qtr'!AA8</f>
        <v>11965.07</v>
      </c>
      <c r="AE8" s="172">
        <f>'England - Qtr'!AB8+'Northern Ireland - Qtr'!AB8+'Scotland - Qtr'!AB8+'Wales - Qtr'!AB8</f>
        <v>12313.76</v>
      </c>
      <c r="AF8" s="172">
        <f>'England - Qtr'!AC8+'Northern Ireland - Qtr'!AC8+'Scotland - Qtr'!AC8+'Wales - Qtr'!AC8</f>
        <v>12566.779999999999</v>
      </c>
      <c r="AG8" s="172">
        <f>'England - Qtr'!AD8+'Northern Ireland - Qtr'!AD8+'Scotland - Qtr'!AD8+'Wales - Qtr'!AD8</f>
        <v>12597.150000000001</v>
      </c>
      <c r="AH8" s="172">
        <f>'England - Qtr'!AE8+'Northern Ireland - Qtr'!AE8+'Scotland - Qtr'!AE8+'Wales - Qtr'!AE8</f>
        <v>13045.419999999998</v>
      </c>
      <c r="AI8" s="172">
        <f>'England - Qtr'!AF8+'Northern Ireland - Qtr'!AF8+'Scotland - Qtr'!AF8+'Wales - Qtr'!AF8</f>
        <v>13141.59</v>
      </c>
      <c r="AJ8" s="172">
        <f>'England - Qtr'!AG8+'Northern Ireland - Qtr'!AG8+'Scotland - Qtr'!AG8+'Wales - Qtr'!AG8</f>
        <v>13287.910000000002</v>
      </c>
      <c r="AK8" s="172">
        <f>'England - Qtr'!AH8+'Northern Ireland - Qtr'!AH8+'Scotland - Qtr'!AH8+'Wales - Qtr'!AH8</f>
        <v>13424.85</v>
      </c>
      <c r="AL8" s="172">
        <f>'England - Qtr'!AI8+'Northern Ireland - Qtr'!AI8+'Scotland - Qtr'!AI8+'Wales - Qtr'!AI8</f>
        <v>13664.34</v>
      </c>
      <c r="AM8" s="172">
        <f>'England - Qtr'!AJ8+'Northern Ireland - Qtr'!AJ8+'Scotland - Qtr'!AJ8+'Wales - Qtr'!AJ8</f>
        <v>13872.96</v>
      </c>
      <c r="AN8" s="172">
        <f>'England - Qtr'!AK8+'Northern Ireland - Qtr'!AK8+'Scotland - Qtr'!AK8+'Wales - Qtr'!AK8</f>
        <v>13960.349999999999</v>
      </c>
      <c r="AO8" s="172">
        <f>'England - Qtr'!AL8+'Northern Ireland - Qtr'!AL8+'Scotland - Qtr'!AL8+'Wales - Qtr'!AL8</f>
        <v>13998.33</v>
      </c>
      <c r="AP8" s="172">
        <f>'England - Qtr'!AM8+'Northern Ireland - Qtr'!AM8+'Scotland - Qtr'!AM8+'Wales - Qtr'!AM8</f>
        <v>13973.35</v>
      </c>
      <c r="AQ8" s="172">
        <f>'England - Qtr'!AN8+'Northern Ireland - Qtr'!AN8+'Scotland - Qtr'!AN8+'Wales - Qtr'!AN8</f>
        <v>13975.4</v>
      </c>
      <c r="AR8" s="172">
        <f>'England - Qtr'!AO8+'Northern Ireland - Qtr'!AO8+'Scotland - Qtr'!AO8+'Wales - Qtr'!AO8</f>
        <v>13977.699999999999</v>
      </c>
      <c r="AS8" s="172">
        <f>'England - Qtr'!AP8+'Northern Ireland - Qtr'!AP8+'Scotland - Qtr'!AP8+'Wales - Qtr'!AP8</f>
        <v>14074.7</v>
      </c>
      <c r="AT8" s="172">
        <f>'England - Qtr'!AQ8+'Northern Ireland - Qtr'!AQ8+'Scotland - Qtr'!AQ8+'Wales - Qtr'!AQ8</f>
        <v>14115.029999999999</v>
      </c>
      <c r="AU8" s="174">
        <f>'England - Qtr'!AR8+'Northern Ireland - Qtr'!AR8+'Scotland - Qtr'!AR8+'Wales - Qtr'!AR8</f>
        <v>14211.33</v>
      </c>
      <c r="AV8" s="174">
        <f>'England - Qtr'!AS8+'Northern Ireland - Qtr'!AS8+'Scotland - Qtr'!AS8+'Wales - Qtr'!AS8</f>
        <v>14346.08</v>
      </c>
      <c r="AW8" s="174">
        <f>'England - Qtr'!AT8+'Northern Ireland - Qtr'!AT8+'Scotland - Qtr'!AT8+'Wales - Qtr'!AT8</f>
        <v>14492.41</v>
      </c>
      <c r="AX8" s="174">
        <f>'England - Qtr'!AU8+'Northern Ireland - Qtr'!AU8+'Scotland - Qtr'!AU8+'Wales - Qtr'!AU8</f>
        <v>14645.32</v>
      </c>
      <c r="AY8" s="174">
        <f>'England - Qtr'!AV8+'Northern Ireland - Qtr'!AV8+'Scotland - Qtr'!AV8+'Wales - Qtr'!AV8</f>
        <v>14645.32</v>
      </c>
      <c r="AZ8" s="174">
        <f>'England - Qtr'!AW8+'Northern Ireland - Qtr'!AW8+'Scotland - Qtr'!AW8+'Wales - Qtr'!AW8</f>
        <v>14683.130000000001</v>
      </c>
      <c r="BA8" s="174">
        <f>'England - Qtr'!AX8+'Northern Ireland - Qtr'!AX8+'Scotland - Qtr'!AX8+'Wales - Qtr'!AX8</f>
        <v>14831.78</v>
      </c>
      <c r="BB8" s="98"/>
    </row>
    <row r="9" spans="1:54" s="50" customFormat="1" ht="20.25" customHeight="1" x14ac:dyDescent="0.2">
      <c r="A9" s="315" t="s">
        <v>344</v>
      </c>
      <c r="B9" s="172">
        <v>951</v>
      </c>
      <c r="C9" s="172">
        <v>1041</v>
      </c>
      <c r="D9" s="172">
        <v>1341</v>
      </c>
      <c r="E9" s="172">
        <v>1341</v>
      </c>
      <c r="F9" s="172">
        <v>1427</v>
      </c>
      <c r="G9" s="172">
        <v>1564</v>
      </c>
      <c r="H9" s="172">
        <v>1650</v>
      </c>
      <c r="I9" s="172">
        <v>1838</v>
      </c>
      <c r="J9" s="172">
        <v>2200</v>
      </c>
      <c r="K9" s="172">
        <v>2516</v>
      </c>
      <c r="L9" s="172">
        <v>2682</v>
      </c>
      <c r="M9" s="174">
        <v>2995</v>
      </c>
      <c r="N9" s="172">
        <v>3381</v>
      </c>
      <c r="O9" s="172">
        <v>3543</v>
      </c>
      <c r="P9" s="172">
        <v>3656</v>
      </c>
      <c r="Q9" s="161">
        <v>3696</v>
      </c>
      <c r="R9" s="172">
        <v>3764</v>
      </c>
      <c r="S9" s="172">
        <v>4085</v>
      </c>
      <c r="T9" s="172">
        <v>4426</v>
      </c>
      <c r="U9" s="172">
        <v>4501</v>
      </c>
      <c r="V9" s="172">
        <f>'England - Qtr'!S9+'Northern Ireland - Qtr'!S9+'Scotland - Qtr'!S9+'Wales - Qtr'!S9</f>
        <v>4738.6000000000004</v>
      </c>
      <c r="W9" s="172">
        <f>'England - Qtr'!T9+'Northern Ireland - Qtr'!T9+'Scotland - Qtr'!T9+'Wales - Qtr'!T9</f>
        <v>5014</v>
      </c>
      <c r="X9" s="172">
        <f>'England - Qtr'!U9+'Northern Ireland - Qtr'!U9+'Scotland - Qtr'!U9+'Wales - Qtr'!U9</f>
        <v>5093.5</v>
      </c>
      <c r="Y9" s="172">
        <f>'England - Qtr'!V9+'Northern Ireland - Qtr'!V9+'Scotland - Qtr'!V9+'Wales - Qtr'!V9</f>
        <v>5093.5</v>
      </c>
      <c r="Z9" s="172">
        <f>'England - Qtr'!W9+'Northern Ireland - Qtr'!W9+'Scotland - Qtr'!W9+'Wales - Qtr'!W9</f>
        <v>5087.1499999999996</v>
      </c>
      <c r="AA9" s="172">
        <f>'England - Qtr'!X9+'Northern Ireland - Qtr'!X9+'Scotland - Qtr'!X9+'Wales - Qtr'!X9</f>
        <v>5087.1499999999996</v>
      </c>
      <c r="AB9" s="172">
        <f>'England - Qtr'!Y9+'Northern Ireland - Qtr'!Y9+'Scotland - Qtr'!Y9+'Wales - Qtr'!Y9</f>
        <v>5087.1499999999996</v>
      </c>
      <c r="AC9" s="172">
        <f>'England - Qtr'!Z9+'Northern Ireland - Qtr'!Z9+'Scotland - Qtr'!Z9+'Wales - Qtr'!Z9</f>
        <v>5293.4</v>
      </c>
      <c r="AD9" s="172">
        <f>'England - Qtr'!AA9+'Northern Ireland - Qtr'!AA9+'Scotland - Qtr'!AA9+'Wales - Qtr'!AA9</f>
        <v>5447.9</v>
      </c>
      <c r="AE9" s="172">
        <f>'England - Qtr'!AB9+'Northern Ireland - Qtr'!AB9+'Scotland - Qtr'!AB9+'Wales - Qtr'!AB9</f>
        <v>5645.75</v>
      </c>
      <c r="AF9" s="172">
        <f>'England - Qtr'!AC9+'Northern Ireland - Qtr'!AC9+'Scotland - Qtr'!AC9+'Wales - Qtr'!AC9</f>
        <v>6130.8</v>
      </c>
      <c r="AG9" s="172">
        <f>'England - Qtr'!AD9+'Northern Ireland - Qtr'!AD9+'Scotland - Qtr'!AD9+'Wales - Qtr'!AD9</f>
        <v>6957.85</v>
      </c>
      <c r="AH9" s="172">
        <f>'England - Qtr'!AE9+'Northern Ireland - Qtr'!AE9+'Scotland - Qtr'!AE9+'Wales - Qtr'!AE9</f>
        <v>7609.9000000000005</v>
      </c>
      <c r="AI9" s="172">
        <f>'England - Qtr'!AF9+'Northern Ireland - Qtr'!AF9+'Scotland - Qtr'!AF9+'Wales - Qtr'!AF9</f>
        <v>7763.9000000000005</v>
      </c>
      <c r="AJ9" s="172">
        <f>'England - Qtr'!AG9+'Northern Ireland - Qtr'!AG9+'Scotland - Qtr'!AG9+'Wales - Qtr'!AG9</f>
        <v>7979.7</v>
      </c>
      <c r="AK9" s="172">
        <f>'England - Qtr'!AH9+'Northern Ireland - Qtr'!AH9+'Scotland - Qtr'!AH9+'Wales - Qtr'!AH9</f>
        <v>8150.5</v>
      </c>
      <c r="AL9" s="172">
        <f>'England - Qtr'!AI9+'Northern Ireland - Qtr'!AI9+'Scotland - Qtr'!AI9+'Wales - Qtr'!AI9</f>
        <v>8447.2999999999993</v>
      </c>
      <c r="AM9" s="172">
        <f>'England - Qtr'!AJ9+'Northern Ireland - Qtr'!AJ9+'Scotland - Qtr'!AJ9+'Wales - Qtr'!AJ9</f>
        <v>9124.2999999999993</v>
      </c>
      <c r="AN9" s="172">
        <f>'England - Qtr'!AK9+'Northern Ireland - Qtr'!AK9+'Scotland - Qtr'!AK9+'Wales - Qtr'!AK9</f>
        <v>9670.2999999999993</v>
      </c>
      <c r="AO9" s="172">
        <f>'England - Qtr'!AL9+'Northern Ireland - Qtr'!AL9+'Scotland - Qtr'!AL9+'Wales - Qtr'!AL9</f>
        <v>9856.2999999999993</v>
      </c>
      <c r="AP9" s="172">
        <f>'England - Qtr'!AM9+'Northern Ireland - Qtr'!AM9+'Scotland - Qtr'!AM9+'Wales - Qtr'!AM9</f>
        <v>10082.049999999999</v>
      </c>
      <c r="AQ9" s="172">
        <f>'England - Qtr'!AN9+'Northern Ireland - Qtr'!AN9+'Scotland - Qtr'!AN9+'Wales - Qtr'!AN9</f>
        <v>10350.85</v>
      </c>
      <c r="AR9" s="172">
        <f>'England - Qtr'!AO9+'Northern Ireland - Qtr'!AO9+'Scotland - Qtr'!AO9+'Wales - Qtr'!AO9</f>
        <v>10350.85</v>
      </c>
      <c r="AS9" s="172">
        <f>'England - Qtr'!AP9+'Northern Ireland - Qtr'!AP9+'Scotland - Qtr'!AP9+'Wales - Qtr'!AP9</f>
        <v>10350.85</v>
      </c>
      <c r="AT9" s="172">
        <f>'England - Qtr'!AQ9+'Northern Ireland - Qtr'!AQ9+'Scotland - Qtr'!AQ9+'Wales - Qtr'!AQ9</f>
        <v>10360.35</v>
      </c>
      <c r="AU9" s="174">
        <f>'England - Qtr'!AR9+'Northern Ireland - Qtr'!AR9+'Scotland - Qtr'!AR9+'Wales - Qtr'!AR9</f>
        <v>10625.35</v>
      </c>
      <c r="AV9" s="174">
        <f>'England - Qtr'!AS9+'Northern Ireland - Qtr'!AS9+'Scotland - Qtr'!AS9+'Wales - Qtr'!AS9</f>
        <v>11025.35</v>
      </c>
      <c r="AW9" s="174">
        <f>'England - Qtr'!AT9+'Northern Ireland - Qtr'!AT9+'Scotland - Qtr'!AT9+'Wales - Qtr'!AT9</f>
        <v>11175.85</v>
      </c>
      <c r="AX9" s="174">
        <f>'England - Qtr'!AU9+'Northern Ireland - Qtr'!AU9+'Scotland - Qtr'!AU9+'Wales - Qtr'!AU9</f>
        <v>12654.05</v>
      </c>
      <c r="AY9" s="174">
        <f>'England - Qtr'!AV9+'Northern Ireland - Qtr'!AV9+'Scotland - Qtr'!AV9+'Wales - Qtr'!AV9</f>
        <v>13116.05</v>
      </c>
      <c r="AZ9" s="174">
        <f>'England - Qtr'!AW9+'Northern Ireland - Qtr'!AW9+'Scotland - Qtr'!AW9+'Wales - Qtr'!AW9</f>
        <v>13768.05</v>
      </c>
      <c r="BA9" s="174">
        <f>'England - Qtr'!AX9+'Northern Ireland - Qtr'!AX9+'Scotland - Qtr'!AX9+'Wales - Qtr'!AX9</f>
        <v>13848.05</v>
      </c>
      <c r="BB9" s="98"/>
    </row>
    <row r="10" spans="1:54" s="50" customFormat="1" ht="20.25" customHeight="1" x14ac:dyDescent="0.2">
      <c r="A10" s="315" t="s">
        <v>345</v>
      </c>
      <c r="B10" s="172">
        <v>0</v>
      </c>
      <c r="C10" s="172">
        <v>0</v>
      </c>
      <c r="D10" s="172">
        <v>0</v>
      </c>
      <c r="E10" s="172">
        <v>0</v>
      </c>
      <c r="F10" s="172">
        <v>0</v>
      </c>
      <c r="G10" s="172">
        <v>0</v>
      </c>
      <c r="H10" s="172">
        <v>0</v>
      </c>
      <c r="I10" s="172">
        <v>0</v>
      </c>
      <c r="J10" s="172">
        <v>0</v>
      </c>
      <c r="K10" s="172">
        <v>0</v>
      </c>
      <c r="L10" s="172">
        <v>0</v>
      </c>
      <c r="M10" s="172">
        <v>0</v>
      </c>
      <c r="N10" s="172">
        <v>0</v>
      </c>
      <c r="O10" s="172">
        <v>0</v>
      </c>
      <c r="P10" s="172">
        <v>0</v>
      </c>
      <c r="Q10" s="172">
        <v>0</v>
      </c>
      <c r="R10" s="172">
        <v>0</v>
      </c>
      <c r="S10" s="172">
        <v>0</v>
      </c>
      <c r="T10" s="172">
        <v>0</v>
      </c>
      <c r="U10" s="172">
        <v>0</v>
      </c>
      <c r="V10" s="172">
        <f>'England - Qtr'!S10+'Northern Ireland - Qtr'!S10+'Scotland - Qtr'!S10+'Wales - Qtr'!S10</f>
        <v>0</v>
      </c>
      <c r="W10" s="172">
        <f>'England - Qtr'!T10+'Northern Ireland - Qtr'!T10+'Scotland - Qtr'!T10+'Wales - Qtr'!T10</f>
        <v>0</v>
      </c>
      <c r="X10" s="172">
        <f>'England - Qtr'!U10+'Northern Ireland - Qtr'!U10+'Scotland - Qtr'!U10+'Wales - Qtr'!U10</f>
        <v>0</v>
      </c>
      <c r="Y10" s="172">
        <f>'England - Qtr'!V10+'Northern Ireland - Qtr'!V10+'Scotland - Qtr'!V10+'Wales - Qtr'!V10</f>
        <v>0</v>
      </c>
      <c r="Z10" s="172">
        <f>'England - Qtr'!W10+'Northern Ireland - Qtr'!W10+'Scotland - Qtr'!W10+'Wales - Qtr'!W10</f>
        <v>0</v>
      </c>
      <c r="AA10" s="172">
        <f>'England - Qtr'!X10+'Northern Ireland - Qtr'!X10+'Scotland - Qtr'!X10+'Wales - Qtr'!X10</f>
        <v>0</v>
      </c>
      <c r="AB10" s="172">
        <f>'England - Qtr'!Y10+'Northern Ireland - Qtr'!Y10+'Scotland - Qtr'!Y10+'Wales - Qtr'!Y10</f>
        <v>0</v>
      </c>
      <c r="AC10" s="172">
        <f>'England - Qtr'!Z10+'Northern Ireland - Qtr'!Z10+'Scotland - Qtr'!Z10+'Wales - Qtr'!Z10</f>
        <v>0</v>
      </c>
      <c r="AD10" s="172">
        <f>'England - Qtr'!AA10+'Northern Ireland - Qtr'!AA10+'Scotland - Qtr'!AA10+'Wales - Qtr'!AA10</f>
        <v>0</v>
      </c>
      <c r="AE10" s="172">
        <f>'England - Qtr'!AB10+'Northern Ireland - Qtr'!AB10+'Scotland - Qtr'!AB10+'Wales - Qtr'!AB10</f>
        <v>0</v>
      </c>
      <c r="AF10" s="172">
        <f>'England - Qtr'!AC10+'Northern Ireland - Qtr'!AC10+'Scotland - Qtr'!AC10+'Wales - Qtr'!AC10</f>
        <v>0</v>
      </c>
      <c r="AG10" s="172">
        <f>'England - Qtr'!AD10+'Northern Ireland - Qtr'!AD10+'Scotland - Qtr'!AD10+'Wales - Qtr'!AD10</f>
        <v>30</v>
      </c>
      <c r="AH10" s="172">
        <f>'England - Qtr'!AE10+'Northern Ireland - Qtr'!AE10+'Scotland - Qtr'!AE10+'Wales - Qtr'!AE10</f>
        <v>30</v>
      </c>
      <c r="AI10" s="172">
        <f>'England - Qtr'!AF10+'Northern Ireland - Qtr'!AF10+'Scotland - Qtr'!AF10+'Wales - Qtr'!AF10</f>
        <v>30</v>
      </c>
      <c r="AJ10" s="172">
        <f>'England - Qtr'!AG10+'Northern Ireland - Qtr'!AG10+'Scotland - Qtr'!AG10+'Wales - Qtr'!AG10</f>
        <v>30</v>
      </c>
      <c r="AK10" s="172">
        <f>'England - Qtr'!AH10+'Northern Ireland - Qtr'!AH10+'Scotland - Qtr'!AH10+'Wales - Qtr'!AH10</f>
        <v>30</v>
      </c>
      <c r="AL10" s="172">
        <f>'England - Qtr'!AI10+'Northern Ireland - Qtr'!AI10+'Scotland - Qtr'!AI10+'Wales - Qtr'!AI10</f>
        <v>32</v>
      </c>
      <c r="AM10" s="172">
        <f>'England - Qtr'!AJ10+'Northern Ireland - Qtr'!AJ10+'Scotland - Qtr'!AJ10+'Wales - Qtr'!AJ10</f>
        <v>32</v>
      </c>
      <c r="AN10" s="172">
        <f>'England - Qtr'!AK10+'Northern Ireland - Qtr'!AK10+'Scotland - Qtr'!AK10+'Wales - Qtr'!AK10</f>
        <v>32</v>
      </c>
      <c r="AO10" s="172">
        <f>'England - Qtr'!AL10+'Northern Ireland - Qtr'!AL10+'Scotland - Qtr'!AL10+'Wales - Qtr'!AL10</f>
        <v>32</v>
      </c>
      <c r="AP10" s="172">
        <f>'England - Qtr'!AM10+'Northern Ireland - Qtr'!AM10+'Scotland - Qtr'!AM10+'Wales - Qtr'!AM10</f>
        <v>32</v>
      </c>
      <c r="AQ10" s="172">
        <f>'England - Qtr'!AN10+'Northern Ireland - Qtr'!AN10+'Scotland - Qtr'!AN10+'Wales - Qtr'!AN10</f>
        <v>32</v>
      </c>
      <c r="AR10" s="172">
        <f>'England - Qtr'!AO10+'Northern Ireland - Qtr'!AO10+'Scotland - Qtr'!AO10+'Wales - Qtr'!AO10</f>
        <v>32</v>
      </c>
      <c r="AS10" s="172">
        <f>'England - Qtr'!AP10+'Northern Ireland - Qtr'!AP10+'Scotland - Qtr'!AP10+'Wales - Qtr'!AP10</f>
        <v>32</v>
      </c>
      <c r="AT10" s="172">
        <f>'England - Qtr'!AQ10+'Northern Ireland - Qtr'!AQ10+'Scotland - Qtr'!AQ10+'Wales - Qtr'!AQ10</f>
        <v>32</v>
      </c>
      <c r="AU10" s="174">
        <f>'England - Qtr'!AR10+'Northern Ireland - Qtr'!AR10+'Scotland - Qtr'!AR10+'Wales - Qtr'!AR10</f>
        <v>40</v>
      </c>
      <c r="AV10" s="174">
        <f>'England - Qtr'!AS10+'Northern Ireland - Qtr'!AS10+'Scotland - Qtr'!AS10+'Wales - Qtr'!AS10</f>
        <v>41.524999999999999</v>
      </c>
      <c r="AW10" s="174">
        <f>'England - Qtr'!AT10+'Northern Ireland - Qtr'!AT10+'Scotland - Qtr'!AT10+'Wales - Qtr'!AT10</f>
        <v>79.625</v>
      </c>
      <c r="AX10" s="174">
        <f>'England - Qtr'!AU10+'Northern Ireland - Qtr'!AU10+'Scotland - Qtr'!AU10+'Wales - Qtr'!AU10</f>
        <v>79.625</v>
      </c>
      <c r="AY10" s="174">
        <f>'England - Qtr'!AV10+'Northern Ireland - Qtr'!AV10+'Scotland - Qtr'!AV10+'Wales - Qtr'!AV10</f>
        <v>79.625</v>
      </c>
      <c r="AZ10" s="174">
        <f>'England - Qtr'!AW10+'Northern Ireland - Qtr'!AW10+'Scotland - Qtr'!AW10+'Wales - Qtr'!AW10</f>
        <v>79.625</v>
      </c>
      <c r="BA10" s="174">
        <f>'England - Qtr'!AX10+'Northern Ireland - Qtr'!AX10+'Scotland - Qtr'!AX10+'Wales - Qtr'!AX10</f>
        <v>79.625</v>
      </c>
      <c r="BB10" s="98"/>
    </row>
    <row r="11" spans="1:54" s="50" customFormat="1" ht="20.25" customHeight="1" x14ac:dyDescent="0.2">
      <c r="A11" s="317" t="s">
        <v>4</v>
      </c>
      <c r="B11" s="172">
        <v>4</v>
      </c>
      <c r="C11" s="172">
        <v>4</v>
      </c>
      <c r="D11" s="172">
        <v>4</v>
      </c>
      <c r="E11" s="172">
        <v>4</v>
      </c>
      <c r="F11" s="172">
        <v>3</v>
      </c>
      <c r="G11" s="172">
        <v>3</v>
      </c>
      <c r="H11" s="172">
        <v>4</v>
      </c>
      <c r="I11" s="172">
        <v>4</v>
      </c>
      <c r="J11" s="172">
        <v>5</v>
      </c>
      <c r="K11" s="172">
        <v>7</v>
      </c>
      <c r="L11" s="172">
        <v>7</v>
      </c>
      <c r="M11" s="174">
        <v>9</v>
      </c>
      <c r="N11" s="172">
        <v>7</v>
      </c>
      <c r="O11" s="172">
        <v>7</v>
      </c>
      <c r="P11" s="172">
        <v>8</v>
      </c>
      <c r="Q11" s="161">
        <v>8</v>
      </c>
      <c r="R11" s="172">
        <v>7</v>
      </c>
      <c r="S11" s="172">
        <v>8</v>
      </c>
      <c r="T11" s="172">
        <v>8</v>
      </c>
      <c r="U11" s="172">
        <v>9</v>
      </c>
      <c r="V11" s="172">
        <f>'England - Qtr'!S11+'Northern Ireland - Qtr'!S11+'Scotland - Qtr'!S11+'Wales - Qtr'!S11</f>
        <v>8.94</v>
      </c>
      <c r="W11" s="172">
        <f>'England - Qtr'!T11+'Northern Ireland - Qtr'!T11+'Scotland - Qtr'!T11+'Wales - Qtr'!T11</f>
        <v>8.94</v>
      </c>
      <c r="X11" s="172">
        <f>'England - Qtr'!U11+'Northern Ireland - Qtr'!U11+'Scotland - Qtr'!U11+'Wales - Qtr'!U11</f>
        <v>8.94</v>
      </c>
      <c r="Y11" s="172">
        <f>'England - Qtr'!V11+'Northern Ireland - Qtr'!V11+'Scotland - Qtr'!V11+'Wales - Qtr'!V11</f>
        <v>8.94</v>
      </c>
      <c r="Z11" s="172">
        <f>'England - Qtr'!W11+'Northern Ireland - Qtr'!W11+'Scotland - Qtr'!W11+'Wales - Qtr'!W11</f>
        <v>7.7899999999999991</v>
      </c>
      <c r="AA11" s="172">
        <f>'England - Qtr'!X11+'Northern Ireland - Qtr'!X11+'Scotland - Qtr'!X11+'Wales - Qtr'!X11</f>
        <v>7.7899999999999991</v>
      </c>
      <c r="AB11" s="172">
        <f>'England - Qtr'!Y11+'Northern Ireland - Qtr'!Y11+'Scotland - Qtr'!Y11+'Wales - Qtr'!Y11</f>
        <v>7.7899999999999991</v>
      </c>
      <c r="AC11" s="172">
        <f>'England - Qtr'!Z11+'Northern Ireland - Qtr'!Z11+'Scotland - Qtr'!Z11+'Wales - Qtr'!Z11</f>
        <v>13.49</v>
      </c>
      <c r="AD11" s="172">
        <f>'England - Qtr'!AA11+'Northern Ireland - Qtr'!AA11+'Scotland - Qtr'!AA11+'Wales - Qtr'!AA11</f>
        <v>18.400000000000002</v>
      </c>
      <c r="AE11" s="172">
        <f>'England - Qtr'!AB11+'Northern Ireland - Qtr'!AB11+'Scotland - Qtr'!AB11+'Wales - Qtr'!AB11</f>
        <v>18.400000000000002</v>
      </c>
      <c r="AF11" s="172">
        <f>'England - Qtr'!AC11+'Northern Ireland - Qtr'!AC11+'Scotland - Qtr'!AC11+'Wales - Qtr'!AC11</f>
        <v>18.400000000000002</v>
      </c>
      <c r="AG11" s="172">
        <f>'England - Qtr'!AD11+'Northern Ireland - Qtr'!AD11+'Scotland - Qtr'!AD11+'Wales - Qtr'!AD11</f>
        <v>18.400000000000002</v>
      </c>
      <c r="AH11" s="172">
        <f>'England - Qtr'!AE11+'Northern Ireland - Qtr'!AE11+'Scotland - Qtr'!AE11+'Wales - Qtr'!AE11</f>
        <v>18.400000000000002</v>
      </c>
      <c r="AI11" s="172">
        <f>'England - Qtr'!AF11+'Northern Ireland - Qtr'!AF11+'Scotland - Qtr'!AF11+'Wales - Qtr'!AF11</f>
        <v>20.400000000000002</v>
      </c>
      <c r="AJ11" s="172">
        <f>'England - Qtr'!AG11+'Northern Ireland - Qtr'!AG11+'Scotland - Qtr'!AG11+'Wales - Qtr'!AG11</f>
        <v>20.400000000000002</v>
      </c>
      <c r="AK11" s="172">
        <f>'England - Qtr'!AH11+'Northern Ireland - Qtr'!AH11+'Scotland - Qtr'!AH11+'Wales - Qtr'!AH11</f>
        <v>20.400000000000002</v>
      </c>
      <c r="AL11" s="172">
        <f>'England - Qtr'!AI11+'Northern Ireland - Qtr'!AI11+'Scotland - Qtr'!AI11+'Wales - Qtr'!AI11</f>
        <v>22.400000000000002</v>
      </c>
      <c r="AM11" s="172">
        <f>'England - Qtr'!AJ11+'Northern Ireland - Qtr'!AJ11+'Scotland - Qtr'!AJ11+'Wales - Qtr'!AJ11</f>
        <v>22.400000000000002</v>
      </c>
      <c r="AN11" s="172">
        <f>'England - Qtr'!AK11+'Northern Ireland - Qtr'!AK11+'Scotland - Qtr'!AK11+'Wales - Qtr'!AK11</f>
        <v>22.400000000000002</v>
      </c>
      <c r="AO11" s="172">
        <f>'England - Qtr'!AL11+'Northern Ireland - Qtr'!AL11+'Scotland - Qtr'!AL11+'Wales - Qtr'!AL11</f>
        <v>22.400000000000002</v>
      </c>
      <c r="AP11" s="172">
        <f>'England - Qtr'!AM11+'Northern Ireland - Qtr'!AM11+'Scotland - Qtr'!AM11+'Wales - Qtr'!AM11</f>
        <v>22.400000000000002</v>
      </c>
      <c r="AQ11" s="172">
        <f>'England - Qtr'!AN11+'Northern Ireland - Qtr'!AN11+'Scotland - Qtr'!AN11+'Wales - Qtr'!AN11</f>
        <v>22.400000000000002</v>
      </c>
      <c r="AR11" s="172">
        <f>'England - Qtr'!AO11+'Northern Ireland - Qtr'!AO11+'Scotland - Qtr'!AO11+'Wales - Qtr'!AO11</f>
        <v>22.400000000000002</v>
      </c>
      <c r="AS11" s="172">
        <f>'England - Qtr'!AP11+'Northern Ireland - Qtr'!AP11+'Scotland - Qtr'!AP11+'Wales - Qtr'!AP11</f>
        <v>22.400000000000002</v>
      </c>
      <c r="AT11" s="172">
        <f>'England - Qtr'!AQ11+'Northern Ireland - Qtr'!AQ11+'Scotland - Qtr'!AQ11+'Wales - Qtr'!AQ11</f>
        <v>22.400000000000002</v>
      </c>
      <c r="AU11" s="174">
        <f>'England - Qtr'!AR11+'Northern Ireland - Qtr'!AR11+'Scotland - Qtr'!AR11+'Wales - Qtr'!AR11</f>
        <v>22.400000000000002</v>
      </c>
      <c r="AV11" s="174">
        <f>'England - Qtr'!AS11+'Northern Ireland - Qtr'!AS11+'Scotland - Qtr'!AS11+'Wales - Qtr'!AS11</f>
        <v>22.400000000000002</v>
      </c>
      <c r="AW11" s="174">
        <f>'England - Qtr'!AT11+'Northern Ireland - Qtr'!AT11+'Scotland - Qtr'!AT11+'Wales - Qtr'!AT11</f>
        <v>22.400000000000002</v>
      </c>
      <c r="AX11" s="174">
        <f>'England - Qtr'!AU11+'Northern Ireland - Qtr'!AU11+'Scotland - Qtr'!AU11+'Wales - Qtr'!AU11</f>
        <v>22.400000000000002</v>
      </c>
      <c r="AY11" s="174">
        <f>'England - Qtr'!AV11+'Northern Ireland - Qtr'!AV11+'Scotland - Qtr'!AV11+'Wales - Qtr'!AV11</f>
        <v>22.400000000000002</v>
      </c>
      <c r="AZ11" s="174">
        <f>'England - Qtr'!AW11+'Northern Ireland - Qtr'!AW11+'Scotland - Qtr'!AW11+'Wales - Qtr'!AW11</f>
        <v>22.400000000000002</v>
      </c>
      <c r="BA11" s="174">
        <f>'England - Qtr'!AX11+'Northern Ireland - Qtr'!AX11+'Scotland - Qtr'!AX11+'Wales - Qtr'!AX11</f>
        <v>22.400000000000002</v>
      </c>
      <c r="BB11" s="98"/>
    </row>
    <row r="12" spans="1:54" s="50" customFormat="1" ht="20.25" customHeight="1" x14ac:dyDescent="0.2">
      <c r="A12" s="317" t="s">
        <v>5</v>
      </c>
      <c r="B12" s="172">
        <v>35</v>
      </c>
      <c r="C12" s="172">
        <v>48</v>
      </c>
      <c r="D12" s="172">
        <v>67</v>
      </c>
      <c r="E12" s="172">
        <v>95</v>
      </c>
      <c r="F12" s="172">
        <v>137</v>
      </c>
      <c r="G12" s="172">
        <v>214</v>
      </c>
      <c r="H12" s="172">
        <v>492</v>
      </c>
      <c r="I12" s="172">
        <v>1000</v>
      </c>
      <c r="J12" s="172">
        <v>1310</v>
      </c>
      <c r="K12" s="172">
        <v>1428</v>
      </c>
      <c r="L12" s="172">
        <v>1657</v>
      </c>
      <c r="M12" s="174">
        <v>1754</v>
      </c>
      <c r="N12" s="172">
        <v>2287</v>
      </c>
      <c r="O12" s="172">
        <v>2535</v>
      </c>
      <c r="P12" s="172">
        <v>2677</v>
      </c>
      <c r="Q12" s="161">
        <v>2937</v>
      </c>
      <c r="R12" s="172">
        <v>4984</v>
      </c>
      <c r="S12" s="172">
        <v>5152</v>
      </c>
      <c r="T12" s="172">
        <v>5317</v>
      </c>
      <c r="U12" s="172">
        <v>5528</v>
      </c>
      <c r="V12" s="172">
        <f>'England - Qtr'!S12+'Northern Ireland - Qtr'!S12+'Scotland - Qtr'!S12+'Wales - Qtr'!S12</f>
        <v>7916.9</v>
      </c>
      <c r="W12" s="172">
        <f>'England - Qtr'!T12+'Northern Ireland - Qtr'!T12+'Scotland - Qtr'!T12+'Wales - Qtr'!T12</f>
        <v>8239.2699999999986</v>
      </c>
      <c r="X12" s="172">
        <f>'England - Qtr'!U12+'Northern Ireland - Qtr'!U12+'Scotland - Qtr'!U12+'Wales - Qtr'!U12</f>
        <v>8630.4699999999993</v>
      </c>
      <c r="Y12" s="172">
        <f>'England - Qtr'!V12+'Northern Ireland - Qtr'!V12+'Scotland - Qtr'!V12+'Wales - Qtr'!V12</f>
        <v>9601.2199999999993</v>
      </c>
      <c r="Z12" s="172">
        <f>'England - Qtr'!W12+'Northern Ireland - Qtr'!W12+'Scotland - Qtr'!W12+'Wales - Qtr'!W12</f>
        <v>10955.930000000002</v>
      </c>
      <c r="AA12" s="172">
        <f>'England - Qtr'!X12+'Northern Ireland - Qtr'!X12+'Scotland - Qtr'!X12+'Wales - Qtr'!X12</f>
        <v>11439.54</v>
      </c>
      <c r="AB12" s="172">
        <f>'England - Qtr'!Y12+'Northern Ireland - Qtr'!Y12+'Scotland - Qtr'!Y12+'Wales - Qtr'!Y12</f>
        <v>11724.73</v>
      </c>
      <c r="AC12" s="172">
        <f>'England - Qtr'!Z12+'Northern Ireland - Qtr'!Z12+'Scotland - Qtr'!Z12+'Wales - Qtr'!Z12</f>
        <v>11914.020000000002</v>
      </c>
      <c r="AD12" s="172">
        <f>'England - Qtr'!AA12+'Northern Ireland - Qtr'!AA12+'Scotland - Qtr'!AA12+'Wales - Qtr'!AA12</f>
        <v>12214.920000000002</v>
      </c>
      <c r="AE12" s="172">
        <f>'England - Qtr'!AB12+'Northern Ireland - Qtr'!AB12+'Scotland - Qtr'!AB12+'Wales - Qtr'!AB12</f>
        <v>12390.119999999999</v>
      </c>
      <c r="AF12" s="172">
        <f>'England - Qtr'!AC12+'Northern Ireland - Qtr'!AC12+'Scotland - Qtr'!AC12+'Wales - Qtr'!AC12</f>
        <v>12532.010000000002</v>
      </c>
      <c r="AG12" s="172">
        <f>'England - Qtr'!AD12+'Northern Ireland - Qtr'!AD12+'Scotland - Qtr'!AD12+'Wales - Qtr'!AD12</f>
        <v>12760.02</v>
      </c>
      <c r="AH12" s="172">
        <f>'England - Qtr'!AE12+'Northern Ireland - Qtr'!AE12+'Scotland - Qtr'!AE12+'Wales - Qtr'!AE12</f>
        <v>13005.8</v>
      </c>
      <c r="AI12" s="172">
        <f>'England - Qtr'!AF12+'Northern Ireland - Qtr'!AF12+'Scotland - Qtr'!AF12+'Wales - Qtr'!AF12</f>
        <v>13022.630000000001</v>
      </c>
      <c r="AJ12" s="172">
        <f>'England - Qtr'!AG12+'Northern Ireland - Qtr'!AG12+'Scotland - Qtr'!AG12+'Wales - Qtr'!AG12</f>
        <v>13043.12</v>
      </c>
      <c r="AK12" s="172">
        <f>'England - Qtr'!AH12+'Northern Ireland - Qtr'!AH12+'Scotland - Qtr'!AH12+'Wales - Qtr'!AH12</f>
        <v>13059.07</v>
      </c>
      <c r="AL12" s="172">
        <f>'England - Qtr'!AI12+'Northern Ireland - Qtr'!AI12+'Scotland - Qtr'!AI12+'Wales - Qtr'!AI12</f>
        <v>13188.230000000001</v>
      </c>
      <c r="AM12" s="172">
        <f>'England - Qtr'!AJ12+'Northern Ireland - Qtr'!AJ12+'Scotland - Qtr'!AJ12+'Wales - Qtr'!AJ12</f>
        <v>13221.42</v>
      </c>
      <c r="AN12" s="172">
        <f>'England - Qtr'!AK12+'Northern Ireland - Qtr'!AK12+'Scotland - Qtr'!AK12+'Wales - Qtr'!AK12</f>
        <v>13282.490000000002</v>
      </c>
      <c r="AO12" s="172">
        <f>'England - Qtr'!AL12+'Northern Ireland - Qtr'!AL12+'Scotland - Qtr'!AL12+'Wales - Qtr'!AL12</f>
        <v>13344.84</v>
      </c>
      <c r="AP12" s="172">
        <f>'England - Qtr'!AM12+'Northern Ireland - Qtr'!AM12+'Scotland - Qtr'!AM12+'Wales - Qtr'!AM12</f>
        <v>13417.42</v>
      </c>
      <c r="AQ12" s="172">
        <f>'England - Qtr'!AN12+'Northern Ireland - Qtr'!AN12+'Scotland - Qtr'!AN12+'Wales - Qtr'!AN12</f>
        <v>13450.08</v>
      </c>
      <c r="AR12" s="172">
        <f>'England - Qtr'!AO12+'Northern Ireland - Qtr'!AO12+'Scotland - Qtr'!AO12+'Wales - Qtr'!AO12</f>
        <v>13537.62</v>
      </c>
      <c r="AS12" s="172">
        <f>'England - Qtr'!AP12+'Northern Ireland - Qtr'!AP12+'Scotland - Qtr'!AP12+'Wales - Qtr'!AP12</f>
        <v>13578.960000000001</v>
      </c>
      <c r="AT12" s="172">
        <f>'England - Qtr'!AQ12+'Northern Ireland - Qtr'!AQ12+'Scotland - Qtr'!AQ12+'Wales - Qtr'!AQ12</f>
        <v>13776.679999999998</v>
      </c>
      <c r="AU12" s="174">
        <f>'England - Qtr'!AR12+'Northern Ireland - Qtr'!AR12+'Scotland - Qtr'!AR12+'Wales - Qtr'!AR12</f>
        <v>13828.73</v>
      </c>
      <c r="AV12" s="174">
        <f>'England - Qtr'!AS12+'Northern Ireland - Qtr'!AS12+'Scotland - Qtr'!AS12+'Wales - Qtr'!AS12</f>
        <v>13893.96</v>
      </c>
      <c r="AW12" s="174">
        <f>'England - Qtr'!AT12+'Northern Ireland - Qtr'!AT12+'Scotland - Qtr'!AT12+'Wales - Qtr'!AT12</f>
        <v>13964.93</v>
      </c>
      <c r="AX12" s="174">
        <f>'England - Qtr'!AU12+'Northern Ireland - Qtr'!AU12+'Scotland - Qtr'!AU12+'Wales - Qtr'!AU12</f>
        <v>14137.580000000002</v>
      </c>
      <c r="AY12" s="174">
        <f>'England - Qtr'!AV12+'Northern Ireland - Qtr'!AV12+'Scotland - Qtr'!AV12+'Wales - Qtr'!AV12</f>
        <v>14269.619999999999</v>
      </c>
      <c r="AZ12" s="174">
        <f>'England - Qtr'!AW12+'Northern Ireland - Qtr'!AW12+'Scotland - Qtr'!AW12+'Wales - Qtr'!AW12</f>
        <v>14419.69</v>
      </c>
      <c r="BA12" s="174">
        <f>'England - Qtr'!AX12+'Northern Ireland - Qtr'!AX12+'Scotland - Qtr'!AX12+'Wales - Qtr'!AX12</f>
        <v>14660.4</v>
      </c>
      <c r="BB12" s="98"/>
    </row>
    <row r="13" spans="1:54" s="50" customFormat="1" ht="20.25" customHeight="1" x14ac:dyDescent="0.2">
      <c r="A13" s="317" t="s">
        <v>294</v>
      </c>
      <c r="B13" s="172">
        <v>182</v>
      </c>
      <c r="C13" s="172">
        <v>185</v>
      </c>
      <c r="D13" s="172">
        <v>186</v>
      </c>
      <c r="E13" s="172">
        <v>188</v>
      </c>
      <c r="F13" s="172">
        <v>191</v>
      </c>
      <c r="G13" s="172">
        <v>195</v>
      </c>
      <c r="H13" s="172">
        <v>198</v>
      </c>
      <c r="I13" s="172">
        <v>202</v>
      </c>
      <c r="J13" s="172">
        <v>204</v>
      </c>
      <c r="K13" s="172">
        <v>210</v>
      </c>
      <c r="L13" s="172">
        <v>211</v>
      </c>
      <c r="M13" s="174">
        <v>216</v>
      </c>
      <c r="N13" s="172">
        <v>217</v>
      </c>
      <c r="O13" s="172">
        <v>222</v>
      </c>
      <c r="P13" s="172">
        <v>225</v>
      </c>
      <c r="Q13" s="161">
        <v>232</v>
      </c>
      <c r="R13" s="172">
        <v>240</v>
      </c>
      <c r="S13" s="172">
        <v>242</v>
      </c>
      <c r="T13" s="172">
        <v>246</v>
      </c>
      <c r="U13" s="172">
        <v>253</v>
      </c>
      <c r="V13" s="172">
        <f>'England - Qtr'!S13+'Northern Ireland - Qtr'!S13+'Scotland - Qtr'!S13+'Wales - Qtr'!S13</f>
        <v>260.78000000000003</v>
      </c>
      <c r="W13" s="172">
        <f>'England - Qtr'!T13+'Northern Ireland - Qtr'!T13+'Scotland - Qtr'!T13+'Wales - Qtr'!T13</f>
        <v>266.80999999999995</v>
      </c>
      <c r="X13" s="172">
        <f>'England - Qtr'!U13+'Northern Ireland - Qtr'!U13+'Scotland - Qtr'!U13+'Wales - Qtr'!U13</f>
        <v>272.45</v>
      </c>
      <c r="Y13" s="172">
        <f>'England - Qtr'!V13+'Northern Ireland - Qtr'!V13+'Scotland - Qtr'!V13+'Wales - Qtr'!V13</f>
        <v>300.2</v>
      </c>
      <c r="Z13" s="172">
        <f>'England - Qtr'!W13+'Northern Ireland - Qtr'!W13+'Scotland - Qtr'!W13+'Wales - Qtr'!W13</f>
        <v>307.2</v>
      </c>
      <c r="AA13" s="172">
        <f>'England - Qtr'!X13+'Northern Ireland - Qtr'!X13+'Scotland - Qtr'!X13+'Wales - Qtr'!X13</f>
        <v>311.06</v>
      </c>
      <c r="AB13" s="172">
        <f>'England - Qtr'!Y13+'Northern Ireland - Qtr'!Y13+'Scotland - Qtr'!Y13+'Wales - Qtr'!Y13</f>
        <v>342.58</v>
      </c>
      <c r="AC13" s="172">
        <f>'England - Qtr'!Z13+'Northern Ireland - Qtr'!Z13+'Scotland - Qtr'!Z13+'Wales - Qtr'!Z13</f>
        <v>359.23999999999995</v>
      </c>
      <c r="AD13" s="172">
        <f>'England - Qtr'!AA13+'Northern Ireland - Qtr'!AA13+'Scotland - Qtr'!AA13+'Wales - Qtr'!AA13</f>
        <v>360.21999999999997</v>
      </c>
      <c r="AE13" s="172">
        <f>'England - Qtr'!AB13+'Northern Ireland - Qtr'!AB13+'Scotland - Qtr'!AB13+'Wales - Qtr'!AB13</f>
        <v>364.73</v>
      </c>
      <c r="AF13" s="172">
        <f>'England - Qtr'!AC13+'Northern Ireland - Qtr'!AC13+'Scotland - Qtr'!AC13+'Wales - Qtr'!AC13</f>
        <v>396.10999999999996</v>
      </c>
      <c r="AG13" s="172">
        <f>'England - Qtr'!AD13+'Northern Ireland - Qtr'!AD13+'Scotland - Qtr'!AD13+'Wales - Qtr'!AD13</f>
        <v>396.46000000000004</v>
      </c>
      <c r="AH13" s="172">
        <f>'England - Qtr'!AE13+'Northern Ireland - Qtr'!AE13+'Scotland - Qtr'!AE13+'Wales - Qtr'!AE13</f>
        <v>400.28999999999996</v>
      </c>
      <c r="AI13" s="172">
        <f>'England - Qtr'!AF13+'Northern Ireland - Qtr'!AF13+'Scotland - Qtr'!AF13+'Wales - Qtr'!AF13</f>
        <v>400.53000000000003</v>
      </c>
      <c r="AJ13" s="172">
        <f>'England - Qtr'!AG13+'Northern Ireland - Qtr'!AG13+'Scotland - Qtr'!AG13+'Wales - Qtr'!AG13</f>
        <v>402.58</v>
      </c>
      <c r="AK13" s="172">
        <f>'England - Qtr'!AH13+'Northern Ireland - Qtr'!AH13+'Scotland - Qtr'!AH13+'Wales - Qtr'!AH13</f>
        <v>404.01000000000005</v>
      </c>
      <c r="AL13" s="172">
        <f>'England - Qtr'!AI13+'Northern Ireland - Qtr'!AI13+'Scotland - Qtr'!AI13+'Wales - Qtr'!AI13</f>
        <v>400.47999999999996</v>
      </c>
      <c r="AM13" s="172">
        <f>'England - Qtr'!AJ13+'Northern Ireland - Qtr'!AJ13+'Scotland - Qtr'!AJ13+'Wales - Qtr'!AJ13</f>
        <v>400.73999999999995</v>
      </c>
      <c r="AN13" s="172">
        <f>'England - Qtr'!AK13+'Northern Ireland - Qtr'!AK13+'Scotland - Qtr'!AK13+'Wales - Qtr'!AK13</f>
        <v>405.53999999999996</v>
      </c>
      <c r="AO13" s="172">
        <f>'England - Qtr'!AL13+'Northern Ireland - Qtr'!AL13+'Scotland - Qtr'!AL13+'Wales - Qtr'!AL13</f>
        <v>406.74</v>
      </c>
      <c r="AP13" s="172">
        <f>'England - Qtr'!AM13+'Northern Ireland - Qtr'!AM13+'Scotland - Qtr'!AM13+'Wales - Qtr'!AM13</f>
        <v>408.03999999999996</v>
      </c>
      <c r="AQ13" s="172">
        <f>'England - Qtr'!AN13+'Northern Ireland - Qtr'!AN13+'Scotland - Qtr'!AN13+'Wales - Qtr'!AN13</f>
        <v>412.14</v>
      </c>
      <c r="AR13" s="172">
        <f>'England - Qtr'!AO13+'Northern Ireland - Qtr'!AO13+'Scotland - Qtr'!AO13+'Wales - Qtr'!AO13</f>
        <v>414.71</v>
      </c>
      <c r="AS13" s="172">
        <f>'England - Qtr'!AP13+'Northern Ireland - Qtr'!AP13+'Scotland - Qtr'!AP13+'Wales - Qtr'!AP13</f>
        <v>415.49</v>
      </c>
      <c r="AT13" s="172">
        <f>'England - Qtr'!AQ13+'Northern Ireland - Qtr'!AQ13+'Scotland - Qtr'!AQ13+'Wales - Qtr'!AQ13</f>
        <v>417.48</v>
      </c>
      <c r="AU13" s="174">
        <f>'England - Qtr'!AR13+'Northern Ireland - Qtr'!AR13+'Scotland - Qtr'!AR13+'Wales - Qtr'!AR13</f>
        <v>418.67999999999995</v>
      </c>
      <c r="AV13" s="174">
        <f>'England - Qtr'!AS13+'Northern Ireland - Qtr'!AS13+'Scotland - Qtr'!AS13+'Wales - Qtr'!AS13</f>
        <v>420.65</v>
      </c>
      <c r="AW13" s="174">
        <f>'England - Qtr'!AT13+'Northern Ireland - Qtr'!AT13+'Scotland - Qtr'!AT13+'Wales - Qtr'!AT13</f>
        <v>420.65</v>
      </c>
      <c r="AX13" s="174">
        <f>'England - Qtr'!AU13+'Northern Ireland - Qtr'!AU13+'Scotland - Qtr'!AU13+'Wales - Qtr'!AU13</f>
        <v>419.49</v>
      </c>
      <c r="AY13" s="174">
        <f>'England - Qtr'!AV13+'Northern Ireland - Qtr'!AV13+'Scotland - Qtr'!AV13+'Wales - Qtr'!AV13</f>
        <v>419.49</v>
      </c>
      <c r="AZ13" s="174">
        <f>'England - Qtr'!AW13+'Northern Ireland - Qtr'!AW13+'Scotland - Qtr'!AW13+'Wales - Qtr'!AW13</f>
        <v>419.49</v>
      </c>
      <c r="BA13" s="174">
        <f>'England - Qtr'!AX13+'Northern Ireland - Qtr'!AX13+'Scotland - Qtr'!AX13+'Wales - Qtr'!AX13</f>
        <v>419.49</v>
      </c>
      <c r="BB13" s="98"/>
    </row>
    <row r="14" spans="1:54" s="50" customFormat="1" ht="20.25" customHeight="1" x14ac:dyDescent="0.2">
      <c r="A14" s="317" t="s">
        <v>295</v>
      </c>
      <c r="B14" s="172">
        <v>1459</v>
      </c>
      <c r="C14" s="172">
        <v>1459</v>
      </c>
      <c r="D14" s="172">
        <v>1459</v>
      </c>
      <c r="E14" s="172">
        <v>1459</v>
      </c>
      <c r="F14" s="172">
        <v>1477</v>
      </c>
      <c r="G14" s="172">
        <v>1477</v>
      </c>
      <c r="H14" s="172">
        <v>1477</v>
      </c>
      <c r="I14" s="172">
        <v>1477</v>
      </c>
      <c r="J14" s="172">
        <v>1477</v>
      </c>
      <c r="K14" s="172">
        <v>1477</v>
      </c>
      <c r="L14" s="172">
        <v>1477</v>
      </c>
      <c r="M14" s="174">
        <v>1477</v>
      </c>
      <c r="N14" s="172">
        <v>1477</v>
      </c>
      <c r="O14" s="172">
        <v>1477</v>
      </c>
      <c r="P14" s="172">
        <v>1477</v>
      </c>
      <c r="Q14" s="161">
        <v>1477</v>
      </c>
      <c r="R14" s="172">
        <v>1477</v>
      </c>
      <c r="S14" s="172">
        <v>1477</v>
      </c>
      <c r="T14" s="172">
        <v>1477</v>
      </c>
      <c r="U14" s="172">
        <v>1477</v>
      </c>
      <c r="V14" s="172">
        <f>'England - Qtr'!S14+'Northern Ireland - Qtr'!S14+'Scotland - Qtr'!S14+'Wales - Qtr'!S14</f>
        <v>1476.78</v>
      </c>
      <c r="W14" s="172">
        <f>'England - Qtr'!T14+'Northern Ireland - Qtr'!T14+'Scotland - Qtr'!T14+'Wales - Qtr'!T14</f>
        <v>1476.78</v>
      </c>
      <c r="X14" s="172">
        <f>'England - Qtr'!U14+'Northern Ireland - Qtr'!U14+'Scotland - Qtr'!U14+'Wales - Qtr'!U14</f>
        <v>1476.78</v>
      </c>
      <c r="Y14" s="172">
        <f>'England - Qtr'!V14+'Northern Ireland - Qtr'!V14+'Scotland - Qtr'!V14+'Wales - Qtr'!V14</f>
        <v>1476.78</v>
      </c>
      <c r="Z14" s="172">
        <f>'England - Qtr'!W14+'Northern Ireland - Qtr'!W14+'Scotland - Qtr'!W14+'Wales - Qtr'!W14</f>
        <v>1473.28</v>
      </c>
      <c r="AA14" s="172">
        <f>'England - Qtr'!X14+'Northern Ireland - Qtr'!X14+'Scotland - Qtr'!X14+'Wales - Qtr'!X14</f>
        <v>1473.28</v>
      </c>
      <c r="AB14" s="172">
        <f>'England - Qtr'!Y14+'Northern Ireland - Qtr'!Y14+'Scotland - Qtr'!Y14+'Wales - Qtr'!Y14</f>
        <v>1473.28</v>
      </c>
      <c r="AC14" s="172">
        <f>'England - Qtr'!Z14+'Northern Ireland - Qtr'!Z14+'Scotland - Qtr'!Z14+'Wales - Qtr'!Z14</f>
        <v>1473.28</v>
      </c>
      <c r="AD14" s="172">
        <f>'England - Qtr'!AA14+'Northern Ireland - Qtr'!AA14+'Scotland - Qtr'!AA14+'Wales - Qtr'!AA14</f>
        <v>1473.18</v>
      </c>
      <c r="AE14" s="172">
        <f>'England - Qtr'!AB14+'Northern Ireland - Qtr'!AB14+'Scotland - Qtr'!AB14+'Wales - Qtr'!AB14</f>
        <v>1473.18</v>
      </c>
      <c r="AF14" s="172">
        <f>'England - Qtr'!AC14+'Northern Ireland - Qtr'!AC14+'Scotland - Qtr'!AC14+'Wales - Qtr'!AC14</f>
        <v>1473.18</v>
      </c>
      <c r="AG14" s="172">
        <f>'England - Qtr'!AD14+'Northern Ireland - Qtr'!AD14+'Scotland - Qtr'!AD14+'Wales - Qtr'!AD14</f>
        <v>1473.18</v>
      </c>
      <c r="AH14" s="172">
        <f>'England - Qtr'!AE14+'Northern Ireland - Qtr'!AE14+'Scotland - Qtr'!AE14+'Wales - Qtr'!AE14</f>
        <v>1476.68</v>
      </c>
      <c r="AI14" s="172">
        <f>'England - Qtr'!AF14+'Northern Ireland - Qtr'!AF14+'Scotland - Qtr'!AF14+'Wales - Qtr'!AF14</f>
        <v>1476.68</v>
      </c>
      <c r="AJ14" s="172">
        <f>'England - Qtr'!AG14+'Northern Ireland - Qtr'!AG14+'Scotland - Qtr'!AG14+'Wales - Qtr'!AG14</f>
        <v>1476.68</v>
      </c>
      <c r="AK14" s="172">
        <f>'England - Qtr'!AH14+'Northern Ireland - Qtr'!AH14+'Scotland - Qtr'!AH14+'Wales - Qtr'!AH14</f>
        <v>1473.18</v>
      </c>
      <c r="AL14" s="172">
        <f>'England - Qtr'!AI14+'Northern Ireland - Qtr'!AI14+'Scotland - Qtr'!AI14+'Wales - Qtr'!AI14</f>
        <v>1473.18</v>
      </c>
      <c r="AM14" s="172">
        <f>'England - Qtr'!AJ14+'Northern Ireland - Qtr'!AJ14+'Scotland - Qtr'!AJ14+'Wales - Qtr'!AJ14</f>
        <v>1473.18</v>
      </c>
      <c r="AN14" s="172">
        <f>'England - Qtr'!AK14+'Northern Ireland - Qtr'!AK14+'Scotland - Qtr'!AK14+'Wales - Qtr'!AK14</f>
        <v>1473.18</v>
      </c>
      <c r="AO14" s="172">
        <f>'England - Qtr'!AL14+'Northern Ireland - Qtr'!AL14+'Scotland - Qtr'!AL14+'Wales - Qtr'!AL14</f>
        <v>1473.18</v>
      </c>
      <c r="AP14" s="172">
        <f>'England - Qtr'!AM14+'Northern Ireland - Qtr'!AM14+'Scotland - Qtr'!AM14+'Wales - Qtr'!AM14</f>
        <v>1471.08</v>
      </c>
      <c r="AQ14" s="172">
        <f>'England - Qtr'!AN14+'Northern Ireland - Qtr'!AN14+'Scotland - Qtr'!AN14+'Wales - Qtr'!AN14</f>
        <v>1471.08</v>
      </c>
      <c r="AR14" s="172">
        <f>'England - Qtr'!AO14+'Northern Ireland - Qtr'!AO14+'Scotland - Qtr'!AO14+'Wales - Qtr'!AO14</f>
        <v>1471.08</v>
      </c>
      <c r="AS14" s="172">
        <f>'England - Qtr'!AP14+'Northern Ireland - Qtr'!AP14+'Scotland - Qtr'!AP14+'Wales - Qtr'!AP14</f>
        <v>1470.68</v>
      </c>
      <c r="AT14" s="172">
        <f>'England - Qtr'!AQ14+'Northern Ireland - Qtr'!AQ14+'Scotland - Qtr'!AQ14+'Wales - Qtr'!AQ14</f>
        <v>1470.68</v>
      </c>
      <c r="AU14" s="174">
        <f>'England - Qtr'!AR14+'Northern Ireland - Qtr'!AR14+'Scotland - Qtr'!AR14+'Wales - Qtr'!AR14</f>
        <v>1470.68</v>
      </c>
      <c r="AV14" s="174">
        <f>'England - Qtr'!AS14+'Northern Ireland - Qtr'!AS14+'Scotland - Qtr'!AS14+'Wales - Qtr'!AS14</f>
        <v>1470.68</v>
      </c>
      <c r="AW14" s="174">
        <f>'England - Qtr'!AT14+'Northern Ireland - Qtr'!AT14+'Scotland - Qtr'!AT14+'Wales - Qtr'!AT14</f>
        <v>1470.68</v>
      </c>
      <c r="AX14" s="174">
        <f>'England - Qtr'!AU14+'Northern Ireland - Qtr'!AU14+'Scotland - Qtr'!AU14+'Wales - Qtr'!AU14</f>
        <v>1470.68</v>
      </c>
      <c r="AY14" s="174">
        <f>'England - Qtr'!AV14+'Northern Ireland - Qtr'!AV14+'Scotland - Qtr'!AV14+'Wales - Qtr'!AV14</f>
        <v>1470.68</v>
      </c>
      <c r="AZ14" s="174">
        <f>'England - Qtr'!AW14+'Northern Ireland - Qtr'!AW14+'Scotland - Qtr'!AW14+'Wales - Qtr'!AW14</f>
        <v>1470.68</v>
      </c>
      <c r="BA14" s="174">
        <f>'England - Qtr'!AX14+'Northern Ireland - Qtr'!AX14+'Scotland - Qtr'!AX14+'Wales - Qtr'!AX14</f>
        <v>1470.68</v>
      </c>
      <c r="BB14" s="98"/>
    </row>
    <row r="15" spans="1:54" s="50" customFormat="1" ht="20.25" customHeight="1" x14ac:dyDescent="0.2">
      <c r="A15" s="317" t="s">
        <v>6</v>
      </c>
      <c r="B15" s="172">
        <v>1011</v>
      </c>
      <c r="C15" s="172">
        <v>1019</v>
      </c>
      <c r="D15" s="172">
        <v>1021</v>
      </c>
      <c r="E15" s="172">
        <v>1021</v>
      </c>
      <c r="F15" s="172">
        <v>1053</v>
      </c>
      <c r="G15" s="172">
        <v>1053</v>
      </c>
      <c r="H15" s="172">
        <v>1053</v>
      </c>
      <c r="I15" s="172">
        <v>1053</v>
      </c>
      <c r="J15" s="172">
        <v>1039</v>
      </c>
      <c r="K15" s="172">
        <v>1039</v>
      </c>
      <c r="L15" s="172">
        <v>1041</v>
      </c>
      <c r="M15" s="174">
        <v>1042</v>
      </c>
      <c r="N15" s="172">
        <v>1050</v>
      </c>
      <c r="O15" s="172">
        <v>1050</v>
      </c>
      <c r="P15" s="172">
        <v>1050</v>
      </c>
      <c r="Q15" s="161">
        <v>1050</v>
      </c>
      <c r="R15" s="172">
        <v>1053</v>
      </c>
      <c r="S15" s="172">
        <v>1054</v>
      </c>
      <c r="T15" s="172">
        <v>1057</v>
      </c>
      <c r="U15" s="172">
        <v>1058</v>
      </c>
      <c r="V15" s="172">
        <f>'England - Qtr'!S15+'Northern Ireland - Qtr'!S15+'Scotland - Qtr'!S15+'Wales - Qtr'!S15</f>
        <v>1061.32</v>
      </c>
      <c r="W15" s="172">
        <f>'England - Qtr'!T15+'Northern Ireland - Qtr'!T15+'Scotland - Qtr'!T15+'Wales - Qtr'!T15</f>
        <v>1061.32</v>
      </c>
      <c r="X15" s="172">
        <f>'England - Qtr'!U15+'Northern Ireland - Qtr'!U15+'Scotland - Qtr'!U15+'Wales - Qtr'!U15</f>
        <v>1061.32</v>
      </c>
      <c r="Y15" s="172">
        <f>'England - Qtr'!V15+'Northern Ireland - Qtr'!V15+'Scotland - Qtr'!V15+'Wales - Qtr'!V15</f>
        <v>1061.32</v>
      </c>
      <c r="Z15" s="172">
        <f>'England - Qtr'!W15+'Northern Ireland - Qtr'!W15+'Scotland - Qtr'!W15+'Wales - Qtr'!W15</f>
        <v>1061.5700000000002</v>
      </c>
      <c r="AA15" s="172">
        <f>'England - Qtr'!X15+'Northern Ireland - Qtr'!X15+'Scotland - Qtr'!X15+'Wales - Qtr'!X15</f>
        <v>1061.9100000000001</v>
      </c>
      <c r="AB15" s="172">
        <f>'England - Qtr'!Y15+'Northern Ireland - Qtr'!Y15+'Scotland - Qtr'!Y15+'Wales - Qtr'!Y15</f>
        <v>1061.9100000000001</v>
      </c>
      <c r="AC15" s="172">
        <f>'England - Qtr'!Z15+'Northern Ireland - Qtr'!Z15+'Scotland - Qtr'!Z15+'Wales - Qtr'!Z15</f>
        <v>1061.9100000000001</v>
      </c>
      <c r="AD15" s="172">
        <f>'England - Qtr'!AA15+'Northern Ireland - Qtr'!AA15+'Scotland - Qtr'!AA15+'Wales - Qtr'!AA15</f>
        <v>1066.1200000000001</v>
      </c>
      <c r="AE15" s="172">
        <f>'England - Qtr'!AB15+'Northern Ireland - Qtr'!AB15+'Scotland - Qtr'!AB15+'Wales - Qtr'!AB15</f>
        <v>1066.1200000000001</v>
      </c>
      <c r="AF15" s="172">
        <f>'England - Qtr'!AC15+'Northern Ireland - Qtr'!AC15+'Scotland - Qtr'!AC15+'Wales - Qtr'!AC15</f>
        <v>1066.1200000000001</v>
      </c>
      <c r="AG15" s="172">
        <f>'England - Qtr'!AD15+'Northern Ireland - Qtr'!AD15+'Scotland - Qtr'!AD15+'Wales - Qtr'!AD15</f>
        <v>1066.1200000000001</v>
      </c>
      <c r="AH15" s="172">
        <f>'England - Qtr'!AE15+'Northern Ireland - Qtr'!AE15+'Scotland - Qtr'!AE15+'Wales - Qtr'!AE15</f>
        <v>1063.06</v>
      </c>
      <c r="AI15" s="172">
        <f>'England - Qtr'!AF15+'Northern Ireland - Qtr'!AF15+'Scotland - Qtr'!AF15+'Wales - Qtr'!AF15</f>
        <v>1063.06</v>
      </c>
      <c r="AJ15" s="172">
        <f>'England - Qtr'!AG15+'Northern Ireland - Qtr'!AG15+'Scotland - Qtr'!AG15+'Wales - Qtr'!AG15</f>
        <v>1063.06</v>
      </c>
      <c r="AK15" s="172">
        <f>'England - Qtr'!AH15+'Northern Ireland - Qtr'!AH15+'Scotland - Qtr'!AH15+'Wales - Qtr'!AH15</f>
        <v>1063.06</v>
      </c>
      <c r="AL15" s="172">
        <f>'England - Qtr'!AI15+'Northern Ireland - Qtr'!AI15+'Scotland - Qtr'!AI15+'Wales - Qtr'!AI15</f>
        <v>1055.49</v>
      </c>
      <c r="AM15" s="172">
        <f>'England - Qtr'!AJ15+'Northern Ireland - Qtr'!AJ15+'Scotland - Qtr'!AJ15+'Wales - Qtr'!AJ15</f>
        <v>1055.49</v>
      </c>
      <c r="AN15" s="172">
        <f>'England - Qtr'!AK15+'Northern Ireland - Qtr'!AK15+'Scotland - Qtr'!AK15+'Wales - Qtr'!AK15</f>
        <v>1055.49</v>
      </c>
      <c r="AO15" s="172">
        <f>'England - Qtr'!AL15+'Northern Ireland - Qtr'!AL15+'Scotland - Qtr'!AL15+'Wales - Qtr'!AL15</f>
        <v>1055.49</v>
      </c>
      <c r="AP15" s="172">
        <f>'England - Qtr'!AM15+'Northern Ireland - Qtr'!AM15+'Scotland - Qtr'!AM15+'Wales - Qtr'!AM15</f>
        <v>1054.5600000000002</v>
      </c>
      <c r="AQ15" s="172">
        <f>'England - Qtr'!AN15+'Northern Ireland - Qtr'!AN15+'Scotland - Qtr'!AN15+'Wales - Qtr'!AN15</f>
        <v>1054.5600000000002</v>
      </c>
      <c r="AR15" s="172">
        <f>'England - Qtr'!AO15+'Northern Ireland - Qtr'!AO15+'Scotland - Qtr'!AO15+'Wales - Qtr'!AO15</f>
        <v>1054.5600000000002</v>
      </c>
      <c r="AS15" s="172">
        <f>'England - Qtr'!AP15+'Northern Ireland - Qtr'!AP15+'Scotland - Qtr'!AP15+'Wales - Qtr'!AP15</f>
        <v>1054.5600000000002</v>
      </c>
      <c r="AT15" s="172">
        <f>'England - Qtr'!AQ15+'Northern Ireland - Qtr'!AQ15+'Scotland - Qtr'!AQ15+'Wales - Qtr'!AQ15</f>
        <v>1054.5600000000002</v>
      </c>
      <c r="AU15" s="174">
        <f>'England - Qtr'!AR15+'Northern Ireland - Qtr'!AR15+'Scotland - Qtr'!AR15+'Wales - Qtr'!AR15</f>
        <v>1054.5600000000002</v>
      </c>
      <c r="AV15" s="174">
        <f>'England - Qtr'!AS15+'Northern Ireland - Qtr'!AS15+'Scotland - Qtr'!AS15+'Wales - Qtr'!AS15</f>
        <v>1055.5600000000002</v>
      </c>
      <c r="AW15" s="174">
        <f>'England - Qtr'!AT15+'Northern Ireland - Qtr'!AT15+'Scotland - Qtr'!AT15+'Wales - Qtr'!AT15</f>
        <v>1055.5600000000002</v>
      </c>
      <c r="AX15" s="174">
        <f>'England - Qtr'!AU15+'Northern Ireland - Qtr'!AU15+'Scotland - Qtr'!AU15+'Wales - Qtr'!AU15</f>
        <v>1055.5600000000002</v>
      </c>
      <c r="AY15" s="174">
        <f>'England - Qtr'!AV15+'Northern Ireland - Qtr'!AV15+'Scotland - Qtr'!AV15+'Wales - Qtr'!AV15</f>
        <v>1055.5600000000002</v>
      </c>
      <c r="AZ15" s="174">
        <f>'England - Qtr'!AW15+'Northern Ireland - Qtr'!AW15+'Scotland - Qtr'!AW15+'Wales - Qtr'!AW15</f>
        <v>1055.5600000000002</v>
      </c>
      <c r="BA15" s="174">
        <f>'England - Qtr'!AX15+'Northern Ireland - Qtr'!AX15+'Scotland - Qtr'!AX15+'Wales - Qtr'!AX15</f>
        <v>1061.5600000000002</v>
      </c>
      <c r="BB15" s="98"/>
    </row>
    <row r="16" spans="1:54" s="50" customFormat="1" ht="20.25" customHeight="1" x14ac:dyDescent="0.2">
      <c r="A16" s="317" t="s">
        <v>7</v>
      </c>
      <c r="B16" s="172">
        <v>184</v>
      </c>
      <c r="C16" s="172">
        <v>186</v>
      </c>
      <c r="D16" s="172">
        <v>186</v>
      </c>
      <c r="E16" s="172">
        <v>193</v>
      </c>
      <c r="F16" s="172">
        <v>194</v>
      </c>
      <c r="G16" s="172">
        <v>198</v>
      </c>
      <c r="H16" s="172">
        <v>199</v>
      </c>
      <c r="I16" s="172">
        <v>199</v>
      </c>
      <c r="J16" s="172">
        <v>206</v>
      </c>
      <c r="K16" s="172">
        <v>206</v>
      </c>
      <c r="L16" s="172">
        <v>212</v>
      </c>
      <c r="M16" s="174">
        <v>212</v>
      </c>
      <c r="N16" s="172">
        <v>197</v>
      </c>
      <c r="O16" s="172">
        <v>199</v>
      </c>
      <c r="P16" s="172">
        <v>201</v>
      </c>
      <c r="Q16" s="161">
        <v>201</v>
      </c>
      <c r="R16" s="172">
        <v>215</v>
      </c>
      <c r="S16" s="172">
        <v>224</v>
      </c>
      <c r="T16" s="172">
        <v>225</v>
      </c>
      <c r="U16" s="172">
        <v>230</v>
      </c>
      <c r="V16" s="172">
        <f>'England - Qtr'!S16+'Northern Ireland - Qtr'!S16+'Scotland - Qtr'!S16+'Wales - Qtr'!S16</f>
        <v>231.2</v>
      </c>
      <c r="W16" s="172">
        <f>'England - Qtr'!T16+'Northern Ireland - Qtr'!T16+'Scotland - Qtr'!T16+'Wales - Qtr'!T16</f>
        <v>231.2</v>
      </c>
      <c r="X16" s="172">
        <f>'England - Qtr'!U16+'Northern Ireland - Qtr'!U16+'Scotland - Qtr'!U16+'Wales - Qtr'!U16</f>
        <v>231.2</v>
      </c>
      <c r="Y16" s="172">
        <f>'England - Qtr'!V16+'Northern Ireland - Qtr'!V16+'Scotland - Qtr'!V16+'Wales - Qtr'!V16</f>
        <v>231.29999999999995</v>
      </c>
      <c r="Z16" s="172">
        <f>'England - Qtr'!W16+'Northern Ireland - Qtr'!W16+'Scotland - Qtr'!W16+'Wales - Qtr'!W16</f>
        <v>256.76</v>
      </c>
      <c r="AA16" s="172">
        <f>'England - Qtr'!X16+'Northern Ireland - Qtr'!X16+'Scotland - Qtr'!X16+'Wales - Qtr'!X16</f>
        <v>257.33</v>
      </c>
      <c r="AB16" s="172">
        <f>'England - Qtr'!Y16+'Northern Ireland - Qtr'!Y16+'Scotland - Qtr'!Y16+'Wales - Qtr'!Y16</f>
        <v>257.33</v>
      </c>
      <c r="AC16" s="172">
        <f>'England - Qtr'!Z16+'Northern Ireland - Qtr'!Z16+'Scotland - Qtr'!Z16+'Wales - Qtr'!Z16</f>
        <v>257.33</v>
      </c>
      <c r="AD16" s="172">
        <f>'England - Qtr'!AA16+'Northern Ireland - Qtr'!AA16+'Scotland - Qtr'!AA16+'Wales - Qtr'!AA16</f>
        <v>245.48999999999998</v>
      </c>
      <c r="AE16" s="172">
        <f>'England - Qtr'!AB16+'Northern Ireland - Qtr'!AB16+'Scotland - Qtr'!AB16+'Wales - Qtr'!AB16</f>
        <v>245.48999999999998</v>
      </c>
      <c r="AF16" s="172">
        <f>'England - Qtr'!AC16+'Northern Ireland - Qtr'!AC16+'Scotland - Qtr'!AC16+'Wales - Qtr'!AC16</f>
        <v>245.48999999999998</v>
      </c>
      <c r="AG16" s="172">
        <f>'England - Qtr'!AD16+'Northern Ireland - Qtr'!AD16+'Scotland - Qtr'!AD16+'Wales - Qtr'!AD16</f>
        <v>245.48999999999998</v>
      </c>
      <c r="AH16" s="172">
        <f>'England - Qtr'!AE16+'Northern Ireland - Qtr'!AE16+'Scotland - Qtr'!AE16+'Wales - Qtr'!AE16</f>
        <v>246.51</v>
      </c>
      <c r="AI16" s="172">
        <f>'England - Qtr'!AF16+'Northern Ireland - Qtr'!AF16+'Scotland - Qtr'!AF16+'Wales - Qtr'!AF16</f>
        <v>246.51</v>
      </c>
      <c r="AJ16" s="172">
        <f>'England - Qtr'!AG16+'Northern Ireland - Qtr'!AG16+'Scotland - Qtr'!AG16+'Wales - Qtr'!AG16</f>
        <v>246.51</v>
      </c>
      <c r="AK16" s="172">
        <f>'England - Qtr'!AH16+'Northern Ireland - Qtr'!AH16+'Scotland - Qtr'!AH16+'Wales - Qtr'!AH16</f>
        <v>246.51</v>
      </c>
      <c r="AL16" s="172">
        <f>'England - Qtr'!AI16+'Northern Ireland - Qtr'!AI16+'Scotland - Qtr'!AI16+'Wales - Qtr'!AI16</f>
        <v>246.51</v>
      </c>
      <c r="AM16" s="172">
        <f>'England - Qtr'!AJ16+'Northern Ireland - Qtr'!AJ16+'Scotland - Qtr'!AJ16+'Wales - Qtr'!AJ16</f>
        <v>246.51</v>
      </c>
      <c r="AN16" s="172">
        <f>'England - Qtr'!AK16+'Northern Ireland - Qtr'!AK16+'Scotland - Qtr'!AK16+'Wales - Qtr'!AK16</f>
        <v>246.51</v>
      </c>
      <c r="AO16" s="172">
        <f>'England - Qtr'!AL16+'Northern Ireland - Qtr'!AL16+'Scotland - Qtr'!AL16+'Wales - Qtr'!AL16</f>
        <v>246.51</v>
      </c>
      <c r="AP16" s="172">
        <f>'England - Qtr'!AM16+'Northern Ireland - Qtr'!AM16+'Scotland - Qtr'!AM16+'Wales - Qtr'!AM16</f>
        <v>246.51</v>
      </c>
      <c r="AQ16" s="172">
        <f>'England - Qtr'!AN16+'Northern Ireland - Qtr'!AN16+'Scotland - Qtr'!AN16+'Wales - Qtr'!AN16</f>
        <v>246.51</v>
      </c>
      <c r="AR16" s="172">
        <f>'England - Qtr'!AO16+'Northern Ireland - Qtr'!AO16+'Scotland - Qtr'!AO16+'Wales - Qtr'!AO16</f>
        <v>246.51</v>
      </c>
      <c r="AS16" s="172">
        <f>'England - Qtr'!AP16+'Northern Ireland - Qtr'!AP16+'Scotland - Qtr'!AP16+'Wales - Qtr'!AP16</f>
        <v>246.51</v>
      </c>
      <c r="AT16" s="172">
        <f>'England - Qtr'!AQ16+'Northern Ireland - Qtr'!AQ16+'Scotland - Qtr'!AQ16+'Wales - Qtr'!AQ16</f>
        <v>247.31</v>
      </c>
      <c r="AU16" s="174">
        <f>'England - Qtr'!AR16+'Northern Ireland - Qtr'!AR16+'Scotland - Qtr'!AR16+'Wales - Qtr'!AR16</f>
        <v>247.31</v>
      </c>
      <c r="AV16" s="174">
        <f>'England - Qtr'!AS16+'Northern Ireland - Qtr'!AS16+'Scotland - Qtr'!AS16+'Wales - Qtr'!AS16</f>
        <v>247.31</v>
      </c>
      <c r="AW16" s="174">
        <f>'England - Qtr'!AT16+'Northern Ireland - Qtr'!AT16+'Scotland - Qtr'!AT16+'Wales - Qtr'!AT16</f>
        <v>256.96999999999997</v>
      </c>
      <c r="AX16" s="174">
        <f>'England - Qtr'!AU16+'Northern Ireland - Qtr'!AU16+'Scotland - Qtr'!AU16+'Wales - Qtr'!AU16</f>
        <v>258.02999999999997</v>
      </c>
      <c r="AY16" s="174">
        <f>'England - Qtr'!AV16+'Northern Ireland - Qtr'!AV16+'Scotland - Qtr'!AV16+'Wales - Qtr'!AV16</f>
        <v>258.02999999999997</v>
      </c>
      <c r="AZ16" s="174">
        <f>'England - Qtr'!AW16+'Northern Ireland - Qtr'!AW16+'Scotland - Qtr'!AW16+'Wales - Qtr'!AW16</f>
        <v>258.02999999999997</v>
      </c>
      <c r="BA16" s="174">
        <f>'England - Qtr'!AX16+'Northern Ireland - Qtr'!AX16+'Scotland - Qtr'!AX16+'Wales - Qtr'!AX16</f>
        <v>258.02999999999997</v>
      </c>
      <c r="BB16" s="98"/>
    </row>
    <row r="17" spans="1:60" s="50" customFormat="1" ht="20.25" customHeight="1" x14ac:dyDescent="0.2">
      <c r="A17" s="317" t="s">
        <v>42</v>
      </c>
      <c r="B17" s="172">
        <v>413</v>
      </c>
      <c r="C17" s="172">
        <v>413</v>
      </c>
      <c r="D17" s="172">
        <v>413</v>
      </c>
      <c r="E17" s="172">
        <v>413</v>
      </c>
      <c r="F17" s="172">
        <v>422</v>
      </c>
      <c r="G17" s="172">
        <v>422</v>
      </c>
      <c r="H17" s="172">
        <v>422</v>
      </c>
      <c r="I17" s="172">
        <v>502</v>
      </c>
      <c r="J17" s="172">
        <v>499</v>
      </c>
      <c r="K17" s="172">
        <v>499</v>
      </c>
      <c r="L17" s="172">
        <v>499</v>
      </c>
      <c r="M17" s="174">
        <v>513</v>
      </c>
      <c r="N17" s="172">
        <v>538</v>
      </c>
      <c r="O17" s="172">
        <v>545</v>
      </c>
      <c r="P17" s="172">
        <v>545</v>
      </c>
      <c r="Q17" s="161">
        <v>545</v>
      </c>
      <c r="R17" s="172">
        <v>595</v>
      </c>
      <c r="S17" s="172">
        <v>621</v>
      </c>
      <c r="T17" s="172">
        <v>629</v>
      </c>
      <c r="U17" s="172">
        <v>680</v>
      </c>
      <c r="V17" s="172">
        <f>'England - Qtr'!S17+'Northern Ireland - Qtr'!S17+'Scotland - Qtr'!S17+'Wales - Qtr'!S17</f>
        <v>830.44</v>
      </c>
      <c r="W17" s="172">
        <f>'England - Qtr'!T17+'Northern Ireland - Qtr'!T17+'Scotland - Qtr'!T17+'Wales - Qtr'!T17</f>
        <v>839.44</v>
      </c>
      <c r="X17" s="172">
        <f>'England - Qtr'!U17+'Northern Ireland - Qtr'!U17+'Scotland - Qtr'!U17+'Wales - Qtr'!U17</f>
        <v>907.44</v>
      </c>
      <c r="Y17" s="172">
        <f>'England - Qtr'!V17+'Northern Ireland - Qtr'!V17+'Scotland - Qtr'!V17+'Wales - Qtr'!V17</f>
        <v>929.94</v>
      </c>
      <c r="Z17" s="172">
        <f>'England - Qtr'!W17+'Northern Ireland - Qtr'!W17+'Scotland - Qtr'!W17+'Wales - Qtr'!W17</f>
        <v>939.29000000000008</v>
      </c>
      <c r="AA17" s="172">
        <f>'England - Qtr'!X17+'Northern Ireland - Qtr'!X17+'Scotland - Qtr'!X17+'Wales - Qtr'!X17</f>
        <v>939.29000000000008</v>
      </c>
      <c r="AB17" s="172">
        <f>'England - Qtr'!Y17+'Northern Ireland - Qtr'!Y17+'Scotland - Qtr'!Y17+'Wales - Qtr'!Y17</f>
        <v>988.29000000000008</v>
      </c>
      <c r="AC17" s="172">
        <f>'England - Qtr'!Z17+'Northern Ireland - Qtr'!Z17+'Scotland - Qtr'!Z17+'Wales - Qtr'!Z17</f>
        <v>1028.29</v>
      </c>
      <c r="AD17" s="172">
        <f>'England - Qtr'!AA17+'Northern Ireland - Qtr'!AA17+'Scotland - Qtr'!AA17+'Wales - Qtr'!AA17</f>
        <v>1077.0800000000002</v>
      </c>
      <c r="AE17" s="172">
        <f>'England - Qtr'!AB17+'Northern Ireland - Qtr'!AB17+'Scotland - Qtr'!AB17+'Wales - Qtr'!AB17</f>
        <v>1077.0800000000002</v>
      </c>
      <c r="AF17" s="172">
        <f>'England - Qtr'!AC17+'Northern Ireland - Qtr'!AC17+'Scotland - Qtr'!AC17+'Wales - Qtr'!AC17</f>
        <v>1077.0800000000002</v>
      </c>
      <c r="AG17" s="172">
        <f>'England - Qtr'!AD17+'Northern Ireland - Qtr'!AD17+'Scotland - Qtr'!AD17+'Wales - Qtr'!AD17</f>
        <v>1090.93</v>
      </c>
      <c r="AH17" s="172">
        <f>'England - Qtr'!AE17+'Northern Ireland - Qtr'!AE17+'Scotland - Qtr'!AE17+'Wales - Qtr'!AE17</f>
        <v>1136.54</v>
      </c>
      <c r="AI17" s="172">
        <f>'England - Qtr'!AF17+'Northern Ireland - Qtr'!AF17+'Scotland - Qtr'!AF17+'Wales - Qtr'!AF17</f>
        <v>1136.54</v>
      </c>
      <c r="AJ17" s="172">
        <f>'England - Qtr'!AG17+'Northern Ireland - Qtr'!AG17+'Scotland - Qtr'!AG17+'Wales - Qtr'!AG17</f>
        <v>1136.54</v>
      </c>
      <c r="AK17" s="172">
        <f>'England - Qtr'!AH17+'Northern Ireland - Qtr'!AH17+'Scotland - Qtr'!AH17+'Wales - Qtr'!AH17</f>
        <v>1136.54</v>
      </c>
      <c r="AL17" s="172">
        <f>'England - Qtr'!AI17+'Northern Ireland - Qtr'!AI17+'Scotland - Qtr'!AI17+'Wales - Qtr'!AI17</f>
        <v>1149.3399999999999</v>
      </c>
      <c r="AM17" s="172">
        <f>'England - Qtr'!AJ17+'Northern Ireland - Qtr'!AJ17+'Scotland - Qtr'!AJ17+'Wales - Qtr'!AJ17</f>
        <v>1149.3399999999999</v>
      </c>
      <c r="AN17" s="172">
        <f>'England - Qtr'!AK17+'Northern Ireland - Qtr'!AK17+'Scotland - Qtr'!AK17+'Wales - Qtr'!AK17</f>
        <v>1138.04</v>
      </c>
      <c r="AO17" s="172">
        <f>'England - Qtr'!AL17+'Northern Ireland - Qtr'!AL17+'Scotland - Qtr'!AL17+'Wales - Qtr'!AL17</f>
        <v>1309.78</v>
      </c>
      <c r="AP17" s="172">
        <f>'England - Qtr'!AM17+'Northern Ireland - Qtr'!AM17+'Scotland - Qtr'!AM17+'Wales - Qtr'!AM17</f>
        <v>1350.25</v>
      </c>
      <c r="AQ17" s="172">
        <f>'England - Qtr'!AN17+'Northern Ireland - Qtr'!AN17+'Scotland - Qtr'!AN17+'Wales - Qtr'!AN17</f>
        <v>1350.25</v>
      </c>
      <c r="AR17" s="172">
        <f>'England - Qtr'!AO17+'Northern Ireland - Qtr'!AO17+'Scotland - Qtr'!AO17+'Wales - Qtr'!AO17</f>
        <v>1400.1499999999999</v>
      </c>
      <c r="AS17" s="172">
        <f>'England - Qtr'!AP17+'Northern Ireland - Qtr'!AP17+'Scotland - Qtr'!AP17+'Wales - Qtr'!AP17</f>
        <v>1434.9299999999998</v>
      </c>
      <c r="AT17" s="172">
        <f>'England - Qtr'!AQ17+'Northern Ireland - Qtr'!AQ17+'Scotland - Qtr'!AQ17+'Wales - Qtr'!AQ17</f>
        <v>1441.9099999999999</v>
      </c>
      <c r="AU17" s="174">
        <f>'England - Qtr'!AR17+'Northern Ireland - Qtr'!AR17+'Scotland - Qtr'!AR17+'Wales - Qtr'!AR17</f>
        <v>1441.9099999999999</v>
      </c>
      <c r="AV17" s="174">
        <f>'England - Qtr'!AS17+'Northern Ireland - Qtr'!AS17+'Scotland - Qtr'!AS17+'Wales - Qtr'!AS17</f>
        <v>1450.9099999999999</v>
      </c>
      <c r="AW17" s="174">
        <f>'England - Qtr'!AT17+'Northern Ireland - Qtr'!AT17+'Scotland - Qtr'!AT17+'Wales - Qtr'!AT17</f>
        <v>1450.9099999999999</v>
      </c>
      <c r="AX17" s="174">
        <f>'England - Qtr'!AU17+'Northern Ireland - Qtr'!AU17+'Scotland - Qtr'!AU17+'Wales - Qtr'!AU17</f>
        <v>1510.9099999999999</v>
      </c>
      <c r="AY17" s="174">
        <f>'England - Qtr'!AV17+'Northern Ireland - Qtr'!AV17+'Scotland - Qtr'!AV17+'Wales - Qtr'!AV17</f>
        <v>1510.9099999999999</v>
      </c>
      <c r="AZ17" s="174">
        <f>'England - Qtr'!AW17+'Northern Ireland - Qtr'!AW17+'Scotland - Qtr'!AW17+'Wales - Qtr'!AW17</f>
        <v>1510.9099999999999</v>
      </c>
      <c r="BA17" s="174">
        <f>'England - Qtr'!AX17+'Northern Ireland - Qtr'!AX17+'Scotland - Qtr'!AX17+'Wales - Qtr'!AX17</f>
        <v>1510.9099999999999</v>
      </c>
      <c r="BB17" s="98"/>
    </row>
    <row r="18" spans="1:60" s="50" customFormat="1" ht="20.25" customHeight="1" x14ac:dyDescent="0.2">
      <c r="A18" s="317" t="s">
        <v>313</v>
      </c>
      <c r="B18" s="172">
        <v>111</v>
      </c>
      <c r="C18" s="172">
        <v>111</v>
      </c>
      <c r="D18" s="172">
        <v>111</v>
      </c>
      <c r="E18" s="172">
        <v>111</v>
      </c>
      <c r="F18" s="172">
        <v>111</v>
      </c>
      <c r="G18" s="172">
        <v>111</v>
      </c>
      <c r="H18" s="172">
        <v>111</v>
      </c>
      <c r="I18" s="172">
        <v>111</v>
      </c>
      <c r="J18" s="172">
        <v>111</v>
      </c>
      <c r="K18" s="172">
        <v>111</v>
      </c>
      <c r="L18" s="172">
        <v>111</v>
      </c>
      <c r="M18" s="174">
        <v>111</v>
      </c>
      <c r="N18" s="172">
        <v>111</v>
      </c>
      <c r="O18" s="172">
        <v>111</v>
      </c>
      <c r="P18" s="172">
        <v>111</v>
      </c>
      <c r="Q18" s="161">
        <v>111</v>
      </c>
      <c r="R18" s="172">
        <v>111</v>
      </c>
      <c r="S18" s="172">
        <v>111</v>
      </c>
      <c r="T18" s="172">
        <v>111</v>
      </c>
      <c r="U18" s="172">
        <v>111</v>
      </c>
      <c r="V18" s="172">
        <f>'England - Qtr'!S18+'Northern Ireland - Qtr'!S18+'Scotland - Qtr'!S18+'Wales - Qtr'!S18</f>
        <v>110.52</v>
      </c>
      <c r="W18" s="172">
        <f>'England - Qtr'!T18+'Northern Ireland - Qtr'!T18+'Scotland - Qtr'!T18+'Wales - Qtr'!T18</f>
        <v>110.52</v>
      </c>
      <c r="X18" s="172">
        <f>'England - Qtr'!U18+'Northern Ireland - Qtr'!U18+'Scotland - Qtr'!U18+'Wales - Qtr'!U18</f>
        <v>110.52</v>
      </c>
      <c r="Y18" s="172">
        <f>'England - Qtr'!V18+'Northern Ireland - Qtr'!V18+'Scotland - Qtr'!V18+'Wales - Qtr'!V18</f>
        <v>110.52</v>
      </c>
      <c r="Z18" s="172">
        <f>'England - Qtr'!W18+'Northern Ireland - Qtr'!W18+'Scotland - Qtr'!W18+'Wales - Qtr'!W18</f>
        <v>129.32</v>
      </c>
      <c r="AA18" s="172">
        <f>'England - Qtr'!X18+'Northern Ireland - Qtr'!X18+'Scotland - Qtr'!X18+'Wales - Qtr'!X18</f>
        <v>129.32</v>
      </c>
      <c r="AB18" s="172">
        <f>'England - Qtr'!Y18+'Northern Ireland - Qtr'!Y18+'Scotland - Qtr'!Y18+'Wales - Qtr'!Y18</f>
        <v>129.32</v>
      </c>
      <c r="AC18" s="172">
        <f>'England - Qtr'!Z18+'Northern Ireland - Qtr'!Z18+'Scotland - Qtr'!Z18+'Wales - Qtr'!Z18</f>
        <v>129.32</v>
      </c>
      <c r="AD18" s="172">
        <f>'England - Qtr'!AA18+'Northern Ireland - Qtr'!AA18+'Scotland - Qtr'!AA18+'Wales - Qtr'!AA18</f>
        <v>129.32</v>
      </c>
      <c r="AE18" s="172">
        <f>'England - Qtr'!AB18+'Northern Ireland - Qtr'!AB18+'Scotland - Qtr'!AB18+'Wales - Qtr'!AB18</f>
        <v>129.32</v>
      </c>
      <c r="AF18" s="172">
        <f>'England - Qtr'!AC18+'Northern Ireland - Qtr'!AC18+'Scotland - Qtr'!AC18+'Wales - Qtr'!AC18</f>
        <v>129.32</v>
      </c>
      <c r="AG18" s="172">
        <f>'England - Qtr'!AD18+'Northern Ireland - Qtr'!AD18+'Scotland - Qtr'!AD18+'Wales - Qtr'!AD18</f>
        <v>129.32</v>
      </c>
      <c r="AH18" s="172">
        <f>'England - Qtr'!AE18+'Northern Ireland - Qtr'!AE18+'Scotland - Qtr'!AE18+'Wales - Qtr'!AE18</f>
        <v>129.32</v>
      </c>
      <c r="AI18" s="172">
        <f>'England - Qtr'!AF18+'Northern Ireland - Qtr'!AF18+'Scotland - Qtr'!AF18+'Wales - Qtr'!AF18</f>
        <v>129.32</v>
      </c>
      <c r="AJ18" s="172">
        <f>'England - Qtr'!AG18+'Northern Ireland - Qtr'!AG18+'Scotland - Qtr'!AG18+'Wales - Qtr'!AG18</f>
        <v>129.32</v>
      </c>
      <c r="AK18" s="172">
        <f>'England - Qtr'!AH18+'Northern Ireland - Qtr'!AH18+'Scotland - Qtr'!AH18+'Wales - Qtr'!AH18</f>
        <v>129.32</v>
      </c>
      <c r="AL18" s="172">
        <f>'England - Qtr'!AI18+'Northern Ireland - Qtr'!AI18+'Scotland - Qtr'!AI18+'Wales - Qtr'!AI18</f>
        <v>129.32</v>
      </c>
      <c r="AM18" s="172">
        <f>'England - Qtr'!AJ18+'Northern Ireland - Qtr'!AJ18+'Scotland - Qtr'!AJ18+'Wales - Qtr'!AJ18</f>
        <v>129.32</v>
      </c>
      <c r="AN18" s="172">
        <f>'England - Qtr'!AK18+'Northern Ireland - Qtr'!AK18+'Scotland - Qtr'!AK18+'Wales - Qtr'!AK18</f>
        <v>129.32</v>
      </c>
      <c r="AO18" s="172">
        <f>'England - Qtr'!AL18+'Northern Ireland - Qtr'!AL18+'Scotland - Qtr'!AL18+'Wales - Qtr'!AL18</f>
        <v>129.32</v>
      </c>
      <c r="AP18" s="172">
        <f>'England - Qtr'!AM18+'Northern Ireland - Qtr'!AM18+'Scotland - Qtr'!AM18+'Wales - Qtr'!AM18</f>
        <v>129.32</v>
      </c>
      <c r="AQ18" s="172">
        <f>'England - Qtr'!AN18+'Northern Ireland - Qtr'!AN18+'Scotland - Qtr'!AN18+'Wales - Qtr'!AN18</f>
        <v>129.32</v>
      </c>
      <c r="AR18" s="172">
        <f>'England - Qtr'!AO18+'Northern Ireland - Qtr'!AO18+'Scotland - Qtr'!AO18+'Wales - Qtr'!AO18</f>
        <v>129.32</v>
      </c>
      <c r="AS18" s="172">
        <f>'England - Qtr'!AP18+'Northern Ireland - Qtr'!AP18+'Scotland - Qtr'!AP18+'Wales - Qtr'!AP18</f>
        <v>129.32</v>
      </c>
      <c r="AT18" s="172">
        <f>'England - Qtr'!AQ18+'Northern Ireland - Qtr'!AQ18+'Scotland - Qtr'!AQ18+'Wales - Qtr'!AQ18</f>
        <v>129.32</v>
      </c>
      <c r="AU18" s="174">
        <f>'England - Qtr'!AR18+'Northern Ireland - Qtr'!AR18+'Scotland - Qtr'!AR18+'Wales - Qtr'!AR18</f>
        <v>129.32</v>
      </c>
      <c r="AV18" s="174">
        <f>'England - Qtr'!AS18+'Northern Ireland - Qtr'!AS18+'Scotland - Qtr'!AS18+'Wales - Qtr'!AS18</f>
        <v>129.32</v>
      </c>
      <c r="AW18" s="174">
        <f>'England - Qtr'!AT18+'Northern Ireland - Qtr'!AT18+'Scotland - Qtr'!AT18+'Wales - Qtr'!AT18</f>
        <v>129.32</v>
      </c>
      <c r="AX18" s="174">
        <f>'England - Qtr'!AU18+'Northern Ireland - Qtr'!AU18+'Scotland - Qtr'!AU18+'Wales - Qtr'!AU18</f>
        <v>129.32</v>
      </c>
      <c r="AY18" s="174">
        <f>'England - Qtr'!AV18+'Northern Ireland - Qtr'!AV18+'Scotland - Qtr'!AV18+'Wales - Qtr'!AV18</f>
        <v>129.32</v>
      </c>
      <c r="AZ18" s="174">
        <f>'England - Qtr'!AW18+'Northern Ireland - Qtr'!AW18+'Scotland - Qtr'!AW18+'Wales - Qtr'!AW18</f>
        <v>129.32</v>
      </c>
      <c r="BA18" s="174">
        <f>'England - Qtr'!AX18+'Northern Ireland - Qtr'!AX18+'Scotland - Qtr'!AX18+'Wales - Qtr'!AX18</f>
        <v>129.32</v>
      </c>
      <c r="BB18" s="98"/>
    </row>
    <row r="19" spans="1:60" s="50" customFormat="1" ht="20.25" customHeight="1" x14ac:dyDescent="0.2">
      <c r="A19" s="317" t="s">
        <v>301</v>
      </c>
      <c r="B19" s="172">
        <v>27</v>
      </c>
      <c r="C19" s="172">
        <v>27</v>
      </c>
      <c r="D19" s="172">
        <v>30</v>
      </c>
      <c r="E19" s="172">
        <v>30</v>
      </c>
      <c r="F19" s="172">
        <v>42</v>
      </c>
      <c r="G19" s="172">
        <v>46</v>
      </c>
      <c r="H19" s="172">
        <v>60</v>
      </c>
      <c r="I19" s="172">
        <v>74</v>
      </c>
      <c r="J19" s="172">
        <v>77</v>
      </c>
      <c r="K19" s="172">
        <v>90</v>
      </c>
      <c r="L19" s="172">
        <v>99</v>
      </c>
      <c r="M19" s="174">
        <v>121</v>
      </c>
      <c r="N19" s="172">
        <v>127</v>
      </c>
      <c r="O19" s="172">
        <v>133</v>
      </c>
      <c r="P19" s="172">
        <v>141</v>
      </c>
      <c r="Q19" s="161">
        <v>163</v>
      </c>
      <c r="R19" s="172">
        <v>191</v>
      </c>
      <c r="S19" s="172">
        <v>196</v>
      </c>
      <c r="T19" s="172">
        <v>210</v>
      </c>
      <c r="U19" s="172">
        <v>243</v>
      </c>
      <c r="V19" s="172">
        <f>'England - Qtr'!S19+'Northern Ireland - Qtr'!S19+'Scotland - Qtr'!S19+'Wales - Qtr'!S19</f>
        <v>265.51</v>
      </c>
      <c r="W19" s="172">
        <f>'England - Qtr'!T19+'Northern Ireland - Qtr'!T19+'Scotland - Qtr'!T19+'Wales - Qtr'!T19</f>
        <v>268.58000000000004</v>
      </c>
      <c r="X19" s="172">
        <f>'England - Qtr'!U19+'Northern Ireland - Qtr'!U19+'Scotland - Qtr'!U19+'Wales - Qtr'!U19</f>
        <v>301.88</v>
      </c>
      <c r="Y19" s="172">
        <f>'England - Qtr'!V19+'Northern Ireland - Qtr'!V19+'Scotland - Qtr'!V19+'Wales - Qtr'!V19</f>
        <v>335.74</v>
      </c>
      <c r="Z19" s="172">
        <f>'England - Qtr'!W19+'Northern Ireland - Qtr'!W19+'Scotland - Qtr'!W19+'Wales - Qtr'!W19</f>
        <v>372.42</v>
      </c>
      <c r="AA19" s="172">
        <f>'England - Qtr'!X19+'Northern Ireland - Qtr'!X19+'Scotland - Qtr'!X19+'Wales - Qtr'!X19</f>
        <v>378.3</v>
      </c>
      <c r="AB19" s="172">
        <f>'England - Qtr'!Y19+'Northern Ireland - Qtr'!Y19+'Scotland - Qtr'!Y19+'Wales - Qtr'!Y19</f>
        <v>399.45</v>
      </c>
      <c r="AC19" s="172">
        <f>'England - Qtr'!Z19+'Northern Ireland - Qtr'!Z19+'Scotland - Qtr'!Z19+'Wales - Qtr'!Z19</f>
        <v>454.38</v>
      </c>
      <c r="AD19" s="172">
        <f>'England - Qtr'!AA19+'Northern Ireland - Qtr'!AA19+'Scotland - Qtr'!AA19+'Wales - Qtr'!AA19</f>
        <v>481.36999999999995</v>
      </c>
      <c r="AE19" s="172">
        <f>'England - Qtr'!AB19+'Northern Ireland - Qtr'!AB19+'Scotland - Qtr'!AB19+'Wales - Qtr'!AB19</f>
        <v>484.78</v>
      </c>
      <c r="AF19" s="172">
        <f>'England - Qtr'!AC19+'Northern Ireland - Qtr'!AC19+'Scotland - Qtr'!AC19+'Wales - Qtr'!AC19</f>
        <v>495.28</v>
      </c>
      <c r="AG19" s="172">
        <f>'England - Qtr'!AD19+'Northern Ireland - Qtr'!AD19+'Scotland - Qtr'!AD19+'Wales - Qtr'!AD19</f>
        <v>507.44999999999993</v>
      </c>
      <c r="AH19" s="172">
        <f>'England - Qtr'!AE19+'Northern Ireland - Qtr'!AE19+'Scotland - Qtr'!AE19+'Wales - Qtr'!AE19</f>
        <v>525.55999999999995</v>
      </c>
      <c r="AI19" s="172">
        <f>'England - Qtr'!AF19+'Northern Ireland - Qtr'!AF19+'Scotland - Qtr'!AF19+'Wales - Qtr'!AF19</f>
        <v>525.55999999999995</v>
      </c>
      <c r="AJ19" s="172">
        <f>'England - Qtr'!AG19+'Northern Ireland - Qtr'!AG19+'Scotland - Qtr'!AG19+'Wales - Qtr'!AG19</f>
        <v>525.55999999999995</v>
      </c>
      <c r="AK19" s="172">
        <f>'England - Qtr'!AH19+'Northern Ireland - Qtr'!AH19+'Scotland - Qtr'!AH19+'Wales - Qtr'!AH19</f>
        <v>527.54999999999995</v>
      </c>
      <c r="AL19" s="172">
        <f>'England - Qtr'!AI19+'Northern Ireland - Qtr'!AI19+'Scotland - Qtr'!AI19+'Wales - Qtr'!AI19</f>
        <v>536.51</v>
      </c>
      <c r="AM19" s="172">
        <f>'England - Qtr'!AJ19+'Northern Ireland - Qtr'!AJ19+'Scotland - Qtr'!AJ19+'Wales - Qtr'!AJ19</f>
        <v>536.51</v>
      </c>
      <c r="AN19" s="172">
        <f>'England - Qtr'!AK19+'Northern Ireland - Qtr'!AK19+'Scotland - Qtr'!AK19+'Wales - Qtr'!AK19</f>
        <v>537.36</v>
      </c>
      <c r="AO19" s="172">
        <f>'England - Qtr'!AL19+'Northern Ireland - Qtr'!AL19+'Scotland - Qtr'!AL19+'Wales - Qtr'!AL19</f>
        <v>541.65</v>
      </c>
      <c r="AP19" s="172">
        <f>'England - Qtr'!AM19+'Northern Ireland - Qtr'!AM19+'Scotland - Qtr'!AM19+'Wales - Qtr'!AM19</f>
        <v>541.55000000000007</v>
      </c>
      <c r="AQ19" s="172">
        <f>'England - Qtr'!AN19+'Northern Ireland - Qtr'!AN19+'Scotland - Qtr'!AN19+'Wales - Qtr'!AN19</f>
        <v>541.55000000000007</v>
      </c>
      <c r="AR19" s="172">
        <f>'England - Qtr'!AO19+'Northern Ireland - Qtr'!AO19+'Scotland - Qtr'!AO19+'Wales - Qtr'!AO19</f>
        <v>542.9799999999999</v>
      </c>
      <c r="AS19" s="172">
        <f>'England - Qtr'!AP19+'Northern Ireland - Qtr'!AP19+'Scotland - Qtr'!AP19+'Wales - Qtr'!AP19</f>
        <v>543.20999999999992</v>
      </c>
      <c r="AT19" s="172">
        <f>'England - Qtr'!AQ19+'Northern Ireland - Qtr'!AQ19+'Scotland - Qtr'!AQ19+'Wales - Qtr'!AQ19</f>
        <v>564.05999999999995</v>
      </c>
      <c r="AU19" s="174">
        <f>'England - Qtr'!AR19+'Northern Ireland - Qtr'!AR19+'Scotland - Qtr'!AR19+'Wales - Qtr'!AR19</f>
        <v>564.05999999999995</v>
      </c>
      <c r="AV19" s="174">
        <f>'England - Qtr'!AS19+'Northern Ireland - Qtr'!AS19+'Scotland - Qtr'!AS19+'Wales - Qtr'!AS19</f>
        <v>609.66</v>
      </c>
      <c r="AW19" s="174">
        <f>'England - Qtr'!AT19+'Northern Ireland - Qtr'!AT19+'Scotland - Qtr'!AT19+'Wales - Qtr'!AT19</f>
        <v>610.16</v>
      </c>
      <c r="AX19" s="174">
        <f>'England - Qtr'!AU19+'Northern Ireland - Qtr'!AU19+'Scotland - Qtr'!AU19+'Wales - Qtr'!AU19</f>
        <v>615.13</v>
      </c>
      <c r="AY19" s="174">
        <f>'England - Qtr'!AV19+'Northern Ireland - Qtr'!AV19+'Scotland - Qtr'!AV19+'Wales - Qtr'!AV19</f>
        <v>615.13</v>
      </c>
      <c r="AZ19" s="174">
        <f>'England - Qtr'!AW19+'Northern Ireland - Qtr'!AW19+'Scotland - Qtr'!AW19+'Wales - Qtr'!AW19</f>
        <v>615.13</v>
      </c>
      <c r="BA19" s="174">
        <f>'England - Qtr'!AX19+'Northern Ireland - Qtr'!AX19+'Scotland - Qtr'!AX19+'Wales - Qtr'!AX19</f>
        <v>615.13</v>
      </c>
      <c r="BB19" s="98"/>
    </row>
    <row r="20" spans="1:60" s="50" customFormat="1" ht="20.25" customHeight="1" x14ac:dyDescent="0.2">
      <c r="A20" s="317" t="s">
        <v>315</v>
      </c>
      <c r="B20" s="172">
        <v>319</v>
      </c>
      <c r="C20" s="172">
        <v>319</v>
      </c>
      <c r="D20" s="172">
        <v>319</v>
      </c>
      <c r="E20" s="172">
        <v>321</v>
      </c>
      <c r="F20" s="172">
        <v>321</v>
      </c>
      <c r="G20" s="172">
        <v>321</v>
      </c>
      <c r="H20" s="172">
        <v>324</v>
      </c>
      <c r="I20" s="172">
        <v>1164</v>
      </c>
      <c r="J20" s="172">
        <v>1148</v>
      </c>
      <c r="K20" s="172">
        <v>1153</v>
      </c>
      <c r="L20" s="172">
        <v>1156</v>
      </c>
      <c r="M20" s="174">
        <v>1166</v>
      </c>
      <c r="N20" s="172">
        <v>2124</v>
      </c>
      <c r="O20" s="172">
        <v>2773</v>
      </c>
      <c r="P20" s="172">
        <v>1955</v>
      </c>
      <c r="Q20" s="161">
        <v>1955</v>
      </c>
      <c r="R20" s="172">
        <v>2043</v>
      </c>
      <c r="S20" s="172">
        <v>2169</v>
      </c>
      <c r="T20" s="172">
        <v>2255</v>
      </c>
      <c r="U20" s="172">
        <v>2258</v>
      </c>
      <c r="V20" s="172">
        <f>'England - Qtr'!S20+'Northern Ireland - Qtr'!S20+'Scotland - Qtr'!S20+'Wales - Qtr'!S20</f>
        <v>2294.06</v>
      </c>
      <c r="W20" s="172">
        <f>'England - Qtr'!T20+'Northern Ireland - Qtr'!T20+'Scotland - Qtr'!T20+'Wales - Qtr'!T20</f>
        <v>2295.3999999999996</v>
      </c>
      <c r="X20" s="172">
        <f>'England - Qtr'!U20+'Northern Ireland - Qtr'!U20+'Scotland - Qtr'!U20+'Wales - Qtr'!U20</f>
        <v>2960.52</v>
      </c>
      <c r="Y20" s="172">
        <f>'England - Qtr'!V20+'Northern Ireland - Qtr'!V20+'Scotland - Qtr'!V20+'Wales - Qtr'!V20</f>
        <v>2604.0699999999997</v>
      </c>
      <c r="Z20" s="172">
        <f>'England - Qtr'!W20+'Northern Ireland - Qtr'!W20+'Scotland - Qtr'!W20+'Wales - Qtr'!W20</f>
        <v>2769.05</v>
      </c>
      <c r="AA20" s="172">
        <f>'England - Qtr'!X20+'Northern Ireland - Qtr'!X20+'Scotland - Qtr'!X20+'Wales - Qtr'!X20</f>
        <v>2769.9400000000005</v>
      </c>
      <c r="AB20" s="172">
        <f>'England - Qtr'!Y20+'Northern Ireland - Qtr'!Y20+'Scotland - Qtr'!Y20+'Wales - Qtr'!Y20</f>
        <v>2779.4700000000007</v>
      </c>
      <c r="AC20" s="172">
        <f>'England - Qtr'!Z20+'Northern Ireland - Qtr'!Z20+'Scotland - Qtr'!Z20+'Wales - Qtr'!Z20</f>
        <v>2833.5500000000006</v>
      </c>
      <c r="AD20" s="172">
        <f>'England - Qtr'!AA20+'Northern Ireland - Qtr'!AA20+'Scotland - Qtr'!AA20+'Wales - Qtr'!AA20</f>
        <v>2967.84</v>
      </c>
      <c r="AE20" s="172">
        <f>'England - Qtr'!AB20+'Northern Ireland - Qtr'!AB20+'Scotland - Qtr'!AB20+'Wales - Qtr'!AB20</f>
        <v>3020.1900000000005</v>
      </c>
      <c r="AF20" s="172">
        <f>'England - Qtr'!AC20+'Northern Ireland - Qtr'!AC20+'Scotland - Qtr'!AC20+'Wales - Qtr'!AC20</f>
        <v>3020.1900000000005</v>
      </c>
      <c r="AG20" s="172">
        <f>'England - Qtr'!AD20+'Northern Ireland - Qtr'!AD20+'Scotland - Qtr'!AD20+'Wales - Qtr'!AD20</f>
        <v>3020.1900000000005</v>
      </c>
      <c r="AH20" s="172">
        <f>'England - Qtr'!AE20+'Northern Ireland - Qtr'!AE20+'Scotland - Qtr'!AE20+'Wales - Qtr'!AE20</f>
        <v>3289.27</v>
      </c>
      <c r="AI20" s="172">
        <f>'England - Qtr'!AF20+'Northern Ireland - Qtr'!AF20+'Scotland - Qtr'!AF20+'Wales - Qtr'!AF20</f>
        <v>3731.27</v>
      </c>
      <c r="AJ20" s="172">
        <f>'England - Qtr'!AG20+'Northern Ireland - Qtr'!AG20+'Scotland - Qtr'!AG20+'Wales - Qtr'!AG20</f>
        <v>4463.2699999999995</v>
      </c>
      <c r="AK20" s="172">
        <f>'England - Qtr'!AH20+'Northern Ireland - Qtr'!AH20+'Scotland - Qtr'!AH20+'Wales - Qtr'!AH20</f>
        <v>4463.2699999999995</v>
      </c>
      <c r="AL20" s="172">
        <f>'England - Qtr'!AI20+'Northern Ireland - Qtr'!AI20+'Scotland - Qtr'!AI20+'Wales - Qtr'!AI20</f>
        <v>4530.4900000000007</v>
      </c>
      <c r="AM20" s="172">
        <f>'England - Qtr'!AJ20+'Northern Ireland - Qtr'!AJ20+'Scotland - Qtr'!AJ20+'Wales - Qtr'!AJ20</f>
        <v>4530.4900000000007</v>
      </c>
      <c r="AN20" s="172">
        <f>'England - Qtr'!AK20+'Northern Ireland - Qtr'!AK20+'Scotland - Qtr'!AK20+'Wales - Qtr'!AK20</f>
        <v>4530.4900000000007</v>
      </c>
      <c r="AO20" s="172">
        <f>'England - Qtr'!AL20+'Northern Ireland - Qtr'!AL20+'Scotland - Qtr'!AL20+'Wales - Qtr'!AL20</f>
        <v>4554.4900000000007</v>
      </c>
      <c r="AP20" s="172">
        <f>'England - Qtr'!AM20+'Northern Ireland - Qtr'!AM20+'Scotland - Qtr'!AM20+'Wales - Qtr'!AM20</f>
        <v>4563.62</v>
      </c>
      <c r="AQ20" s="172">
        <f>'England - Qtr'!AN20+'Northern Ireland - Qtr'!AN20+'Scotland - Qtr'!AN20+'Wales - Qtr'!AN20</f>
        <v>4563.62</v>
      </c>
      <c r="AR20" s="172">
        <f>'England - Qtr'!AO20+'Northern Ireland - Qtr'!AO20+'Scotland - Qtr'!AO20+'Wales - Qtr'!AO20</f>
        <v>4563.62</v>
      </c>
      <c r="AS20" s="172">
        <f>'England - Qtr'!AP20+'Northern Ireland - Qtr'!AP20+'Scotland - Qtr'!AP20+'Wales - Qtr'!AP20</f>
        <v>4564.1000000000004</v>
      </c>
      <c r="AT20" s="172">
        <f>'England - Qtr'!AQ20+'Northern Ireland - Qtr'!AQ20+'Scotland - Qtr'!AQ20+'Wales - Qtr'!AQ20</f>
        <v>4570.8599999999997</v>
      </c>
      <c r="AU20" s="174">
        <f>'England - Qtr'!AR20+'Northern Ireland - Qtr'!AR20+'Scotland - Qtr'!AR20+'Wales - Qtr'!AR20</f>
        <v>4571.43</v>
      </c>
      <c r="AV20" s="174">
        <f>'England - Qtr'!AS20+'Northern Ireland - Qtr'!AS20+'Scotland - Qtr'!AS20+'Wales - Qtr'!AS20</f>
        <v>4571.43</v>
      </c>
      <c r="AW20" s="174">
        <f>'England - Qtr'!AT20+'Northern Ireland - Qtr'!AT20+'Scotland - Qtr'!AT20+'Wales - Qtr'!AT20</f>
        <v>4572.8300000000008</v>
      </c>
      <c r="AX20" s="174">
        <f>'England - Qtr'!AU20+'Northern Ireland - Qtr'!AU20+'Scotland - Qtr'!AU20+'Wales - Qtr'!AU20</f>
        <v>4584.8900000000003</v>
      </c>
      <c r="AY20" s="174">
        <f>'England - Qtr'!AV20+'Northern Ireland - Qtr'!AV20+'Scotland - Qtr'!AV20+'Wales - Qtr'!AV20</f>
        <v>4584.8900000000003</v>
      </c>
      <c r="AZ20" s="174">
        <f>'England - Qtr'!AW20+'Northern Ireland - Qtr'!AW20+'Scotland - Qtr'!AW20+'Wales - Qtr'!AW20</f>
        <v>4584.8900000000003</v>
      </c>
      <c r="BA20" s="174">
        <f>'England - Qtr'!AX20+'Northern Ireland - Qtr'!AX20+'Scotland - Qtr'!AX20+'Wales - Qtr'!AX20</f>
        <v>4584.8900000000003</v>
      </c>
    </row>
    <row r="21" spans="1:60" s="50" customFormat="1" ht="20.25" customHeight="1" x14ac:dyDescent="0.2">
      <c r="A21" s="318" t="s">
        <v>95</v>
      </c>
      <c r="B21" s="173">
        <f t="shared" ref="B21:AG21" si="0">SUM(B8:B20)</f>
        <v>8609</v>
      </c>
      <c r="C21" s="173">
        <f t="shared" si="0"/>
        <v>8732</v>
      </c>
      <c r="D21" s="173">
        <f t="shared" si="0"/>
        <v>9172</v>
      </c>
      <c r="E21" s="173">
        <f t="shared" si="0"/>
        <v>9256</v>
      </c>
      <c r="F21" s="173">
        <f t="shared" si="0"/>
        <v>9554</v>
      </c>
      <c r="G21" s="173">
        <f t="shared" si="0"/>
        <v>9949</v>
      </c>
      <c r="H21" s="173">
        <f t="shared" si="0"/>
        <v>10514</v>
      </c>
      <c r="I21" s="173">
        <f t="shared" si="0"/>
        <v>12382</v>
      </c>
      <c r="J21" s="173">
        <f t="shared" si="0"/>
        <v>13378</v>
      </c>
      <c r="K21" s="173">
        <f t="shared" si="0"/>
        <v>14165</v>
      </c>
      <c r="L21" s="173">
        <f t="shared" si="0"/>
        <v>14917</v>
      </c>
      <c r="M21" s="173">
        <f t="shared" si="0"/>
        <v>15651</v>
      </c>
      <c r="N21" s="162">
        <f t="shared" si="0"/>
        <v>18253</v>
      </c>
      <c r="O21" s="162">
        <f t="shared" si="0"/>
        <v>19667</v>
      </c>
      <c r="P21" s="162">
        <f t="shared" si="0"/>
        <v>19470</v>
      </c>
      <c r="Q21" s="162">
        <f t="shared" si="0"/>
        <v>19961</v>
      </c>
      <c r="R21" s="162">
        <f t="shared" si="0"/>
        <v>22348</v>
      </c>
      <c r="S21" s="162">
        <f t="shared" si="0"/>
        <v>23337</v>
      </c>
      <c r="T21" s="162">
        <f t="shared" si="0"/>
        <v>24242</v>
      </c>
      <c r="U21" s="162">
        <f t="shared" si="0"/>
        <v>24921</v>
      </c>
      <c r="V21" s="162">
        <f t="shared" si="0"/>
        <v>27884.12</v>
      </c>
      <c r="W21" s="162">
        <f t="shared" si="0"/>
        <v>28603.760000000002</v>
      </c>
      <c r="X21" s="162">
        <f t="shared" si="0"/>
        <v>30058.39</v>
      </c>
      <c r="Y21" s="162">
        <f t="shared" si="0"/>
        <v>30965.77</v>
      </c>
      <c r="Z21" s="162">
        <f t="shared" si="0"/>
        <v>32751.53</v>
      </c>
      <c r="AA21" s="162">
        <f t="shared" si="0"/>
        <v>33401.310000000005</v>
      </c>
      <c r="AB21" s="162">
        <f t="shared" si="0"/>
        <v>34434.130000000005</v>
      </c>
      <c r="AC21" s="162">
        <f t="shared" si="0"/>
        <v>35650.740000000005</v>
      </c>
      <c r="AD21" s="162">
        <f t="shared" si="0"/>
        <v>37446.910000000003</v>
      </c>
      <c r="AE21" s="162">
        <f t="shared" si="0"/>
        <v>38228.920000000006</v>
      </c>
      <c r="AF21" s="162">
        <f t="shared" si="0"/>
        <v>39150.76</v>
      </c>
      <c r="AG21" s="162">
        <f t="shared" si="0"/>
        <v>40292.559999999998</v>
      </c>
      <c r="AH21" s="162">
        <f t="shared" ref="AH21:BA21" si="1">SUM(AH8:AH20)</f>
        <v>41976.75</v>
      </c>
      <c r="AI21" s="162">
        <f t="shared" si="1"/>
        <v>42687.99</v>
      </c>
      <c r="AJ21" s="162">
        <f t="shared" si="1"/>
        <v>43804.65</v>
      </c>
      <c r="AK21" s="162">
        <f t="shared" si="1"/>
        <v>44128.26</v>
      </c>
      <c r="AL21" s="162">
        <f t="shared" si="1"/>
        <v>44875.590000000004</v>
      </c>
      <c r="AM21" s="162">
        <f t="shared" si="1"/>
        <v>45794.659999999996</v>
      </c>
      <c r="AN21" s="162">
        <f t="shared" si="1"/>
        <v>46483.47</v>
      </c>
      <c r="AO21" s="162">
        <f t="shared" si="1"/>
        <v>46971.029999999992</v>
      </c>
      <c r="AP21" s="162">
        <f t="shared" si="1"/>
        <v>47292.150000000009</v>
      </c>
      <c r="AQ21" s="162">
        <f t="shared" si="1"/>
        <v>47599.760000000009</v>
      </c>
      <c r="AR21" s="162">
        <f t="shared" si="1"/>
        <v>47743.500000000007</v>
      </c>
      <c r="AS21" s="162">
        <f t="shared" si="1"/>
        <v>47917.71</v>
      </c>
      <c r="AT21" s="162">
        <f t="shared" si="1"/>
        <v>48202.639999999992</v>
      </c>
      <c r="AU21" s="162">
        <f t="shared" si="1"/>
        <v>48625.759999999995</v>
      </c>
      <c r="AV21" s="162">
        <f t="shared" si="1"/>
        <v>49284.835000000006</v>
      </c>
      <c r="AW21" s="162">
        <f t="shared" si="1"/>
        <v>49702.295000000006</v>
      </c>
      <c r="AX21" s="162">
        <f t="shared" si="1"/>
        <v>51582.985000000001</v>
      </c>
      <c r="AY21" s="162">
        <f t="shared" si="1"/>
        <v>52177.024999999994</v>
      </c>
      <c r="AZ21" s="162">
        <f t="shared" si="1"/>
        <v>53016.904999999999</v>
      </c>
      <c r="BA21" s="162">
        <f t="shared" si="1"/>
        <v>53492.264999999999</v>
      </c>
    </row>
    <row r="22" spans="1:60" s="50" customFormat="1" ht="20.25" customHeight="1" x14ac:dyDescent="0.2">
      <c r="A22" s="317" t="s">
        <v>316</v>
      </c>
      <c r="B22" s="174">
        <v>278</v>
      </c>
      <c r="C22" s="174">
        <v>278</v>
      </c>
      <c r="D22" s="174">
        <v>278</v>
      </c>
      <c r="E22" s="174">
        <v>278</v>
      </c>
      <c r="F22" s="174">
        <v>353</v>
      </c>
      <c r="G22" s="174">
        <v>353</v>
      </c>
      <c r="H22" s="174">
        <v>353</v>
      </c>
      <c r="I22" s="174">
        <v>353</v>
      </c>
      <c r="J22" s="174">
        <v>208</v>
      </c>
      <c r="K22" s="174">
        <v>208</v>
      </c>
      <c r="L22" s="174">
        <v>208</v>
      </c>
      <c r="M22" s="174">
        <v>208</v>
      </c>
      <c r="N22" s="161">
        <v>39</v>
      </c>
      <c r="O22" s="161">
        <v>39</v>
      </c>
      <c r="P22" s="161">
        <v>39</v>
      </c>
      <c r="Q22" s="161">
        <v>39</v>
      </c>
      <c r="R22" s="161">
        <v>14</v>
      </c>
      <c r="S22" s="161">
        <v>14</v>
      </c>
      <c r="T22" s="161">
        <v>14</v>
      </c>
      <c r="U22" s="161">
        <v>14</v>
      </c>
      <c r="V22" s="161">
        <v>21</v>
      </c>
      <c r="W22" s="161">
        <v>21</v>
      </c>
      <c r="X22" s="161">
        <v>21</v>
      </c>
      <c r="Y22" s="161">
        <v>21</v>
      </c>
      <c r="Z22" s="161">
        <v>13</v>
      </c>
      <c r="AA22" s="161">
        <v>13</v>
      </c>
      <c r="AB22" s="161">
        <v>13</v>
      </c>
      <c r="AC22" s="161">
        <v>13</v>
      </c>
      <c r="AD22" s="161">
        <v>6</v>
      </c>
      <c r="AE22" s="161">
        <v>6</v>
      </c>
      <c r="AF22" s="161">
        <v>6</v>
      </c>
      <c r="AG22" s="161">
        <v>6</v>
      </c>
      <c r="AH22" s="161">
        <v>0.12</v>
      </c>
      <c r="AI22" s="161">
        <v>0.12</v>
      </c>
      <c r="AJ22" s="161">
        <v>0.12</v>
      </c>
      <c r="AK22" s="161">
        <v>0.12</v>
      </c>
      <c r="AL22" s="161">
        <v>0.19</v>
      </c>
      <c r="AM22" s="161">
        <v>0.19</v>
      </c>
      <c r="AN22" s="161">
        <v>0.19</v>
      </c>
      <c r="AO22" s="161">
        <v>0.19</v>
      </c>
      <c r="AP22" s="161">
        <v>0</v>
      </c>
      <c r="AQ22" s="161">
        <v>0</v>
      </c>
      <c r="AR22" s="161">
        <v>0</v>
      </c>
      <c r="AS22" s="161">
        <v>0</v>
      </c>
      <c r="AT22" s="161">
        <v>0</v>
      </c>
      <c r="AU22" s="161">
        <v>0</v>
      </c>
      <c r="AV22" s="161">
        <v>0</v>
      </c>
      <c r="AW22" s="161">
        <v>0</v>
      </c>
      <c r="AX22" s="161">
        <v>0</v>
      </c>
      <c r="AY22" s="161">
        <v>0</v>
      </c>
      <c r="AZ22" s="161">
        <v>0</v>
      </c>
      <c r="BA22" s="161">
        <v>0</v>
      </c>
    </row>
    <row r="23" spans="1:60" s="50" customFormat="1" ht="45" customHeight="1" x14ac:dyDescent="0.2">
      <c r="A23" s="319"/>
      <c r="B23" s="163"/>
      <c r="C23" s="161"/>
      <c r="D23" s="161"/>
      <c r="E23" s="161"/>
      <c r="F23" s="161"/>
      <c r="G23" s="161"/>
      <c r="H23" s="172"/>
      <c r="I23" s="161"/>
      <c r="J23" s="161"/>
      <c r="K23" s="161"/>
      <c r="L23" s="166"/>
      <c r="M23" s="166"/>
      <c r="N23" s="161"/>
      <c r="O23" s="161"/>
      <c r="P23" s="161"/>
      <c r="Q23" s="161"/>
      <c r="R23" s="161"/>
      <c r="S23" s="161"/>
      <c r="T23" s="161"/>
      <c r="U23" s="161"/>
      <c r="V23" s="161"/>
      <c r="W23" s="161"/>
      <c r="X23" s="161"/>
      <c r="Y23" s="161"/>
      <c r="Z23" s="161"/>
      <c r="AA23" s="161"/>
      <c r="AB23" s="161"/>
      <c r="AC23" s="161"/>
      <c r="AD23" s="175"/>
      <c r="AE23" s="161"/>
      <c r="AF23" s="161"/>
      <c r="AG23" s="161"/>
      <c r="AH23" s="161"/>
      <c r="AI23" s="161"/>
      <c r="AJ23" s="161"/>
      <c r="AK23" s="161"/>
      <c r="AL23" s="161"/>
      <c r="AM23" s="161"/>
      <c r="AN23" s="161"/>
      <c r="AO23" s="258"/>
      <c r="AP23" s="258"/>
      <c r="AQ23" s="258"/>
      <c r="AR23" s="258"/>
      <c r="AS23" s="258"/>
      <c r="AT23" s="258"/>
      <c r="AU23" s="258"/>
      <c r="AV23" s="258"/>
      <c r="AW23" s="258"/>
      <c r="BB23" s="231"/>
    </row>
    <row r="24" spans="1:60" s="50" customFormat="1" ht="54" customHeight="1" x14ac:dyDescent="0.2">
      <c r="A24" s="343" t="s">
        <v>319</v>
      </c>
      <c r="B24" s="226" t="s">
        <v>121</v>
      </c>
      <c r="C24" s="226" t="s">
        <v>122</v>
      </c>
      <c r="D24" s="226" t="s">
        <v>123</v>
      </c>
      <c r="E24" s="226" t="s">
        <v>124</v>
      </c>
      <c r="F24" s="226" t="s">
        <v>125</v>
      </c>
      <c r="G24" s="226" t="s">
        <v>126</v>
      </c>
      <c r="H24" s="226" t="s">
        <v>127</v>
      </c>
      <c r="I24" s="226" t="s">
        <v>128</v>
      </c>
      <c r="J24" s="226" t="s">
        <v>129</v>
      </c>
      <c r="K24" s="226" t="s">
        <v>130</v>
      </c>
      <c r="L24" s="226" t="s">
        <v>131</v>
      </c>
      <c r="M24" s="226" t="s">
        <v>132</v>
      </c>
      <c r="N24" s="227" t="s">
        <v>133</v>
      </c>
      <c r="O24" s="227" t="s">
        <v>134</v>
      </c>
      <c r="P24" s="227" t="s">
        <v>135</v>
      </c>
      <c r="Q24" s="227" t="s">
        <v>136</v>
      </c>
      <c r="R24" s="227" t="s">
        <v>137</v>
      </c>
      <c r="S24" s="227" t="s">
        <v>138</v>
      </c>
      <c r="T24" s="227" t="s">
        <v>139</v>
      </c>
      <c r="U24" s="227" t="s">
        <v>140</v>
      </c>
      <c r="V24" s="227" t="s">
        <v>141</v>
      </c>
      <c r="W24" s="227" t="s">
        <v>142</v>
      </c>
      <c r="X24" s="227" t="s">
        <v>143</v>
      </c>
      <c r="Y24" s="227" t="s">
        <v>144</v>
      </c>
      <c r="Z24" s="227" t="s">
        <v>145</v>
      </c>
      <c r="AA24" s="227" t="s">
        <v>146</v>
      </c>
      <c r="AB24" s="227" t="s">
        <v>147</v>
      </c>
      <c r="AC24" s="227" t="s">
        <v>148</v>
      </c>
      <c r="AD24" s="227" t="s">
        <v>149</v>
      </c>
      <c r="AE24" s="227" t="s">
        <v>150</v>
      </c>
      <c r="AF24" s="227" t="s">
        <v>151</v>
      </c>
      <c r="AG24" s="227" t="s">
        <v>152</v>
      </c>
      <c r="AH24" s="227" t="s">
        <v>153</v>
      </c>
      <c r="AI24" s="227" t="s">
        <v>154</v>
      </c>
      <c r="AJ24" s="227" t="s">
        <v>155</v>
      </c>
      <c r="AK24" s="227" t="s">
        <v>156</v>
      </c>
      <c r="AL24" s="227" t="s">
        <v>157</v>
      </c>
      <c r="AM24" s="227" t="s">
        <v>158</v>
      </c>
      <c r="AN24" s="227" t="s">
        <v>159</v>
      </c>
      <c r="AO24" s="261" t="s">
        <v>160</v>
      </c>
      <c r="AP24" s="261" t="s">
        <v>161</v>
      </c>
      <c r="AQ24" s="261" t="s">
        <v>162</v>
      </c>
      <c r="AR24" s="261" t="s">
        <v>163</v>
      </c>
      <c r="AS24" s="261" t="s">
        <v>164</v>
      </c>
      <c r="AT24" s="261" t="s">
        <v>165</v>
      </c>
      <c r="AU24" s="261" t="s">
        <v>166</v>
      </c>
      <c r="AV24" s="261" t="s">
        <v>260</v>
      </c>
      <c r="AW24" s="261" t="s">
        <v>265</v>
      </c>
      <c r="AX24" s="227" t="s">
        <v>277</v>
      </c>
      <c r="AY24" s="227" t="s">
        <v>281</v>
      </c>
      <c r="AZ24" s="227" t="s">
        <v>283</v>
      </c>
      <c r="BA24" s="227" t="s">
        <v>264</v>
      </c>
      <c r="BB24" s="231"/>
    </row>
    <row r="25" spans="1:60" s="50" customFormat="1" ht="20.25" customHeight="1" x14ac:dyDescent="0.2">
      <c r="A25" s="317" t="s">
        <v>320</v>
      </c>
      <c r="B25" s="172">
        <v>1757.35</v>
      </c>
      <c r="C25" s="172">
        <v>1198.51</v>
      </c>
      <c r="D25" s="172">
        <v>1933.71</v>
      </c>
      <c r="E25" s="172">
        <v>2336.4</v>
      </c>
      <c r="F25" s="172">
        <v>2396.5700000000002</v>
      </c>
      <c r="G25" s="172">
        <v>2492.2399999999998</v>
      </c>
      <c r="H25" s="172">
        <v>1914.76</v>
      </c>
      <c r="I25" s="172">
        <v>4010.38</v>
      </c>
      <c r="J25" s="172">
        <v>3565.23</v>
      </c>
      <c r="K25" s="172">
        <v>2241.98</v>
      </c>
      <c r="L25" s="172">
        <v>2647.5</v>
      </c>
      <c r="M25" s="174">
        <v>3789.24</v>
      </c>
      <c r="N25" s="172">
        <v>3974.46</v>
      </c>
      <c r="O25" s="172">
        <v>3873.58</v>
      </c>
      <c r="P25" s="172">
        <v>2768.53</v>
      </c>
      <c r="Q25" s="161">
        <v>6308.81</v>
      </c>
      <c r="R25" s="172">
        <v>6666.15</v>
      </c>
      <c r="S25" s="172">
        <v>3036.41</v>
      </c>
      <c r="T25" s="172">
        <v>2884.04</v>
      </c>
      <c r="U25" s="172">
        <v>5968.05</v>
      </c>
      <c r="V25" s="172">
        <v>7160.87</v>
      </c>
      <c r="W25" s="172">
        <v>4757.43</v>
      </c>
      <c r="X25" s="172">
        <v>3809.02</v>
      </c>
      <c r="Y25" s="172">
        <v>7124.67</v>
      </c>
      <c r="Z25" s="172">
        <f>'England - Qtr'!W24+'Northern Ireland - Qtr'!W24+'Scotland - Qtr'!W24+'Wales - Qtr'!W24</f>
        <v>6324.27</v>
      </c>
      <c r="AA25" s="172">
        <f>'England - Qtr'!X24+'Northern Ireland - Qtr'!X24+'Scotland - Qtr'!X24+'Wales - Qtr'!X24</f>
        <v>3957.09</v>
      </c>
      <c r="AB25" s="172">
        <f>'England - Qtr'!Y24+'Northern Ireland - Qtr'!Y24+'Scotland - Qtr'!Y24+'Wales - Qtr'!Y24</f>
        <v>4599.3100000000004</v>
      </c>
      <c r="AC25" s="172">
        <f>'England - Qtr'!Z24+'Northern Ireland - Qtr'!Z24+'Scotland - Qtr'!Z24+'Wales - Qtr'!Z24</f>
        <v>5873.01</v>
      </c>
      <c r="AD25" s="172">
        <f>'England - Qtr'!AA24+'Northern Ireland - Qtr'!AA24+'Scotland - Qtr'!AA24+'Wales - Qtr'!AA24</f>
        <v>7745.42</v>
      </c>
      <c r="AE25" s="172">
        <f>'England - Qtr'!AB24+'Northern Ireland - Qtr'!AB24+'Scotland - Qtr'!AB24+'Wales - Qtr'!AB24</f>
        <v>6186.06</v>
      </c>
      <c r="AF25" s="172">
        <f>'England - Qtr'!AC24+'Northern Ireland - Qtr'!AC24+'Scotland - Qtr'!AC24+'Wales - Qtr'!AC24</f>
        <v>5629.92</v>
      </c>
      <c r="AG25" s="172">
        <f>'England - Qtr'!AD24+'Northern Ireland - Qtr'!AD24+'Scotland - Qtr'!AD24+'Wales - Qtr'!AD24</f>
        <v>9163.8299999999981</v>
      </c>
      <c r="AH25" s="172">
        <f>'England - Qtr'!AE24+'Northern Ireland - Qtr'!AE24+'Scotland - Qtr'!AE24+'Wales - Qtr'!AE24</f>
        <v>9561.36</v>
      </c>
      <c r="AI25" s="172">
        <f>'England - Qtr'!AF24+'Northern Ireland - Qtr'!AF24+'Scotland - Qtr'!AF24+'Wales - Qtr'!AF24</f>
        <v>5436.6299999999992</v>
      </c>
      <c r="AJ25" s="172">
        <f>'England - Qtr'!AG24+'Northern Ireland - Qtr'!AG24+'Scotland - Qtr'!AG24+'Wales - Qtr'!AG24</f>
        <v>5546.96</v>
      </c>
      <c r="AK25" s="172">
        <f>'England - Qtr'!AH24+'Northern Ireland - Qtr'!AH24+'Scotland - Qtr'!AH24+'Wales - Qtr'!AH24</f>
        <v>9837.4600000000009</v>
      </c>
      <c r="AL25" s="172">
        <f>'England - Qtr'!AI24+'Northern Ireland - Qtr'!AI24+'Scotland - Qtr'!AI24+'Wales - Qtr'!AI24</f>
        <v>9836.32</v>
      </c>
      <c r="AM25" s="172">
        <f>'England - Qtr'!AJ24+'Northern Ireland - Qtr'!AJ24+'Scotland - Qtr'!AJ24+'Wales - Qtr'!AJ24</f>
        <v>6051.68</v>
      </c>
      <c r="AN25" s="172">
        <f>'England - Qtr'!AK24+'Northern Ireland - Qtr'!AK24+'Scotland - Qtr'!AK24+'Wales - Qtr'!AK24</f>
        <v>6795.8599999999988</v>
      </c>
      <c r="AO25" s="172">
        <f>'England - Qtr'!AL24+'Northern Ireland - Qtr'!AL24+'Scotland - Qtr'!AL24+'Wales - Qtr'!AL24</f>
        <v>9175.8799999999992</v>
      </c>
      <c r="AP25" s="172">
        <f>'England - Qtr'!AM24+'Northern Ireland - Qtr'!AM24+'Scotland - Qtr'!AM24+'Wales - Qtr'!AM24</f>
        <v>12928.76</v>
      </c>
      <c r="AQ25" s="172">
        <f>'England - Qtr'!AN24+'Northern Ireland - Qtr'!AN24+'Scotland - Qtr'!AN24+'Wales - Qtr'!AN24</f>
        <v>6085.69</v>
      </c>
      <c r="AR25" s="172">
        <f>'England - Qtr'!AO24+'Northern Ireland - Qtr'!AO24+'Scotland - Qtr'!AO24+'Wales - Qtr'!AO24</f>
        <v>6670.4999999999991</v>
      </c>
      <c r="AS25" s="172">
        <f>'England - Qtr'!AP24+'Northern Ireland - Qtr'!AP24+'Scotland - Qtr'!AP24+'Wales - Qtr'!AP24</f>
        <v>9248.8599999999988</v>
      </c>
      <c r="AT25" s="172">
        <f>'England - Qtr'!AQ24+'Northern Ireland - Qtr'!AQ24+'Scotland - Qtr'!AQ24+'Wales - Qtr'!AQ24</f>
        <v>9961.6</v>
      </c>
      <c r="AU25" s="174">
        <f>'England - Qtr'!AR24+'Northern Ireland - Qtr'!AR24+'Scotland - Qtr'!AR24+'Wales - Qtr'!AR24</f>
        <v>5295.31</v>
      </c>
      <c r="AV25" s="174">
        <f>'England - Qtr'!AS24+'Northern Ireland - Qtr'!AS24+'Scotland - Qtr'!AS24+'Wales - Qtr'!AS24</f>
        <v>3992.16</v>
      </c>
      <c r="AW25" s="174">
        <f>'England - Qtr'!AT24+'Northern Ireland - Qtr'!AT24+'Scotland - Qtr'!AT24+'Wales - Qtr'!AT24</f>
        <v>9903.4600000000009</v>
      </c>
      <c r="AX25" s="174">
        <f>'England - Qtr'!AU24+'Northern Ireland - Qtr'!AU24+'Scotland - Qtr'!AU24+'Wales - Qtr'!AU24</f>
        <v>11771.18</v>
      </c>
      <c r="AY25" s="174">
        <f>'England - Qtr'!AV24+'Northern Ireland - Qtr'!AV24+'Scotland - Qtr'!AV24+'Wales - Qtr'!AV24</f>
        <v>7459.67</v>
      </c>
      <c r="AZ25" s="174">
        <f>'England - Qtr'!AW24+'Northern Ireland - Qtr'!AW24+'Scotland - Qtr'!AW24+'Wales - Qtr'!AW24</f>
        <v>5687.92</v>
      </c>
      <c r="BA25" s="174">
        <f>'England - Qtr'!AX24+'Northern Ireland - Qtr'!AX24+'Scotland - Qtr'!AX24+'Wales - Qtr'!AX24</f>
        <v>10199.99</v>
      </c>
      <c r="BB25" s="231"/>
    </row>
    <row r="26" spans="1:60" s="50" customFormat="1" ht="20.25" customHeight="1" x14ac:dyDescent="0.2">
      <c r="A26" s="317" t="s">
        <v>338</v>
      </c>
      <c r="B26" s="172">
        <v>670.86</v>
      </c>
      <c r="C26" s="172">
        <v>460.44</v>
      </c>
      <c r="D26" s="172">
        <v>825.67</v>
      </c>
      <c r="E26" s="172">
        <v>1102.7</v>
      </c>
      <c r="F26" s="172">
        <v>998.07</v>
      </c>
      <c r="G26" s="172">
        <v>1128.6099999999999</v>
      </c>
      <c r="H26" s="172">
        <v>1098.45</v>
      </c>
      <c r="I26" s="172">
        <v>1923.9</v>
      </c>
      <c r="J26" s="172">
        <v>1507.04</v>
      </c>
      <c r="K26" s="172">
        <v>1649.95</v>
      </c>
      <c r="L26" s="172">
        <v>1707.44</v>
      </c>
      <c r="M26" s="174">
        <v>2738.74</v>
      </c>
      <c r="N26" s="172">
        <v>2804.62</v>
      </c>
      <c r="O26" s="172">
        <v>2614.92</v>
      </c>
      <c r="P26" s="172">
        <v>1965.32</v>
      </c>
      <c r="Q26" s="161">
        <v>4086.92</v>
      </c>
      <c r="R26" s="172">
        <v>4383.82</v>
      </c>
      <c r="S26" s="172">
        <v>2092.0700000000002</v>
      </c>
      <c r="T26" s="172">
        <v>2242.1</v>
      </c>
      <c r="U26" s="172">
        <v>4686.6000000000004</v>
      </c>
      <c r="V26" s="172">
        <v>4675.2700000000004</v>
      </c>
      <c r="W26" s="172">
        <v>3577.58</v>
      </c>
      <c r="X26" s="172">
        <v>3412.26</v>
      </c>
      <c r="Y26" s="172">
        <v>5757.63</v>
      </c>
      <c r="Z26" s="172">
        <f>'England - Qtr'!W25+'Northern Ireland - Qtr'!W25+'Scotland - Qtr'!W25+'Wales - Qtr'!W25</f>
        <v>5148.2899999999991</v>
      </c>
      <c r="AA26" s="172">
        <f>'England - Qtr'!X25+'Northern Ireland - Qtr'!X25+'Scotland - Qtr'!X25+'Wales - Qtr'!X25</f>
        <v>3252.21</v>
      </c>
      <c r="AB26" s="172">
        <f>'England - Qtr'!Y25+'Northern Ireland - Qtr'!Y25+'Scotland - Qtr'!Y25+'Wales - Qtr'!Y25</f>
        <v>3581.88</v>
      </c>
      <c r="AC26" s="172">
        <f>'England - Qtr'!Z25+'Northern Ireland - Qtr'!Z25+'Scotland - Qtr'!Z25+'Wales - Qtr'!Z25</f>
        <v>4423.3599999999997</v>
      </c>
      <c r="AD26" s="172">
        <f>'England - Qtr'!AA25+'Northern Ireland - Qtr'!AA25+'Scotland - Qtr'!AA25+'Wales - Qtr'!AA25</f>
        <v>5162.04</v>
      </c>
      <c r="AE26" s="172">
        <f>'England - Qtr'!AB25+'Northern Ireland - Qtr'!AB25+'Scotland - Qtr'!AB25+'Wales - Qtr'!AB25</f>
        <v>3991.54</v>
      </c>
      <c r="AF26" s="172">
        <f>'England - Qtr'!AC25+'Northern Ireland - Qtr'!AC25+'Scotland - Qtr'!AC25+'Wales - Qtr'!AC25</f>
        <v>3959.2299999999996</v>
      </c>
      <c r="AG26" s="172">
        <f>'England - Qtr'!AD25+'Northern Ireland - Qtr'!AD25+'Scotland - Qtr'!AD25+'Wales - Qtr'!AD25</f>
        <v>7803.11</v>
      </c>
      <c r="AH26" s="172">
        <f>'England - Qtr'!AE25+'Northern Ireland - Qtr'!AE25+'Scotland - Qtr'!AE25+'Wales - Qtr'!AE25</f>
        <v>7927.0199999999995</v>
      </c>
      <c r="AI26" s="172">
        <f>'England - Qtr'!AF25+'Northern Ireland - Qtr'!AF25+'Scotland - Qtr'!AF25+'Wales - Qtr'!AF25</f>
        <v>4727.01</v>
      </c>
      <c r="AJ26" s="172">
        <f>'England - Qtr'!AG25+'Northern Ireland - Qtr'!AG25+'Scotland - Qtr'!AG25+'Wales - Qtr'!AG25</f>
        <v>5018.0000000000009</v>
      </c>
      <c r="AK26" s="172">
        <f>'England - Qtr'!AH25+'Northern Ireland - Qtr'!AH25+'Scotland - Qtr'!AH25+'Wales - Qtr'!AH25</f>
        <v>8853.17</v>
      </c>
      <c r="AL26" s="172">
        <f>'England - Qtr'!AI25+'Northern Ireland - Qtr'!AI25+'Scotland - Qtr'!AI25+'Wales - Qtr'!AI25</f>
        <v>8600</v>
      </c>
      <c r="AM26" s="172">
        <f>'England - Qtr'!AJ25+'Northern Ireland - Qtr'!AJ25+'Scotland - Qtr'!AJ25+'Wales - Qtr'!AJ25</f>
        <v>5936.17</v>
      </c>
      <c r="AN26" s="172">
        <f>'England - Qtr'!AK25+'Northern Ireland - Qtr'!AK25+'Scotland - Qtr'!AK25+'Wales - Qtr'!AK25</f>
        <v>7188.31</v>
      </c>
      <c r="AO26" s="172">
        <f>'England - Qtr'!AL25+'Northern Ireland - Qtr'!AL25+'Scotland - Qtr'!AL25+'Wales - Qtr'!AL25</f>
        <v>10250.67</v>
      </c>
      <c r="AP26" s="172">
        <f>'England - Qtr'!AM25+'Northern Ireland - Qtr'!AM25+'Scotland - Qtr'!AM25+'Wales - Qtr'!AM25</f>
        <v>13362</v>
      </c>
      <c r="AQ26" s="172">
        <f>'England - Qtr'!AN25+'Northern Ireland - Qtr'!AN25+'Scotland - Qtr'!AN25+'Wales - Qtr'!AN25</f>
        <v>7290.1</v>
      </c>
      <c r="AR26" s="172">
        <f>'England - Qtr'!AO25+'Northern Ireland - Qtr'!AO25+'Scotland - Qtr'!AO25+'Wales - Qtr'!AO25</f>
        <v>8011.5999999999995</v>
      </c>
      <c r="AS26" s="172">
        <f>'England - Qtr'!AP25+'Northern Ireland - Qtr'!AP25+'Scotland - Qtr'!AP25+'Wales - Qtr'!AP25</f>
        <v>12017.390000000001</v>
      </c>
      <c r="AT26" s="172">
        <f>'England - Qtr'!AQ25+'Northern Ireland - Qtr'!AQ25+'Scotland - Qtr'!AQ25+'Wales - Qtr'!AQ25</f>
        <v>11200.539999999999</v>
      </c>
      <c r="AU26" s="174">
        <f>'England - Qtr'!AR25+'Northern Ireland - Qtr'!AR25+'Scotland - Qtr'!AR25+'Wales - Qtr'!AR25</f>
        <v>6189.94</v>
      </c>
      <c r="AV26" s="174">
        <f>'England - Qtr'!AS25+'Northern Ireland - Qtr'!AS25+'Scotland - Qtr'!AS25+'Wales - Qtr'!AS25</f>
        <v>6124.24</v>
      </c>
      <c r="AW26" s="174">
        <f>'England - Qtr'!AT25+'Northern Ireland - Qtr'!AT25+'Scotland - Qtr'!AT25+'Wales - Qtr'!AT25</f>
        <v>11994.820000000002</v>
      </c>
      <c r="AX26" s="174">
        <f>'England - Qtr'!AU25+'Northern Ireland - Qtr'!AU25+'Scotland - Qtr'!AU25+'Wales - Qtr'!AU25</f>
        <v>12610.210000000001</v>
      </c>
      <c r="AY26" s="174">
        <f>'England - Qtr'!AV25+'Northern Ireland - Qtr'!AV25+'Scotland - Qtr'!AV25+'Wales - Qtr'!AV25</f>
        <v>8876.8000000000011</v>
      </c>
      <c r="AZ26" s="174">
        <f>'England - Qtr'!AW25+'Northern Ireland - Qtr'!AW25+'Scotland - Qtr'!AW25+'Wales - Qtr'!AW25</f>
        <v>7821.3000000000011</v>
      </c>
      <c r="BA26" s="174">
        <f>'England - Qtr'!AX25+'Northern Ireland - Qtr'!AX25+'Scotland - Qtr'!AX25+'Wales - Qtr'!AX25</f>
        <v>15734.94</v>
      </c>
      <c r="BB26" s="231"/>
    </row>
    <row r="27" spans="1:60" s="50" customFormat="1" ht="20.25" customHeight="1" x14ac:dyDescent="0.2">
      <c r="A27" s="317" t="s">
        <v>321</v>
      </c>
      <c r="B27" s="172">
        <v>0.55000000000000004</v>
      </c>
      <c r="C27" s="172">
        <v>0.62</v>
      </c>
      <c r="D27" s="172">
        <v>0.63</v>
      </c>
      <c r="E27" s="172">
        <v>0.09</v>
      </c>
      <c r="F27" s="172">
        <v>0.19</v>
      </c>
      <c r="G27" s="172">
        <v>0.32</v>
      </c>
      <c r="H27" s="172">
        <v>0.18</v>
      </c>
      <c r="I27" s="172">
        <v>0.25</v>
      </c>
      <c r="J27" s="172">
        <v>0.96</v>
      </c>
      <c r="K27" s="172">
        <v>0.86</v>
      </c>
      <c r="L27" s="172">
        <v>1.21</v>
      </c>
      <c r="M27" s="174">
        <v>1.18</v>
      </c>
      <c r="N27" s="172">
        <v>1.27</v>
      </c>
      <c r="O27" s="172">
        <v>1.1200000000000001</v>
      </c>
      <c r="P27" s="172">
        <v>1</v>
      </c>
      <c r="Q27" s="161">
        <v>1.37</v>
      </c>
      <c r="R27" s="172">
        <v>0.47</v>
      </c>
      <c r="S27" s="172">
        <v>0.94</v>
      </c>
      <c r="T27" s="172">
        <v>0.22</v>
      </c>
      <c r="U27" s="172">
        <v>0.59</v>
      </c>
      <c r="V27" s="172">
        <v>0.56999999999999995</v>
      </c>
      <c r="W27" s="172">
        <v>0.47</v>
      </c>
      <c r="X27" s="172">
        <v>0.48</v>
      </c>
      <c r="Y27" s="172">
        <v>0.48</v>
      </c>
      <c r="Z27" s="172">
        <f>'England - Qtr'!W26+'Northern Ireland - Qtr'!W26+'Scotland - Qtr'!W26+'Wales - Qtr'!W26</f>
        <v>0</v>
      </c>
      <c r="AA27" s="172">
        <f>'England - Qtr'!X26+'Northern Ireland - Qtr'!X26+'Scotland - Qtr'!X26+'Wales - Qtr'!X26</f>
        <v>0</v>
      </c>
      <c r="AB27" s="172">
        <f>'England - Qtr'!Y26+'Northern Ireland - Qtr'!Y26+'Scotland - Qtr'!Y26+'Wales - Qtr'!Y26</f>
        <v>0</v>
      </c>
      <c r="AC27" s="172">
        <f>'England - Qtr'!Z26+'Northern Ireland - Qtr'!Z26+'Scotland - Qtr'!Z26+'Wales - Qtr'!Z26</f>
        <v>0.01</v>
      </c>
      <c r="AD27" s="172">
        <f>'England - Qtr'!AA26+'Northern Ireland - Qtr'!AA26+'Scotland - Qtr'!AA26+'Wales - Qtr'!AA26</f>
        <v>0.33</v>
      </c>
      <c r="AE27" s="172">
        <f>'England - Qtr'!AB26+'Northern Ireland - Qtr'!AB26+'Scotland - Qtr'!AB26+'Wales - Qtr'!AB26</f>
        <v>0.1</v>
      </c>
      <c r="AF27" s="172">
        <f>'England - Qtr'!AC26+'Northern Ireland - Qtr'!AC26+'Scotland - Qtr'!AC26+'Wales - Qtr'!AC26</f>
        <v>2.44</v>
      </c>
      <c r="AG27" s="172">
        <f>'England - Qtr'!AD26+'Northern Ireland - Qtr'!AD26+'Scotland - Qtr'!AD26+'Wales - Qtr'!AD26</f>
        <v>1.32</v>
      </c>
      <c r="AH27" s="172">
        <f>'England - Qtr'!AE26+'Northern Ireland - Qtr'!AE26+'Scotland - Qtr'!AE26+'Wales - Qtr'!AE26</f>
        <v>3.14</v>
      </c>
      <c r="AI27" s="172">
        <f>'England - Qtr'!AF26+'Northern Ireland - Qtr'!AF26+'Scotland - Qtr'!AF26+'Wales - Qtr'!AF26</f>
        <v>3.11</v>
      </c>
      <c r="AJ27" s="172">
        <f>'England - Qtr'!AG26+'Northern Ireland - Qtr'!AG26+'Scotland - Qtr'!AG26+'Wales - Qtr'!AG26</f>
        <v>1.1399999999999999</v>
      </c>
      <c r="AK27" s="172">
        <f>'England - Qtr'!AH26+'Northern Ireland - Qtr'!AH26+'Scotland - Qtr'!AH26+'Wales - Qtr'!AH26</f>
        <v>1.91</v>
      </c>
      <c r="AL27" s="172">
        <f>'England - Qtr'!AI26+'Northern Ireland - Qtr'!AI26+'Scotland - Qtr'!AI26+'Wales - Qtr'!AI26</f>
        <v>3.16</v>
      </c>
      <c r="AM27" s="172">
        <f>'England - Qtr'!AJ26+'Northern Ireland - Qtr'!AJ26+'Scotland - Qtr'!AJ26+'Wales - Qtr'!AJ26</f>
        <v>3.92</v>
      </c>
      <c r="AN27" s="172">
        <f>'England - Qtr'!AK26+'Northern Ireland - Qtr'!AK26+'Scotland - Qtr'!AK26+'Wales - Qtr'!AK26</f>
        <v>3.98</v>
      </c>
      <c r="AO27" s="172">
        <f>'England - Qtr'!AL26+'Northern Ireland - Qtr'!AL26+'Scotland - Qtr'!AL26+'Wales - Qtr'!AL26</f>
        <v>2.93</v>
      </c>
      <c r="AP27" s="172">
        <f>'England - Qtr'!AM26+'Northern Ireland - Qtr'!AM26+'Scotland - Qtr'!AM26+'Wales - Qtr'!AM26</f>
        <v>2.93</v>
      </c>
      <c r="AQ27" s="172">
        <f>'England - Qtr'!AN26+'Northern Ireland - Qtr'!AN26+'Scotland - Qtr'!AN26+'Wales - Qtr'!AN26</f>
        <v>3.13</v>
      </c>
      <c r="AR27" s="172">
        <f>'England - Qtr'!AO26+'Northern Ireland - Qtr'!AO26+'Scotland - Qtr'!AO26+'Wales - Qtr'!AO26</f>
        <v>3.45</v>
      </c>
      <c r="AS27" s="172">
        <f>'England - Qtr'!AP26+'Northern Ireland - Qtr'!AP26+'Scotland - Qtr'!AP26+'Wales - Qtr'!AP26</f>
        <v>1.77</v>
      </c>
      <c r="AT27" s="172">
        <f>'England - Qtr'!AQ26+'Northern Ireland - Qtr'!AQ26+'Scotland - Qtr'!AQ26+'Wales - Qtr'!AQ26</f>
        <v>1.34</v>
      </c>
      <c r="AU27" s="174">
        <f>'England - Qtr'!AR26+'Northern Ireland - Qtr'!AR26+'Scotland - Qtr'!AR26+'Wales - Qtr'!AR26</f>
        <v>1.25</v>
      </c>
      <c r="AV27" s="174">
        <f>'England - Qtr'!AS26+'Northern Ireland - Qtr'!AS26+'Scotland - Qtr'!AS26+'Wales - Qtr'!AS26</f>
        <v>1.3</v>
      </c>
      <c r="AW27" s="174">
        <f>'England - Qtr'!AT26+'Northern Ireland - Qtr'!AT26+'Scotland - Qtr'!AT26+'Wales - Qtr'!AT26</f>
        <v>1.59</v>
      </c>
      <c r="AX27" s="174">
        <f>'England - Qtr'!AU26+'Northern Ireland - Qtr'!AU26+'Scotland - Qtr'!AU26+'Wales - Qtr'!AU26</f>
        <v>1.54</v>
      </c>
      <c r="AY27" s="174">
        <f>'England - Qtr'!AV26+'Northern Ireland - Qtr'!AV26+'Scotland - Qtr'!AV26+'Wales - Qtr'!AV26</f>
        <v>2.73</v>
      </c>
      <c r="AZ27" s="174">
        <f>'England - Qtr'!AW26+'Northern Ireland - Qtr'!AW26+'Scotland - Qtr'!AW26+'Wales - Qtr'!AW26</f>
        <v>3.43</v>
      </c>
      <c r="BA27" s="174">
        <f>'England - Qtr'!AX26+'Northern Ireland - Qtr'!AX26+'Scotland - Qtr'!AX26+'Wales - Qtr'!AX26</f>
        <v>2.2599999999999998</v>
      </c>
      <c r="BB27" s="231"/>
    </row>
    <row r="28" spans="1:60" s="50" customFormat="1" ht="20.25" customHeight="1" x14ac:dyDescent="0.2">
      <c r="A28" s="317" t="s">
        <v>322</v>
      </c>
      <c r="B28" s="172">
        <v>5.74</v>
      </c>
      <c r="C28" s="172">
        <v>11.16</v>
      </c>
      <c r="D28" s="172">
        <v>14.52</v>
      </c>
      <c r="E28" s="172">
        <v>8.86</v>
      </c>
      <c r="F28" s="172">
        <v>15.34</v>
      </c>
      <c r="G28" s="172">
        <v>66.05</v>
      </c>
      <c r="H28" s="172">
        <v>105.16</v>
      </c>
      <c r="I28" s="172">
        <v>57.11</v>
      </c>
      <c r="J28" s="172">
        <v>178.23</v>
      </c>
      <c r="K28" s="172">
        <v>437.84</v>
      </c>
      <c r="L28" s="172">
        <v>554.1</v>
      </c>
      <c r="M28" s="174">
        <v>183.59</v>
      </c>
      <c r="N28" s="172">
        <v>140.22999999999999</v>
      </c>
      <c r="O28" s="172">
        <v>701.04</v>
      </c>
      <c r="P28" s="172">
        <v>859.57</v>
      </c>
      <c r="Q28" s="161">
        <v>309.42</v>
      </c>
      <c r="R28" s="172">
        <v>470.45</v>
      </c>
      <c r="S28" s="172">
        <v>1472.92</v>
      </c>
      <c r="T28" s="172">
        <v>1561.84</v>
      </c>
      <c r="U28" s="172">
        <v>548.86</v>
      </c>
      <c r="V28" s="172">
        <v>937.53</v>
      </c>
      <c r="W28" s="172">
        <v>3104.26</v>
      </c>
      <c r="X28" s="172">
        <v>2695.23</v>
      </c>
      <c r="Y28" s="172">
        <v>795.84</v>
      </c>
      <c r="Z28" s="172">
        <f>'England - Qtr'!W27+'Northern Ireland - Qtr'!W27+'Scotland - Qtr'!W27+'Wales - Qtr'!W27</f>
        <v>1457.1999999999998</v>
      </c>
      <c r="AA28" s="172">
        <f>'England - Qtr'!X27+'Northern Ireland - Qtr'!X27+'Scotland - Qtr'!X27+'Wales - Qtr'!X27</f>
        <v>3868.22</v>
      </c>
      <c r="AB28" s="172">
        <f>'England - Qtr'!Y27+'Northern Ireland - Qtr'!Y27+'Scotland - Qtr'!Y27+'Wales - Qtr'!Y27</f>
        <v>3739.22</v>
      </c>
      <c r="AC28" s="172">
        <f>'England - Qtr'!Z27+'Northern Ireland - Qtr'!Z27+'Scotland - Qtr'!Z27+'Wales - Qtr'!Z27</f>
        <v>1330.49</v>
      </c>
      <c r="AD28" s="172">
        <f>'England - Qtr'!AA27+'Northern Ireland - Qtr'!AA27+'Scotland - Qtr'!AA27+'Wales - Qtr'!AA27</f>
        <v>1605.77</v>
      </c>
      <c r="AE28" s="172">
        <f>'England - Qtr'!AB27+'Northern Ireland - Qtr'!AB27+'Scotland - Qtr'!AB27+'Wales - Qtr'!AB27</f>
        <v>4578.7299999999996</v>
      </c>
      <c r="AF28" s="172">
        <f>'England - Qtr'!AC27+'Northern Ireland - Qtr'!AC27+'Scotland - Qtr'!AC27+'Wales - Qtr'!AC27</f>
        <v>3956.8500000000004</v>
      </c>
      <c r="AG28" s="172">
        <f>'England - Qtr'!AD27+'Northern Ireland - Qtr'!AD27+'Scotland - Qtr'!AD27+'Wales - Qtr'!AD27</f>
        <v>1315.8900000000003</v>
      </c>
      <c r="AH28" s="172">
        <f>'England - Qtr'!AE27+'Northern Ireland - Qtr'!AE27+'Scotland - Qtr'!AE27+'Wales - Qtr'!AE27</f>
        <v>1793.14</v>
      </c>
      <c r="AI28" s="172">
        <f>'England - Qtr'!AF27+'Northern Ireland - Qtr'!AF27+'Scotland - Qtr'!AF27+'Wales - Qtr'!AF27</f>
        <v>4909.38</v>
      </c>
      <c r="AJ28" s="172">
        <f>'England - Qtr'!AG27+'Northern Ireland - Qtr'!AG27+'Scotland - Qtr'!AG27+'Wales - Qtr'!AG27</f>
        <v>4481</v>
      </c>
      <c r="AK28" s="172">
        <f>'England - Qtr'!AH27+'Northern Ireland - Qtr'!AH27+'Scotland - Qtr'!AH27+'Wales - Qtr'!AH27</f>
        <v>1484.8799999999999</v>
      </c>
      <c r="AL28" s="172">
        <f>'England - Qtr'!AI27+'Northern Ireland - Qtr'!AI27+'Scotland - Qtr'!AI27+'Wales - Qtr'!AI27</f>
        <v>1917.77</v>
      </c>
      <c r="AM28" s="172">
        <f>'England - Qtr'!AJ27+'Northern Ireland - Qtr'!AJ27+'Scotland - Qtr'!AJ27+'Wales - Qtr'!AJ27</f>
        <v>4620.82</v>
      </c>
      <c r="AN28" s="172">
        <f>'England - Qtr'!AK27+'Northern Ireland - Qtr'!AK27+'Scotland - Qtr'!AK27+'Wales - Qtr'!AK27</f>
        <v>4488.29</v>
      </c>
      <c r="AO28" s="172">
        <f>'England - Qtr'!AL27+'Northern Ireland - Qtr'!AL27+'Scotland - Qtr'!AL27+'Wales - Qtr'!AL27</f>
        <v>1391.1699999999998</v>
      </c>
      <c r="AP28" s="172">
        <f>'England - Qtr'!AM27+'Northern Ireland - Qtr'!AM27+'Scotland - Qtr'!AM27+'Wales - Qtr'!AM27</f>
        <v>1911.9900000000002</v>
      </c>
      <c r="AQ28" s="172">
        <f>'England - Qtr'!AN27+'Northern Ireland - Qtr'!AN27+'Scotland - Qtr'!AN27+'Wales - Qtr'!AN27</f>
        <v>5429.5599999999995</v>
      </c>
      <c r="AR28" s="172">
        <f>'England - Qtr'!AO27+'Northern Ireland - Qtr'!AO27+'Scotland - Qtr'!AO27+'Wales - Qtr'!AO27</f>
        <v>4211.3900000000003</v>
      </c>
      <c r="AS28" s="172">
        <f>'England - Qtr'!AP27+'Northern Ireland - Qtr'!AP27+'Scotland - Qtr'!AP27+'Wales - Qtr'!AP27</f>
        <v>1349.8</v>
      </c>
      <c r="AT28" s="172">
        <f>'England - Qtr'!AQ27+'Northern Ireland - Qtr'!AQ27+'Scotland - Qtr'!AQ27+'Wales - Qtr'!AQ27</f>
        <v>1715.57</v>
      </c>
      <c r="AU28" s="174">
        <f>'England - Qtr'!AR27+'Northern Ireland - Qtr'!AR27+'Scotland - Qtr'!AR27+'Wales - Qtr'!AR27</f>
        <v>4996.7300000000005</v>
      </c>
      <c r="AV28" s="174">
        <f>'England - Qtr'!AS27+'Northern Ireland - Qtr'!AS27+'Scotland - Qtr'!AS27+'Wales - Qtr'!AS27</f>
        <v>4032.66</v>
      </c>
      <c r="AW28" s="174">
        <f>'England - Qtr'!AT27+'Northern Ireland - Qtr'!AT27+'Scotland - Qtr'!AT27+'Wales - Qtr'!AT27</f>
        <v>1393</v>
      </c>
      <c r="AX28" s="174">
        <f>'England - Qtr'!AU27+'Northern Ireland - Qtr'!AU27+'Scotland - Qtr'!AU27+'Wales - Qtr'!AU27</f>
        <v>2083</v>
      </c>
      <c r="AY28" s="174">
        <f>'England - Qtr'!AV27+'Northern Ireland - Qtr'!AV27+'Scotland - Qtr'!AV27+'Wales - Qtr'!AV27</f>
        <v>5144.3200000000006</v>
      </c>
      <c r="AZ28" s="174">
        <f>'England - Qtr'!AW27+'Northern Ireland - Qtr'!AW27+'Scotland - Qtr'!AW27+'Wales - Qtr'!AW27</f>
        <v>4941.3100000000004</v>
      </c>
      <c r="BA28" s="174">
        <f>'England - Qtr'!AX27+'Northern Ireland - Qtr'!AX27+'Scotland - Qtr'!AX27+'Wales - Qtr'!AX27</f>
        <v>1751.9</v>
      </c>
      <c r="BB28" s="231"/>
    </row>
    <row r="29" spans="1:60" s="50" customFormat="1" ht="20.25" customHeight="1" x14ac:dyDescent="0.2">
      <c r="A29" s="317" t="s">
        <v>323</v>
      </c>
      <c r="B29" s="172">
        <v>844.91</v>
      </c>
      <c r="C29" s="172">
        <v>653.63</v>
      </c>
      <c r="D29" s="172">
        <v>855.88</v>
      </c>
      <c r="E29" s="172">
        <v>1236.95</v>
      </c>
      <c r="F29" s="172">
        <v>1303.67</v>
      </c>
      <c r="G29" s="172">
        <v>1141.57</v>
      </c>
      <c r="H29" s="172">
        <v>1231.31</v>
      </c>
      <c r="I29" s="172">
        <v>2015.19</v>
      </c>
      <c r="J29" s="172">
        <v>1825.23</v>
      </c>
      <c r="K29" s="172">
        <v>795.59</v>
      </c>
      <c r="L29" s="172">
        <v>1053.6199999999999</v>
      </c>
      <c r="M29" s="174">
        <v>1635.2</v>
      </c>
      <c r="N29" s="172">
        <v>1253.02</v>
      </c>
      <c r="O29" s="172">
        <v>969.11</v>
      </c>
      <c r="P29" s="172">
        <v>743.05</v>
      </c>
      <c r="Q29" s="161">
        <v>1736.3</v>
      </c>
      <c r="R29" s="172">
        <v>2243.4699999999998</v>
      </c>
      <c r="S29" s="172">
        <v>1113.27</v>
      </c>
      <c r="T29" s="172">
        <v>778.6</v>
      </c>
      <c r="U29" s="172">
        <v>1752.46</v>
      </c>
      <c r="V29" s="172">
        <v>2010.55</v>
      </c>
      <c r="W29" s="172">
        <v>1425.33</v>
      </c>
      <c r="X29" s="172">
        <v>1028.44</v>
      </c>
      <c r="Y29" s="172">
        <v>1832.95</v>
      </c>
      <c r="Z29" s="172">
        <f>'England - Qtr'!W28+'Northern Ireland - Qtr'!W28+'Scotland - Qtr'!W28+'Wales - Qtr'!W28</f>
        <v>2081.56</v>
      </c>
      <c r="AA29" s="172">
        <f>'England - Qtr'!X28+'Northern Ireland - Qtr'!X28+'Scotland - Qtr'!X28+'Wales - Qtr'!X28</f>
        <v>932.57</v>
      </c>
      <c r="AB29" s="172">
        <f>'England - Qtr'!Y28+'Northern Ireland - Qtr'!Y28+'Scotland - Qtr'!Y28+'Wales - Qtr'!Y28</f>
        <v>1147.99</v>
      </c>
      <c r="AC29" s="172">
        <f>'England - Qtr'!Z28+'Northern Ireland - Qtr'!Z28+'Scotland - Qtr'!Z28+'Wales - Qtr'!Z28</f>
        <v>1208.2700000000002</v>
      </c>
      <c r="AD29" s="172">
        <f>'England - Qtr'!AA28+'Northern Ireland - Qtr'!AA28+'Scotland - Qtr'!AA28+'Wales - Qtr'!AA28</f>
        <v>1798.44</v>
      </c>
      <c r="AE29" s="172">
        <f>'England - Qtr'!AB28+'Northern Ireland - Qtr'!AB28+'Scotland - Qtr'!AB28+'Wales - Qtr'!AB28</f>
        <v>863.85</v>
      </c>
      <c r="AF29" s="172">
        <f>'England - Qtr'!AC28+'Northern Ireland - Qtr'!AC28+'Scotland - Qtr'!AC28+'Wales - Qtr'!AC28</f>
        <v>1263.8400000000001</v>
      </c>
      <c r="AG29" s="172">
        <f>'England - Qtr'!AD28+'Northern Ireland - Qtr'!AD28+'Scotland - Qtr'!AD28+'Wales - Qtr'!AD28</f>
        <v>1955.73</v>
      </c>
      <c r="AH29" s="172">
        <f>'England - Qtr'!AE28+'Northern Ireland - Qtr'!AE28+'Scotland - Qtr'!AE28+'Wales - Qtr'!AE28</f>
        <v>1564.5</v>
      </c>
      <c r="AI29" s="172">
        <f>'England - Qtr'!AF28+'Northern Ireland - Qtr'!AF28+'Scotland - Qtr'!AF28+'Wales - Qtr'!AF28</f>
        <v>953.56999999999994</v>
      </c>
      <c r="AJ29" s="172">
        <f>'England - Qtr'!AG28+'Northern Ireland - Qtr'!AG28+'Scotland - Qtr'!AG28+'Wales - Qtr'!AG28</f>
        <v>890.92000000000007</v>
      </c>
      <c r="AK29" s="172">
        <f>'England - Qtr'!AH28+'Northern Ireland - Qtr'!AH28+'Scotland - Qtr'!AH28+'Wales - Qtr'!AH28</f>
        <v>2034.29</v>
      </c>
      <c r="AL29" s="172">
        <f>'England - Qtr'!AI28+'Northern Ireland - Qtr'!AI28+'Scotland - Qtr'!AI28+'Wales - Qtr'!AI28</f>
        <v>1891.3</v>
      </c>
      <c r="AM29" s="172">
        <f>'England - Qtr'!AJ28+'Northern Ireland - Qtr'!AJ28+'Scotland - Qtr'!AJ28+'Wales - Qtr'!AJ28</f>
        <v>831.84</v>
      </c>
      <c r="AN29" s="172">
        <f>'England - Qtr'!AK28+'Northern Ireland - Qtr'!AK28+'Scotland - Qtr'!AK28+'Wales - Qtr'!AK28</f>
        <v>1406.06</v>
      </c>
      <c r="AO29" s="172">
        <f>'England - Qtr'!AL28+'Northern Ireland - Qtr'!AL28+'Scotland - Qtr'!AL28+'Wales - Qtr'!AL28</f>
        <v>1803.69</v>
      </c>
      <c r="AP29" s="172">
        <f>'England - Qtr'!AM28+'Northern Ireland - Qtr'!AM28+'Scotland - Qtr'!AM28+'Wales - Qtr'!AM28</f>
        <v>2469.9</v>
      </c>
      <c r="AQ29" s="172">
        <f>'England - Qtr'!AN28+'Northern Ireland - Qtr'!AN28+'Scotland - Qtr'!AN28+'Wales - Qtr'!AN28</f>
        <v>1008.6300000000001</v>
      </c>
      <c r="AR29" s="172">
        <f>'England - Qtr'!AO28+'Northern Ireland - Qtr'!AO28+'Scotland - Qtr'!AO28+'Wales - Qtr'!AO28</f>
        <v>1183.8100000000002</v>
      </c>
      <c r="AS29" s="172">
        <f>'England - Qtr'!AP28+'Northern Ireland - Qtr'!AP28+'Scotland - Qtr'!AP28+'Wales - Qtr'!AP28</f>
        <v>2202.5499999999997</v>
      </c>
      <c r="AT29" s="172">
        <f>'England - Qtr'!AQ28+'Northern Ireland - Qtr'!AQ28+'Scotland - Qtr'!AQ28+'Wales - Qtr'!AQ28</f>
        <v>1767.44</v>
      </c>
      <c r="AU29" s="174">
        <f>'England - Qtr'!AR28+'Northern Ireland - Qtr'!AR28+'Scotland - Qtr'!AR28+'Wales - Qtr'!AR28</f>
        <v>1001.13</v>
      </c>
      <c r="AV29" s="174">
        <f>'England - Qtr'!AS28+'Northern Ireland - Qtr'!AS28+'Scotland - Qtr'!AS28+'Wales - Qtr'!AS28</f>
        <v>660.78</v>
      </c>
      <c r="AW29" s="174">
        <f>'England - Qtr'!AT28+'Northern Ireland - Qtr'!AT28+'Scotland - Qtr'!AT28+'Wales - Qtr'!AT28</f>
        <v>2066.58</v>
      </c>
      <c r="AX29" s="174">
        <f>'England - Qtr'!AU28+'Northern Ireland - Qtr'!AU28+'Scotland - Qtr'!AU28+'Wales - Qtr'!AU28</f>
        <v>1857</v>
      </c>
      <c r="AY29" s="174">
        <f>'England - Qtr'!AV28+'Northern Ireland - Qtr'!AV28+'Scotland - Qtr'!AV28+'Wales - Qtr'!AV28</f>
        <v>934.03</v>
      </c>
      <c r="AZ29" s="174">
        <f>'England - Qtr'!AW28+'Northern Ireland - Qtr'!AW28+'Scotland - Qtr'!AW28+'Wales - Qtr'!AW28</f>
        <v>725.24</v>
      </c>
      <c r="BA29" s="174">
        <f>'England - Qtr'!AX28+'Northern Ireland - Qtr'!AX28+'Scotland - Qtr'!AX28+'Wales - Qtr'!AX28</f>
        <v>1799.49</v>
      </c>
      <c r="BB29" s="231"/>
      <c r="BC29" s="55"/>
      <c r="BD29" s="157"/>
      <c r="BE29" s="157"/>
      <c r="BF29" s="157"/>
      <c r="BG29" s="157"/>
      <c r="BH29" s="157"/>
    </row>
    <row r="30" spans="1:60" s="50" customFormat="1" ht="20.25" customHeight="1" x14ac:dyDescent="0.2">
      <c r="A30" s="317" t="s">
        <v>324</v>
      </c>
      <c r="B30" s="172">
        <v>1300.6300000000001</v>
      </c>
      <c r="C30" s="172">
        <v>1291.1199999999999</v>
      </c>
      <c r="D30" s="172">
        <v>1301.25</v>
      </c>
      <c r="E30" s="172">
        <v>1323.86</v>
      </c>
      <c r="F30" s="172">
        <v>1327.38</v>
      </c>
      <c r="G30" s="172">
        <v>1316.82</v>
      </c>
      <c r="H30" s="172">
        <v>1318.34</v>
      </c>
      <c r="I30" s="172">
        <v>1355.48</v>
      </c>
      <c r="J30" s="172">
        <v>1308.54</v>
      </c>
      <c r="K30" s="172">
        <v>1289.46</v>
      </c>
      <c r="L30" s="172">
        <v>1305.31</v>
      </c>
      <c r="M30" s="174">
        <v>1305.19</v>
      </c>
      <c r="N30" s="172">
        <v>1295.8800000000001</v>
      </c>
      <c r="O30" s="172">
        <v>1292.4100000000001</v>
      </c>
      <c r="P30" s="172">
        <v>1272.48</v>
      </c>
      <c r="Q30" s="161">
        <v>1313.88</v>
      </c>
      <c r="R30" s="172">
        <v>1268.69</v>
      </c>
      <c r="S30" s="172">
        <v>1261.99</v>
      </c>
      <c r="T30" s="172">
        <v>1238.55</v>
      </c>
      <c r="U30" s="172">
        <v>1263.98</v>
      </c>
      <c r="V30" s="172">
        <v>1239.76</v>
      </c>
      <c r="W30" s="172">
        <v>1211.6199999999999</v>
      </c>
      <c r="X30" s="172">
        <v>1200.67</v>
      </c>
      <c r="Y30" s="172">
        <v>1220.1300000000001</v>
      </c>
      <c r="Z30" s="172">
        <f>'England - Qtr'!W29+'Northern Ireland - Qtr'!W29+'Scotland - Qtr'!W29+'Wales - Qtr'!W29</f>
        <v>1217.93</v>
      </c>
      <c r="AA30" s="172">
        <f>'England - Qtr'!X29+'Northern Ireland - Qtr'!X29+'Scotland - Qtr'!X29+'Wales - Qtr'!X29</f>
        <v>1170.8</v>
      </c>
      <c r="AB30" s="172">
        <f>'England - Qtr'!Y29+'Northern Ireland - Qtr'!Y29+'Scotland - Qtr'!Y29+'Wales - Qtr'!Y29</f>
        <v>1158.17</v>
      </c>
      <c r="AC30" s="172">
        <f>'England - Qtr'!Z29+'Northern Ireland - Qtr'!Z29+'Scotland - Qtr'!Z29+'Wales - Qtr'!Z29</f>
        <v>1155.96</v>
      </c>
      <c r="AD30" s="172">
        <f>'England - Qtr'!AA29+'Northern Ireland - Qtr'!AA29+'Scotland - Qtr'!AA29+'Wales - Qtr'!AA29</f>
        <v>1095.8000000000002</v>
      </c>
      <c r="AE30" s="172">
        <f>'England - Qtr'!AB29+'Northern Ireland - Qtr'!AB29+'Scotland - Qtr'!AB29+'Wales - Qtr'!AB29</f>
        <v>1058.7500000000002</v>
      </c>
      <c r="AF30" s="172">
        <f>'England - Qtr'!AC29+'Northern Ireland - Qtr'!AC29+'Scotland - Qtr'!AC29+'Wales - Qtr'!AC29</f>
        <v>1063</v>
      </c>
      <c r="AG30" s="172">
        <f>'England - Qtr'!AD29+'Northern Ireland - Qtr'!AD29+'Scotland - Qtr'!AD29+'Wales - Qtr'!AD29</f>
        <v>1066.25</v>
      </c>
      <c r="AH30" s="172">
        <f>'England - Qtr'!AE29+'Northern Ireland - Qtr'!AE29+'Scotland - Qtr'!AE29+'Wales - Qtr'!AE29</f>
        <v>1005.41</v>
      </c>
      <c r="AI30" s="172">
        <f>'England - Qtr'!AF29+'Northern Ireland - Qtr'!AF29+'Scotland - Qtr'!AF29+'Wales - Qtr'!AF29</f>
        <v>976.51999999999987</v>
      </c>
      <c r="AJ30" s="172">
        <f>'England - Qtr'!AG29+'Northern Ireland - Qtr'!AG29+'Scotland - Qtr'!AG29+'Wales - Qtr'!AG29</f>
        <v>958.48000000000013</v>
      </c>
      <c r="AK30" s="172">
        <f>'England - Qtr'!AH29+'Northern Ireland - Qtr'!AH29+'Scotland - Qtr'!AH29+'Wales - Qtr'!AH29</f>
        <v>975.38</v>
      </c>
      <c r="AL30" s="172">
        <f>'England - Qtr'!AI29+'Northern Ireland - Qtr'!AI29+'Scotland - Qtr'!AI29+'Wales - Qtr'!AI29</f>
        <v>930.12</v>
      </c>
      <c r="AM30" s="172">
        <f>'England - Qtr'!AJ29+'Northern Ireland - Qtr'!AJ29+'Scotland - Qtr'!AJ29+'Wales - Qtr'!AJ29</f>
        <v>892.02</v>
      </c>
      <c r="AN30" s="172">
        <f>'England - Qtr'!AK29+'Northern Ireland - Qtr'!AK29+'Scotland - Qtr'!AK29+'Wales - Qtr'!AK29</f>
        <v>891.06000000000006</v>
      </c>
      <c r="AO30" s="172">
        <f>'England - Qtr'!AL29+'Northern Ireland - Qtr'!AL29+'Scotland - Qtr'!AL29+'Wales - Qtr'!AL29</f>
        <v>911.12000000000012</v>
      </c>
      <c r="AP30" s="172">
        <f>'England - Qtr'!AM29+'Northern Ireland - Qtr'!AM29+'Scotland - Qtr'!AM29+'Wales - Qtr'!AM29</f>
        <v>892.30000000000007</v>
      </c>
      <c r="AQ30" s="172">
        <f>'England - Qtr'!AN29+'Northern Ireland - Qtr'!AN29+'Scotland - Qtr'!AN29+'Wales - Qtr'!AN29</f>
        <v>867.4</v>
      </c>
      <c r="AR30" s="172">
        <f>'England - Qtr'!AO29+'Northern Ireland - Qtr'!AO29+'Scotland - Qtr'!AO29+'Wales - Qtr'!AO29</f>
        <v>854.71</v>
      </c>
      <c r="AS30" s="172">
        <f>'England - Qtr'!AP29+'Northern Ireland - Qtr'!AP29+'Scotland - Qtr'!AP29+'Wales - Qtr'!AP29</f>
        <v>881.68</v>
      </c>
      <c r="AT30" s="172">
        <f>'England - Qtr'!AQ29+'Northern Ireland - Qtr'!AQ29+'Scotland - Qtr'!AQ29+'Wales - Qtr'!AQ29</f>
        <v>836.92000000000007</v>
      </c>
      <c r="AU30" s="174">
        <f>'England - Qtr'!AR29+'Northern Ireland - Qtr'!AR29+'Scotland - Qtr'!AR29+'Wales - Qtr'!AR29</f>
        <v>822.70000000000016</v>
      </c>
      <c r="AV30" s="174">
        <f>'England - Qtr'!AS29+'Northern Ireland - Qtr'!AS29+'Scotland - Qtr'!AS29+'Wales - Qtr'!AS29</f>
        <v>821.76</v>
      </c>
      <c r="AW30" s="174">
        <f>'England - Qtr'!AT29+'Northern Ireland - Qtr'!AT29+'Scotland - Qtr'!AT29+'Wales - Qtr'!AT29</f>
        <v>831.5</v>
      </c>
      <c r="AX30" s="174">
        <f>'England - Qtr'!AU29+'Northern Ireland - Qtr'!AU29+'Scotland - Qtr'!AU29+'Wales - Qtr'!AU29</f>
        <v>786.03</v>
      </c>
      <c r="AY30" s="174">
        <f>'England - Qtr'!AV29+'Northern Ireland - Qtr'!AV29+'Scotland - Qtr'!AV29+'Wales - Qtr'!AV29</f>
        <v>781.89</v>
      </c>
      <c r="AZ30" s="174">
        <f>'England - Qtr'!AW29+'Northern Ireland - Qtr'!AW29+'Scotland - Qtr'!AW29+'Wales - Qtr'!AW29</f>
        <v>761.88</v>
      </c>
      <c r="BA30" s="174">
        <f>'England - Qtr'!AX29+'Northern Ireland - Qtr'!AX29+'Scotland - Qtr'!AX29+'Wales - Qtr'!AX29</f>
        <v>763.50999999999988</v>
      </c>
      <c r="BB30" s="231"/>
      <c r="BC30" s="55"/>
    </row>
    <row r="31" spans="1:60" s="50" customFormat="1" ht="20.25" customHeight="1" x14ac:dyDescent="0.2">
      <c r="A31" s="317" t="s">
        <v>325</v>
      </c>
      <c r="B31" s="172">
        <v>174.97</v>
      </c>
      <c r="C31" s="172">
        <v>188.98</v>
      </c>
      <c r="D31" s="172">
        <v>180.14</v>
      </c>
      <c r="E31" s="172">
        <v>179.37</v>
      </c>
      <c r="F31" s="172">
        <v>189.48</v>
      </c>
      <c r="G31" s="172">
        <v>197.75</v>
      </c>
      <c r="H31" s="172">
        <v>190.42</v>
      </c>
      <c r="I31" s="172">
        <v>197.35</v>
      </c>
      <c r="J31" s="172">
        <v>191.02</v>
      </c>
      <c r="K31" s="172">
        <v>186.03</v>
      </c>
      <c r="L31" s="172">
        <v>174.72</v>
      </c>
      <c r="M31" s="174">
        <v>186.77</v>
      </c>
      <c r="N31" s="172">
        <v>180.01</v>
      </c>
      <c r="O31" s="172">
        <v>204.34</v>
      </c>
      <c r="P31" s="172">
        <v>184.22</v>
      </c>
      <c r="Q31" s="161">
        <v>197.41</v>
      </c>
      <c r="R31" s="172">
        <v>191.98</v>
      </c>
      <c r="S31" s="172">
        <v>224.78</v>
      </c>
      <c r="T31" s="172">
        <v>208.33</v>
      </c>
      <c r="U31" s="172">
        <v>215.05</v>
      </c>
      <c r="V31" s="172">
        <v>224.79</v>
      </c>
      <c r="W31" s="172">
        <v>232.75</v>
      </c>
      <c r="X31" s="172">
        <v>216.62</v>
      </c>
      <c r="Y31" s="172">
        <v>220.21</v>
      </c>
      <c r="Z31" s="172">
        <f>'England - Qtr'!W30+'Northern Ireland - Qtr'!W30+'Scotland - Qtr'!W30+'Wales - Qtr'!W30</f>
        <v>236.25</v>
      </c>
      <c r="AA31" s="172">
        <f>'England - Qtr'!X30+'Northern Ireland - Qtr'!X30+'Scotland - Qtr'!X30+'Wales - Qtr'!X30</f>
        <v>250.79000000000002</v>
      </c>
      <c r="AB31" s="172">
        <f>'England - Qtr'!Y30+'Northern Ireland - Qtr'!Y30+'Scotland - Qtr'!Y30+'Wales - Qtr'!Y30</f>
        <v>228.83999999999997</v>
      </c>
      <c r="AC31" s="172">
        <f>'England - Qtr'!Z30+'Northern Ireland - Qtr'!Z30+'Scotland - Qtr'!Z30+'Wales - Qtr'!Z30</f>
        <v>234.42</v>
      </c>
      <c r="AD31" s="172">
        <f>'England - Qtr'!AA30+'Northern Ireland - Qtr'!AA30+'Scotland - Qtr'!AA30+'Wales - Qtr'!AA30</f>
        <v>245.91</v>
      </c>
      <c r="AE31" s="172">
        <f>'England - Qtr'!AB30+'Northern Ireland - Qtr'!AB30+'Scotland - Qtr'!AB30+'Wales - Qtr'!AB30</f>
        <v>246.88</v>
      </c>
      <c r="AF31" s="172">
        <f>'England - Qtr'!AC30+'Northern Ireland - Qtr'!AC30+'Scotland - Qtr'!AC30+'Wales - Qtr'!AC30</f>
        <v>231.72000000000003</v>
      </c>
      <c r="AG31" s="172">
        <f>'England - Qtr'!AD30+'Northern Ireland - Qtr'!AD30+'Scotland - Qtr'!AD30+'Wales - Qtr'!AD30</f>
        <v>242.82999999999998</v>
      </c>
      <c r="AH31" s="172">
        <f>'England - Qtr'!AE30+'Northern Ireland - Qtr'!AE30+'Scotland - Qtr'!AE30+'Wales - Qtr'!AE30</f>
        <v>242.98000000000002</v>
      </c>
      <c r="AI31" s="172">
        <f>'England - Qtr'!AF30+'Northern Ireland - Qtr'!AF30+'Scotland - Qtr'!AF30+'Wales - Qtr'!AF30</f>
        <v>263.09999999999997</v>
      </c>
      <c r="AJ31" s="172">
        <f>'England - Qtr'!AG30+'Northern Ireland - Qtr'!AG30+'Scotland - Qtr'!AG30+'Wales - Qtr'!AG30</f>
        <v>227.98999999999998</v>
      </c>
      <c r="AK31" s="172">
        <f>'England - Qtr'!AH30+'Northern Ireland - Qtr'!AH30+'Scotland - Qtr'!AH30+'Wales - Qtr'!AH30</f>
        <v>257.95999999999998</v>
      </c>
      <c r="AL31" s="172">
        <f>'England - Qtr'!AI30+'Northern Ireland - Qtr'!AI30+'Scotland - Qtr'!AI30+'Wales - Qtr'!AI30</f>
        <v>263.14</v>
      </c>
      <c r="AM31" s="172">
        <f>'England - Qtr'!AJ30+'Northern Ireland - Qtr'!AJ30+'Scotland - Qtr'!AJ30+'Wales - Qtr'!AJ30</f>
        <v>269.83999999999997</v>
      </c>
      <c r="AN31" s="172">
        <f>'England - Qtr'!AK30+'Northern Ireland - Qtr'!AK30+'Scotland - Qtr'!AK30+'Wales - Qtr'!AK30</f>
        <v>254.4</v>
      </c>
      <c r="AO31" s="172">
        <f>'England - Qtr'!AL30+'Northern Ireland - Qtr'!AL30+'Scotland - Qtr'!AL30+'Wales - Qtr'!AL30</f>
        <v>261.24</v>
      </c>
      <c r="AP31" s="172">
        <f>'England - Qtr'!AM30+'Northern Ireland - Qtr'!AM30+'Scotland - Qtr'!AM30+'Wales - Qtr'!AM30</f>
        <v>268.60999999999996</v>
      </c>
      <c r="AQ31" s="172">
        <f>'England - Qtr'!AN30+'Northern Ireland - Qtr'!AN30+'Scotland - Qtr'!AN30+'Wales - Qtr'!AN30</f>
        <v>278.93000000000006</v>
      </c>
      <c r="AR31" s="172">
        <f>'England - Qtr'!AO30+'Northern Ireland - Qtr'!AO30+'Scotland - Qtr'!AO30+'Wales - Qtr'!AO30</f>
        <v>253.24</v>
      </c>
      <c r="AS31" s="172">
        <f>'England - Qtr'!AP30+'Northern Ireland - Qtr'!AP30+'Scotland - Qtr'!AP30+'Wales - Qtr'!AP30</f>
        <v>266</v>
      </c>
      <c r="AT31" s="172">
        <f>'England - Qtr'!AQ30+'Northern Ireland - Qtr'!AQ30+'Scotland - Qtr'!AQ30+'Wales - Qtr'!AQ30</f>
        <v>261.58999999999997</v>
      </c>
      <c r="AU31" s="174">
        <f>'England - Qtr'!AR30+'Northern Ireland - Qtr'!AR30+'Scotland - Qtr'!AR30+'Wales - Qtr'!AR30</f>
        <v>275.10999999999996</v>
      </c>
      <c r="AV31" s="174">
        <f>'England - Qtr'!AS30+'Northern Ireland - Qtr'!AS30+'Scotland - Qtr'!AS30+'Wales - Qtr'!AS30</f>
        <v>245.22000000000003</v>
      </c>
      <c r="AW31" s="174">
        <f>'England - Qtr'!AT30+'Northern Ireland - Qtr'!AT30+'Scotland - Qtr'!AT30+'Wales - Qtr'!AT30</f>
        <v>264.79000000000002</v>
      </c>
      <c r="AX31" s="174">
        <f>'England - Qtr'!AU30+'Northern Ireland - Qtr'!AU30+'Scotland - Qtr'!AU30+'Wales - Qtr'!AU30</f>
        <v>261.10999999999996</v>
      </c>
      <c r="AY31" s="174">
        <f>'England - Qtr'!AV30+'Northern Ireland - Qtr'!AV30+'Scotland - Qtr'!AV30+'Wales - Qtr'!AV30</f>
        <v>262.85000000000002</v>
      </c>
      <c r="AZ31" s="174">
        <f>'England - Qtr'!AW30+'Northern Ireland - Qtr'!AW30+'Scotland - Qtr'!AW30+'Wales - Qtr'!AW30</f>
        <v>223.79999999999998</v>
      </c>
      <c r="BA31" s="174">
        <f>'England - Qtr'!AX30+'Northern Ireland - Qtr'!AX30+'Scotland - Qtr'!AX30+'Wales - Qtr'!AX30</f>
        <v>226.38</v>
      </c>
      <c r="BB31" s="231"/>
      <c r="BC31" s="55"/>
    </row>
    <row r="32" spans="1:60" s="95" customFormat="1" ht="20.25" customHeight="1" x14ac:dyDescent="0.2">
      <c r="A32" s="317" t="s">
        <v>328</v>
      </c>
      <c r="B32" s="172">
        <v>377.84</v>
      </c>
      <c r="C32" s="172">
        <v>383</v>
      </c>
      <c r="D32" s="172">
        <v>378.01</v>
      </c>
      <c r="E32" s="172">
        <v>389.91</v>
      </c>
      <c r="F32" s="172">
        <v>377.5</v>
      </c>
      <c r="G32" s="172">
        <v>368.41</v>
      </c>
      <c r="H32" s="172">
        <v>377.34</v>
      </c>
      <c r="I32" s="172">
        <v>380.78</v>
      </c>
      <c r="J32" s="172">
        <v>423.24</v>
      </c>
      <c r="K32" s="172">
        <v>431.17</v>
      </c>
      <c r="L32" s="172">
        <v>465.35</v>
      </c>
      <c r="M32" s="174">
        <v>453.14</v>
      </c>
      <c r="N32" s="172">
        <v>414.82</v>
      </c>
      <c r="O32" s="172">
        <v>401.33</v>
      </c>
      <c r="P32" s="172">
        <v>418.87</v>
      </c>
      <c r="Q32" s="161">
        <v>413.15</v>
      </c>
      <c r="R32" s="172">
        <v>468.81</v>
      </c>
      <c r="S32" s="172">
        <v>465.59</v>
      </c>
      <c r="T32" s="172">
        <v>485.21</v>
      </c>
      <c r="U32" s="172">
        <v>480.26</v>
      </c>
      <c r="V32" s="172">
        <v>608.51</v>
      </c>
      <c r="W32" s="172">
        <v>603.39</v>
      </c>
      <c r="X32" s="172">
        <v>684.91</v>
      </c>
      <c r="Y32" s="172">
        <v>685.62</v>
      </c>
      <c r="Z32" s="172">
        <v>727.83</v>
      </c>
      <c r="AA32" s="172">
        <v>625.37</v>
      </c>
      <c r="AB32" s="172">
        <v>677.1</v>
      </c>
      <c r="AC32" s="172">
        <v>709.45</v>
      </c>
      <c r="AD32" s="172">
        <v>844.66</v>
      </c>
      <c r="AE32" s="172">
        <v>822.21</v>
      </c>
      <c r="AF32" s="172">
        <v>867.74</v>
      </c>
      <c r="AG32" s="172">
        <v>850.99</v>
      </c>
      <c r="AH32" s="172">
        <v>872.61</v>
      </c>
      <c r="AI32" s="172">
        <v>872.61</v>
      </c>
      <c r="AJ32" s="172">
        <v>872.61</v>
      </c>
      <c r="AK32" s="172">
        <v>872.61</v>
      </c>
      <c r="AL32" s="172">
        <v>892.87</v>
      </c>
      <c r="AM32" s="172">
        <v>916.58</v>
      </c>
      <c r="AN32" s="172">
        <v>961.54</v>
      </c>
      <c r="AO32" s="172">
        <v>1020.58</v>
      </c>
      <c r="AP32" s="172">
        <v>1139.6600000000001</v>
      </c>
      <c r="AQ32" s="172">
        <v>1105.43</v>
      </c>
      <c r="AR32" s="172">
        <v>1069.93</v>
      </c>
      <c r="AS32" s="172">
        <v>1031.71</v>
      </c>
      <c r="AT32" s="172">
        <v>1149.02</v>
      </c>
      <c r="AU32" s="174">
        <v>1121.33</v>
      </c>
      <c r="AV32" s="174">
        <v>1131.01</v>
      </c>
      <c r="AW32" s="174">
        <v>1157.46</v>
      </c>
      <c r="AX32" s="296">
        <v>1189.8699999999999</v>
      </c>
      <c r="AY32" s="296">
        <v>1169.75</v>
      </c>
      <c r="AZ32" s="296">
        <v>1184.43</v>
      </c>
      <c r="BA32" s="296">
        <v>1230.95</v>
      </c>
      <c r="BB32" s="232"/>
      <c r="BC32" s="55"/>
    </row>
    <row r="33" spans="1:152" s="50" customFormat="1" ht="20.25" customHeight="1" x14ac:dyDescent="0.2">
      <c r="A33" s="317" t="s">
        <v>9</v>
      </c>
      <c r="B33" s="172">
        <v>578.55999999999995</v>
      </c>
      <c r="C33" s="172">
        <v>459.71</v>
      </c>
      <c r="D33" s="172">
        <v>677.83</v>
      </c>
      <c r="E33" s="172">
        <v>716.34</v>
      </c>
      <c r="F33" s="172">
        <v>828.47</v>
      </c>
      <c r="G33" s="172">
        <v>598.95000000000005</v>
      </c>
      <c r="H33" s="172">
        <v>792.04</v>
      </c>
      <c r="I33" s="172">
        <v>873.58</v>
      </c>
      <c r="J33" s="172">
        <v>658.4</v>
      </c>
      <c r="K33" s="172">
        <v>401.66</v>
      </c>
      <c r="L33" s="172">
        <v>421.44</v>
      </c>
      <c r="M33" s="174">
        <v>347</v>
      </c>
      <c r="N33" s="172">
        <v>126.31</v>
      </c>
      <c r="O33" s="172">
        <v>68.61</v>
      </c>
      <c r="P33" s="172">
        <v>70.33</v>
      </c>
      <c r="Q33" s="161">
        <v>72.010000000000005</v>
      </c>
      <c r="R33" s="172">
        <v>33.04</v>
      </c>
      <c r="S33" s="172">
        <v>37.1</v>
      </c>
      <c r="T33" s="172">
        <v>28.22</v>
      </c>
      <c r="U33" s="172">
        <v>25.48</v>
      </c>
      <c r="V33" s="172">
        <v>35.75</v>
      </c>
      <c r="W33" s="172">
        <v>35.659999999999997</v>
      </c>
      <c r="X33" s="172">
        <v>56.99</v>
      </c>
      <c r="Y33" s="172">
        <v>54.91</v>
      </c>
      <c r="Z33" s="172">
        <v>51</v>
      </c>
      <c r="AA33" s="172">
        <v>14.99</v>
      </c>
      <c r="AB33" s="172">
        <v>4.7699999999999996</v>
      </c>
      <c r="AC33" s="172">
        <v>46.7</v>
      </c>
      <c r="AD33" s="172">
        <v>51.41</v>
      </c>
      <c r="AE33" s="172">
        <v>0.68</v>
      </c>
      <c r="AF33" s="172">
        <v>1.79</v>
      </c>
      <c r="AG33" s="172">
        <v>0</v>
      </c>
      <c r="AH33" s="172">
        <v>0.27</v>
      </c>
      <c r="AI33" s="172">
        <v>0.27</v>
      </c>
      <c r="AJ33" s="172">
        <v>0.27</v>
      </c>
      <c r="AK33" s="172">
        <v>0.27</v>
      </c>
      <c r="AL33" s="172">
        <v>0.42</v>
      </c>
      <c r="AM33" s="172">
        <v>0.42</v>
      </c>
      <c r="AN33" s="172">
        <v>0.42</v>
      </c>
      <c r="AO33" s="172">
        <v>0.42</v>
      </c>
      <c r="AP33" s="172">
        <v>0</v>
      </c>
      <c r="AQ33" s="172">
        <v>0</v>
      </c>
      <c r="AR33" s="172">
        <v>0</v>
      </c>
      <c r="AS33" s="172">
        <v>0</v>
      </c>
      <c r="AT33" s="172">
        <v>0</v>
      </c>
      <c r="AU33" s="174">
        <v>0</v>
      </c>
      <c r="AV33" s="174">
        <v>0</v>
      </c>
      <c r="AW33" s="174">
        <v>0</v>
      </c>
      <c r="AX33" s="296">
        <v>0</v>
      </c>
      <c r="AY33" s="296">
        <v>0</v>
      </c>
      <c r="AZ33" s="296">
        <v>0</v>
      </c>
      <c r="BA33" s="296">
        <v>0</v>
      </c>
      <c r="BB33" s="231"/>
      <c r="BC33" s="55"/>
    </row>
    <row r="34" spans="1:152" s="50" customFormat="1" ht="20.25" customHeight="1" x14ac:dyDescent="0.2">
      <c r="A34" s="317" t="s">
        <v>341</v>
      </c>
      <c r="B34" s="172">
        <v>167.26</v>
      </c>
      <c r="C34" s="172">
        <v>160.6</v>
      </c>
      <c r="D34" s="172">
        <v>143.33000000000001</v>
      </c>
      <c r="E34" s="172">
        <v>156.02000000000001</v>
      </c>
      <c r="F34" s="172">
        <v>158.88999999999999</v>
      </c>
      <c r="G34" s="172">
        <v>153.9</v>
      </c>
      <c r="H34" s="172">
        <v>154.12</v>
      </c>
      <c r="I34" s="172">
        <v>147.69999999999999</v>
      </c>
      <c r="J34" s="172">
        <v>177.76</v>
      </c>
      <c r="K34" s="172">
        <v>141.4</v>
      </c>
      <c r="L34" s="172">
        <v>143.72</v>
      </c>
      <c r="M34" s="174">
        <v>180.01</v>
      </c>
      <c r="N34" s="172">
        <v>165.87</v>
      </c>
      <c r="O34" s="172">
        <v>167.25</v>
      </c>
      <c r="P34" s="172">
        <v>144.21</v>
      </c>
      <c r="Q34" s="161">
        <v>150.91</v>
      </c>
      <c r="R34" s="172">
        <v>158.94999999999999</v>
      </c>
      <c r="S34" s="172">
        <v>160.87</v>
      </c>
      <c r="T34" s="172">
        <v>131.99</v>
      </c>
      <c r="U34" s="172">
        <v>162.09</v>
      </c>
      <c r="V34" s="172">
        <v>169.76</v>
      </c>
      <c r="W34" s="172">
        <v>171.09</v>
      </c>
      <c r="X34" s="172">
        <v>141.84</v>
      </c>
      <c r="Y34" s="172">
        <v>165.12</v>
      </c>
      <c r="Z34" s="172">
        <v>171.32</v>
      </c>
      <c r="AA34" s="172">
        <v>165.11</v>
      </c>
      <c r="AB34" s="172">
        <v>140.5</v>
      </c>
      <c r="AC34" s="172">
        <v>173.27</v>
      </c>
      <c r="AD34" s="172">
        <v>174.25</v>
      </c>
      <c r="AE34" s="172">
        <v>165.75</v>
      </c>
      <c r="AF34" s="172">
        <v>140.72</v>
      </c>
      <c r="AG34" s="172">
        <v>168.46</v>
      </c>
      <c r="AH34" s="172">
        <v>171.87</v>
      </c>
      <c r="AI34" s="172">
        <v>163.15</v>
      </c>
      <c r="AJ34" s="172">
        <v>130.27000000000001</v>
      </c>
      <c r="AK34" s="172">
        <v>168.65</v>
      </c>
      <c r="AL34" s="172">
        <v>168.1</v>
      </c>
      <c r="AM34" s="172">
        <v>169.02</v>
      </c>
      <c r="AN34" s="172">
        <v>145.4</v>
      </c>
      <c r="AO34" s="172">
        <v>178.31</v>
      </c>
      <c r="AP34" s="172">
        <v>176.56</v>
      </c>
      <c r="AQ34" s="172">
        <v>161.03</v>
      </c>
      <c r="AR34" s="172">
        <v>142.29</v>
      </c>
      <c r="AS34" s="172">
        <v>167.32</v>
      </c>
      <c r="AT34" s="172">
        <v>162.69999999999999</v>
      </c>
      <c r="AU34" s="174">
        <v>165</v>
      </c>
      <c r="AV34" s="174">
        <v>132.41999999999999</v>
      </c>
      <c r="AW34" s="174">
        <v>156.25</v>
      </c>
      <c r="AX34" s="296">
        <v>160.86000000000001</v>
      </c>
      <c r="AY34" s="296">
        <v>158.18</v>
      </c>
      <c r="AZ34" s="296">
        <v>127.86</v>
      </c>
      <c r="BA34" s="296">
        <v>156.06</v>
      </c>
      <c r="BB34" s="231"/>
      <c r="BC34" s="55"/>
      <c r="BD34" s="161"/>
    </row>
    <row r="35" spans="1:152" s="50" customFormat="1" ht="20.25" customHeight="1" x14ac:dyDescent="0.2">
      <c r="A35" s="317" t="s">
        <v>301</v>
      </c>
      <c r="B35" s="172">
        <v>18.079999999999998</v>
      </c>
      <c r="C35" s="172">
        <v>24.05</v>
      </c>
      <c r="D35" s="172">
        <v>31.73</v>
      </c>
      <c r="E35" s="172">
        <v>43.63</v>
      </c>
      <c r="F35" s="172">
        <v>47.15</v>
      </c>
      <c r="G35" s="172">
        <v>52.29</v>
      </c>
      <c r="H35" s="172">
        <v>59.88</v>
      </c>
      <c r="I35" s="172">
        <v>77.86</v>
      </c>
      <c r="J35" s="172">
        <v>97.83</v>
      </c>
      <c r="K35" s="172">
        <v>116.6</v>
      </c>
      <c r="L35" s="172">
        <v>129.81</v>
      </c>
      <c r="M35" s="174">
        <v>150.38999999999999</v>
      </c>
      <c r="N35" s="172">
        <v>159.56</v>
      </c>
      <c r="O35" s="172">
        <v>167.44</v>
      </c>
      <c r="P35" s="172">
        <v>181.1</v>
      </c>
      <c r="Q35" s="161">
        <v>204.95</v>
      </c>
      <c r="R35" s="172">
        <v>228.77</v>
      </c>
      <c r="S35" s="172">
        <v>243.77</v>
      </c>
      <c r="T35" s="172">
        <v>258.83</v>
      </c>
      <c r="U35" s="172">
        <v>291.19</v>
      </c>
      <c r="V35" s="172">
        <v>329.21</v>
      </c>
      <c r="W35" s="172">
        <v>352.42</v>
      </c>
      <c r="X35" s="172">
        <v>374.13</v>
      </c>
      <c r="Y35" s="172">
        <v>428.91</v>
      </c>
      <c r="Z35" s="172">
        <v>508.11</v>
      </c>
      <c r="AA35" s="172">
        <v>518.47</v>
      </c>
      <c r="AB35" s="172">
        <v>550.82000000000005</v>
      </c>
      <c r="AC35" s="172">
        <v>580.39</v>
      </c>
      <c r="AD35" s="172">
        <v>647.21</v>
      </c>
      <c r="AE35" s="172">
        <v>653.73</v>
      </c>
      <c r="AF35" s="172">
        <v>661.95</v>
      </c>
      <c r="AG35" s="172">
        <v>669</v>
      </c>
      <c r="AH35" s="172">
        <v>686.55</v>
      </c>
      <c r="AI35" s="172">
        <v>698.46</v>
      </c>
      <c r="AJ35" s="172">
        <v>705.4</v>
      </c>
      <c r="AK35" s="172">
        <v>707.15</v>
      </c>
      <c r="AL35" s="172">
        <v>730.54</v>
      </c>
      <c r="AM35" s="172">
        <v>728.71</v>
      </c>
      <c r="AN35" s="172">
        <v>746.69</v>
      </c>
      <c r="AO35" s="172">
        <v>743.06</v>
      </c>
      <c r="AP35" s="172">
        <v>734.58</v>
      </c>
      <c r="AQ35" s="172">
        <v>724.37</v>
      </c>
      <c r="AR35" s="172">
        <v>741.75</v>
      </c>
      <c r="AS35" s="172">
        <v>737.48</v>
      </c>
      <c r="AT35" s="172">
        <v>764.9</v>
      </c>
      <c r="AU35" s="174">
        <v>777.72</v>
      </c>
      <c r="AV35" s="174">
        <v>854.25</v>
      </c>
      <c r="AW35" s="174">
        <v>858.84</v>
      </c>
      <c r="AX35" s="296">
        <v>816.72</v>
      </c>
      <c r="AY35" s="296">
        <v>831.84</v>
      </c>
      <c r="AZ35" s="296">
        <v>836.91</v>
      </c>
      <c r="BA35" s="296">
        <v>832.02</v>
      </c>
      <c r="BB35" s="231"/>
      <c r="BC35" s="55"/>
      <c r="BD35" s="161"/>
      <c r="BE35" s="55"/>
    </row>
    <row r="36" spans="1:152" s="50" customFormat="1" ht="20.25" customHeight="1" x14ac:dyDescent="0.2">
      <c r="A36" s="317" t="s">
        <v>340</v>
      </c>
      <c r="B36" s="172">
        <v>351.95</v>
      </c>
      <c r="C36" s="172">
        <v>420.93</v>
      </c>
      <c r="D36" s="172">
        <v>414.07</v>
      </c>
      <c r="E36" s="172">
        <v>427.92</v>
      </c>
      <c r="F36" s="172">
        <v>432.76</v>
      </c>
      <c r="G36" s="172">
        <v>466.89</v>
      </c>
      <c r="H36" s="172">
        <v>456.02</v>
      </c>
      <c r="I36" s="172">
        <v>415.33</v>
      </c>
      <c r="J36" s="172">
        <v>1068.8599999999999</v>
      </c>
      <c r="K36" s="172">
        <v>441.52</v>
      </c>
      <c r="L36" s="172">
        <v>904.07</v>
      </c>
      <c r="M36" s="174">
        <v>1633.37</v>
      </c>
      <c r="N36" s="172">
        <v>1797.2</v>
      </c>
      <c r="O36" s="172">
        <v>2760.65</v>
      </c>
      <c r="P36" s="172">
        <v>2188.39</v>
      </c>
      <c r="Q36" s="161">
        <v>2086.52</v>
      </c>
      <c r="R36" s="172">
        <v>2218.4</v>
      </c>
      <c r="S36" s="172">
        <v>3055.2</v>
      </c>
      <c r="T36" s="172">
        <v>3563.48</v>
      </c>
      <c r="U36" s="172">
        <v>4248.3999999999996</v>
      </c>
      <c r="V36" s="172">
        <v>4352.01</v>
      </c>
      <c r="W36" s="172">
        <v>4411.04</v>
      </c>
      <c r="X36" s="172">
        <v>4384.2299999999996</v>
      </c>
      <c r="Y36" s="172">
        <v>5444.92</v>
      </c>
      <c r="Z36" s="172">
        <v>5615.82</v>
      </c>
      <c r="AA36" s="172">
        <v>4962.24</v>
      </c>
      <c r="AB36" s="172">
        <v>3462.42</v>
      </c>
      <c r="AC36" s="172">
        <v>4706.7</v>
      </c>
      <c r="AD36" s="172">
        <v>5906.57</v>
      </c>
      <c r="AE36" s="172">
        <v>4878.25</v>
      </c>
      <c r="AF36" s="172">
        <v>4798.4399999999996</v>
      </c>
      <c r="AG36" s="172">
        <v>4339.2299999999996</v>
      </c>
      <c r="AH36" s="172">
        <v>4762.76</v>
      </c>
      <c r="AI36" s="172">
        <v>5661.79</v>
      </c>
      <c r="AJ36" s="172">
        <v>5897.39</v>
      </c>
      <c r="AK36" s="172">
        <v>6814.04</v>
      </c>
      <c r="AL36" s="172">
        <v>5953.78</v>
      </c>
      <c r="AM36" s="172">
        <v>6107.56</v>
      </c>
      <c r="AN36" s="172">
        <v>6051.33</v>
      </c>
      <c r="AO36" s="172">
        <v>7192.99</v>
      </c>
      <c r="AP36" s="172">
        <v>7127.91</v>
      </c>
      <c r="AQ36" s="172">
        <v>6760.33</v>
      </c>
      <c r="AR36" s="172">
        <v>6093.48</v>
      </c>
      <c r="AS36" s="172">
        <v>6870.49</v>
      </c>
      <c r="AT36" s="172">
        <v>7130.06</v>
      </c>
      <c r="AU36" s="174">
        <v>6585.57</v>
      </c>
      <c r="AV36" s="174">
        <v>5994.31</v>
      </c>
      <c r="AW36" s="174">
        <v>7376.28</v>
      </c>
      <c r="AX36" s="297">
        <v>6757.67</v>
      </c>
      <c r="AY36" s="297">
        <v>4915.5200000000004</v>
      </c>
      <c r="AZ36" s="297">
        <v>6093.59</v>
      </c>
      <c r="BA36" s="297">
        <v>4911.3100000000004</v>
      </c>
      <c r="BB36" s="231"/>
    </row>
    <row r="37" spans="1:152" s="50" customFormat="1" ht="20.25" customHeight="1" x14ac:dyDescent="0.2">
      <c r="A37" s="318" t="s">
        <v>95</v>
      </c>
      <c r="B37" s="173">
        <v>6248.68</v>
      </c>
      <c r="C37" s="173">
        <v>5252.75</v>
      </c>
      <c r="D37" s="173">
        <v>6756.78</v>
      </c>
      <c r="E37" s="173">
        <v>7922.05</v>
      </c>
      <c r="F37" s="173">
        <v>8075.46</v>
      </c>
      <c r="G37" s="173">
        <v>7983.78</v>
      </c>
      <c r="H37" s="173">
        <v>7698.03</v>
      </c>
      <c r="I37" s="173">
        <v>11454.9</v>
      </c>
      <c r="J37" s="173">
        <v>11002.34</v>
      </c>
      <c r="K37" s="173">
        <v>8134.07</v>
      </c>
      <c r="L37" s="173">
        <v>9508.2999999999993</v>
      </c>
      <c r="M37" s="173">
        <v>12603.83</v>
      </c>
      <c r="N37" s="162">
        <v>12313.25</v>
      </c>
      <c r="O37" s="162">
        <v>13221.8</v>
      </c>
      <c r="P37" s="162">
        <f t="shared" ref="P37:AS37" si="2">SUM(P25:P36)</f>
        <v>10797.07</v>
      </c>
      <c r="Q37" s="162">
        <f t="shared" si="2"/>
        <v>16881.650000000001</v>
      </c>
      <c r="R37" s="162">
        <f t="shared" si="2"/>
        <v>18333</v>
      </c>
      <c r="S37" s="162">
        <f t="shared" si="2"/>
        <v>13164.91</v>
      </c>
      <c r="T37" s="162">
        <f t="shared" si="2"/>
        <v>13381.409999999998</v>
      </c>
      <c r="U37" s="162">
        <f t="shared" si="2"/>
        <v>19643.010000000002</v>
      </c>
      <c r="V37" s="162">
        <f t="shared" si="2"/>
        <v>21744.579999999994</v>
      </c>
      <c r="W37" s="162">
        <f t="shared" si="2"/>
        <v>19883.039999999997</v>
      </c>
      <c r="X37" s="162">
        <f t="shared" si="2"/>
        <v>18004.82</v>
      </c>
      <c r="Y37" s="162">
        <f t="shared" si="2"/>
        <v>23731.39</v>
      </c>
      <c r="Z37" s="162">
        <f t="shared" si="2"/>
        <v>23539.58</v>
      </c>
      <c r="AA37" s="162">
        <f t="shared" si="2"/>
        <v>19717.86</v>
      </c>
      <c r="AB37" s="162">
        <f t="shared" si="2"/>
        <v>19291.02</v>
      </c>
      <c r="AC37" s="162">
        <f t="shared" si="2"/>
        <v>20442.03</v>
      </c>
      <c r="AD37" s="162">
        <f t="shared" si="2"/>
        <v>25277.809999999998</v>
      </c>
      <c r="AE37" s="162">
        <f t="shared" si="2"/>
        <v>23446.530000000002</v>
      </c>
      <c r="AF37" s="162">
        <f t="shared" si="2"/>
        <v>22577.640000000003</v>
      </c>
      <c r="AG37" s="162">
        <f t="shared" si="2"/>
        <v>27576.639999999999</v>
      </c>
      <c r="AH37" s="162">
        <f t="shared" si="2"/>
        <v>28591.61</v>
      </c>
      <c r="AI37" s="162">
        <f t="shared" si="2"/>
        <v>24665.600000000002</v>
      </c>
      <c r="AJ37" s="162">
        <f t="shared" si="2"/>
        <v>24730.430000000004</v>
      </c>
      <c r="AK37" s="162">
        <f t="shared" si="2"/>
        <v>32007.770000000008</v>
      </c>
      <c r="AL37" s="162">
        <f t="shared" si="2"/>
        <v>31187.519999999993</v>
      </c>
      <c r="AM37" s="162">
        <f t="shared" si="2"/>
        <v>26528.58</v>
      </c>
      <c r="AN37" s="162">
        <f t="shared" si="2"/>
        <v>28933.340000000004</v>
      </c>
      <c r="AO37" s="162">
        <f t="shared" si="2"/>
        <v>32932.06</v>
      </c>
      <c r="AP37" s="162">
        <f t="shared" si="2"/>
        <v>41015.200000000012</v>
      </c>
      <c r="AQ37" s="162">
        <f t="shared" si="2"/>
        <v>29714.6</v>
      </c>
      <c r="AR37" s="162">
        <f t="shared" si="2"/>
        <v>29236.15</v>
      </c>
      <c r="AS37" s="162">
        <f t="shared" si="2"/>
        <v>34775.049999999996</v>
      </c>
      <c r="AT37" s="162">
        <f t="shared" ref="AT37:AY37" si="3">SUM(AT25:AT36)</f>
        <v>34951.68</v>
      </c>
      <c r="AU37" s="162">
        <f t="shared" si="3"/>
        <v>27231.79</v>
      </c>
      <c r="AV37" s="162">
        <f t="shared" si="3"/>
        <v>23990.109999999997</v>
      </c>
      <c r="AW37" s="162">
        <f t="shared" si="3"/>
        <v>36004.570000000007</v>
      </c>
      <c r="AX37" s="162">
        <f t="shared" si="3"/>
        <v>38295.19</v>
      </c>
      <c r="AY37" s="162">
        <f t="shared" si="3"/>
        <v>30537.579999999998</v>
      </c>
      <c r="AZ37" s="162">
        <f t="shared" ref="AZ37:BA37" si="4">SUM(AZ25:AZ36)</f>
        <v>28407.670000000006</v>
      </c>
      <c r="BA37" s="162">
        <f t="shared" si="4"/>
        <v>37608.810000000005</v>
      </c>
      <c r="BB37" s="231"/>
    </row>
    <row r="38" spans="1:152" s="50" customFormat="1" ht="20.25" customHeight="1" thickBot="1" x14ac:dyDescent="0.25">
      <c r="A38" s="344" t="s">
        <v>329</v>
      </c>
      <c r="B38" s="281">
        <v>246.73</v>
      </c>
      <c r="C38" s="281">
        <v>246.73</v>
      </c>
      <c r="D38" s="281">
        <v>246.73</v>
      </c>
      <c r="E38" s="281">
        <v>246.73</v>
      </c>
      <c r="F38" s="281">
        <v>235.09</v>
      </c>
      <c r="G38" s="281">
        <v>230.2</v>
      </c>
      <c r="H38" s="281">
        <v>239.5</v>
      </c>
      <c r="I38" s="281">
        <v>380.67</v>
      </c>
      <c r="J38" s="281">
        <v>337.57</v>
      </c>
      <c r="K38" s="281">
        <v>349.02</v>
      </c>
      <c r="L38" s="281">
        <v>376.21</v>
      </c>
      <c r="M38" s="281">
        <v>366.26</v>
      </c>
      <c r="N38" s="282">
        <v>372.24</v>
      </c>
      <c r="O38" s="282">
        <v>360.43</v>
      </c>
      <c r="P38" s="282">
        <v>376.78</v>
      </c>
      <c r="Q38" s="282">
        <v>371.64</v>
      </c>
      <c r="R38" s="282">
        <v>474.68</v>
      </c>
      <c r="S38" s="282">
        <v>471.45</v>
      </c>
      <c r="T38" s="282">
        <v>491.08</v>
      </c>
      <c r="U38" s="282">
        <v>486.13</v>
      </c>
      <c r="V38" s="282">
        <v>608.24</v>
      </c>
      <c r="W38" s="282">
        <v>605.64</v>
      </c>
      <c r="X38" s="282">
        <v>684.65</v>
      </c>
      <c r="Y38" s="282">
        <v>685.37</v>
      </c>
      <c r="Z38" s="282">
        <v>728.2</v>
      </c>
      <c r="AA38" s="282">
        <v>625.74</v>
      </c>
      <c r="AB38" s="282">
        <v>677.47</v>
      </c>
      <c r="AC38" s="282">
        <v>709.82</v>
      </c>
      <c r="AD38" s="282">
        <v>845.03</v>
      </c>
      <c r="AE38" s="282">
        <v>822.58</v>
      </c>
      <c r="AF38" s="282">
        <v>868.11</v>
      </c>
      <c r="AG38" s="282">
        <v>851.36</v>
      </c>
      <c r="AH38" s="282">
        <v>872.98</v>
      </c>
      <c r="AI38" s="282">
        <v>872.98</v>
      </c>
      <c r="AJ38" s="282">
        <v>872.98</v>
      </c>
      <c r="AK38" s="282">
        <v>872.98</v>
      </c>
      <c r="AL38" s="282">
        <v>893.23</v>
      </c>
      <c r="AM38" s="282">
        <v>916.95</v>
      </c>
      <c r="AN38" s="282">
        <v>961.91</v>
      </c>
      <c r="AO38" s="282">
        <v>1020.95</v>
      </c>
      <c r="AP38" s="282">
        <v>1140.02</v>
      </c>
      <c r="AQ38" s="282">
        <v>1105.8</v>
      </c>
      <c r="AR38" s="282">
        <v>1070.3</v>
      </c>
      <c r="AS38" s="282">
        <v>1032.08</v>
      </c>
      <c r="AT38" s="282">
        <v>1149.3900000000001</v>
      </c>
      <c r="AU38" s="282">
        <v>1121.7</v>
      </c>
      <c r="AV38" s="282">
        <v>1131.3800000000001</v>
      </c>
      <c r="AW38" s="282">
        <v>1157.8399999999999</v>
      </c>
      <c r="AX38" s="281">
        <v>1125.28</v>
      </c>
      <c r="AY38" s="281">
        <v>1147.1600000000001</v>
      </c>
      <c r="AZ38" s="281">
        <v>1148.1600000000001</v>
      </c>
      <c r="BA38" s="281">
        <v>1149.1600000000001</v>
      </c>
    </row>
    <row r="39" spans="1:152" s="50" customFormat="1" ht="45" customHeight="1" thickTop="1" x14ac:dyDescent="0.2">
      <c r="A39" s="317"/>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c r="AE39" s="161"/>
      <c r="AF39" s="161"/>
      <c r="AG39" s="161"/>
      <c r="AH39" s="161"/>
      <c r="AI39" s="161"/>
      <c r="AJ39" s="161"/>
      <c r="AK39" s="161"/>
      <c r="AL39" s="161"/>
      <c r="AM39" s="161"/>
      <c r="AN39" s="161"/>
      <c r="AO39" s="161"/>
      <c r="AP39" s="161"/>
      <c r="AQ39" s="161"/>
      <c r="AR39" s="161"/>
      <c r="AS39" s="161"/>
      <c r="AT39" s="161"/>
      <c r="AU39" s="161"/>
      <c r="AV39" s="161"/>
      <c r="AW39" s="161"/>
      <c r="AX39" s="161"/>
      <c r="BB39" s="231"/>
    </row>
    <row r="40" spans="1:152" s="50" customFormat="1" ht="34.5" customHeight="1" x14ac:dyDescent="0.2">
      <c r="A40" s="343" t="s">
        <v>331</v>
      </c>
      <c r="B40" s="226" t="s">
        <v>121</v>
      </c>
      <c r="C40" s="226" t="s">
        <v>122</v>
      </c>
      <c r="D40" s="226" t="s">
        <v>123</v>
      </c>
      <c r="E40" s="226" t="s">
        <v>124</v>
      </c>
      <c r="F40" s="226" t="s">
        <v>125</v>
      </c>
      <c r="G40" s="226" t="s">
        <v>126</v>
      </c>
      <c r="H40" s="226" t="s">
        <v>127</v>
      </c>
      <c r="I40" s="226" t="s">
        <v>128</v>
      </c>
      <c r="J40" s="226" t="s">
        <v>129</v>
      </c>
      <c r="K40" s="226" t="s">
        <v>130</v>
      </c>
      <c r="L40" s="226" t="s">
        <v>131</v>
      </c>
      <c r="M40" s="226" t="s">
        <v>132</v>
      </c>
      <c r="N40" s="227" t="s">
        <v>133</v>
      </c>
      <c r="O40" s="227" t="s">
        <v>134</v>
      </c>
      <c r="P40" s="227" t="s">
        <v>135</v>
      </c>
      <c r="Q40" s="227" t="s">
        <v>136</v>
      </c>
      <c r="R40" s="227" t="s">
        <v>137</v>
      </c>
      <c r="S40" s="227" t="s">
        <v>138</v>
      </c>
      <c r="T40" s="227" t="s">
        <v>139</v>
      </c>
      <c r="U40" s="227" t="s">
        <v>140</v>
      </c>
      <c r="V40" s="227" t="s">
        <v>141</v>
      </c>
      <c r="W40" s="227" t="s">
        <v>142</v>
      </c>
      <c r="X40" s="227" t="s">
        <v>143</v>
      </c>
      <c r="Y40" s="227" t="s">
        <v>144</v>
      </c>
      <c r="Z40" s="227" t="s">
        <v>145</v>
      </c>
      <c r="AA40" s="227" t="s">
        <v>146</v>
      </c>
      <c r="AB40" s="227" t="s">
        <v>147</v>
      </c>
      <c r="AC40" s="227" t="s">
        <v>148</v>
      </c>
      <c r="AD40" s="227" t="s">
        <v>149</v>
      </c>
      <c r="AE40" s="227" t="s">
        <v>150</v>
      </c>
      <c r="AF40" s="227" t="s">
        <v>151</v>
      </c>
      <c r="AG40" s="227" t="s">
        <v>152</v>
      </c>
      <c r="AH40" s="227" t="s">
        <v>153</v>
      </c>
      <c r="AI40" s="227" t="s">
        <v>154</v>
      </c>
      <c r="AJ40" s="227" t="s">
        <v>155</v>
      </c>
      <c r="AK40" s="227" t="s">
        <v>156</v>
      </c>
      <c r="AL40" s="227" t="s">
        <v>157</v>
      </c>
      <c r="AM40" s="227" t="s">
        <v>158</v>
      </c>
      <c r="AN40" s="227" t="s">
        <v>159</v>
      </c>
      <c r="AO40" s="261" t="s">
        <v>160</v>
      </c>
      <c r="AP40" s="261" t="s">
        <v>161</v>
      </c>
      <c r="AQ40" s="241" t="s">
        <v>162</v>
      </c>
      <c r="AR40" s="241" t="s">
        <v>163</v>
      </c>
      <c r="AS40" s="241" t="s">
        <v>164</v>
      </c>
      <c r="AT40" s="241" t="s">
        <v>165</v>
      </c>
      <c r="AU40" s="241" t="s">
        <v>166</v>
      </c>
      <c r="AV40" s="241" t="s">
        <v>260</v>
      </c>
      <c r="AW40" s="241" t="s">
        <v>265</v>
      </c>
      <c r="AX40" s="227" t="s">
        <v>277</v>
      </c>
      <c r="AY40" s="227" t="s">
        <v>281</v>
      </c>
      <c r="AZ40" s="227" t="s">
        <v>283</v>
      </c>
      <c r="BA40" s="227" t="s">
        <v>264</v>
      </c>
      <c r="BB40" s="231"/>
      <c r="CZ40" s="256"/>
      <c r="DA40" s="256"/>
      <c r="DB40" s="256"/>
      <c r="DC40" s="256"/>
      <c r="DD40" s="256"/>
      <c r="DE40" s="256"/>
      <c r="DF40" s="256"/>
      <c r="DG40" s="256"/>
      <c r="DH40" s="256"/>
      <c r="DI40" s="256"/>
      <c r="DJ40" s="256"/>
      <c r="DK40" s="256"/>
      <c r="DL40" s="256"/>
      <c r="DM40" s="256"/>
      <c r="DN40" s="256"/>
      <c r="DO40" s="256"/>
      <c r="DP40" s="256"/>
      <c r="DQ40" s="256"/>
      <c r="DR40" s="256"/>
      <c r="DS40" s="256"/>
      <c r="DT40" s="256"/>
      <c r="DU40" s="256"/>
      <c r="DV40" s="256"/>
      <c r="DW40" s="256"/>
      <c r="DX40" s="256"/>
      <c r="DY40" s="256"/>
      <c r="DZ40" s="256"/>
      <c r="EA40" s="256"/>
      <c r="EB40" s="256"/>
      <c r="EC40" s="256"/>
      <c r="ED40" s="256"/>
      <c r="EE40" s="256"/>
      <c r="EF40" s="256"/>
      <c r="EG40" s="256"/>
      <c r="EH40" s="256"/>
      <c r="EI40" s="256"/>
      <c r="EJ40" s="256"/>
      <c r="EK40" s="256"/>
      <c r="EL40" s="256"/>
      <c r="EM40" s="256"/>
      <c r="EN40" s="256"/>
      <c r="EO40" s="256"/>
      <c r="EP40" s="256"/>
      <c r="EQ40" s="256"/>
      <c r="ER40" s="256"/>
      <c r="ES40" s="256"/>
      <c r="ET40" s="256"/>
      <c r="EU40" s="256"/>
      <c r="EV40" s="256"/>
    </row>
    <row r="41" spans="1:152" s="50" customFormat="1" ht="20.25" customHeight="1" x14ac:dyDescent="0.2">
      <c r="A41" s="317" t="s">
        <v>87</v>
      </c>
      <c r="B41" s="168">
        <f>ROUND(100000*B25/((SUM(Annual!B8,B8)/2)*24*90),2)</f>
        <v>22.04</v>
      </c>
      <c r="C41" s="168">
        <f>ROUND(100000*C25/((SUM(B8,C8)/2)*24*91),2)</f>
        <v>14.01</v>
      </c>
      <c r="D41" s="168">
        <f>ROUND(100000*D25/((SUM(C8,D8)/2)*24*92),2)</f>
        <v>22.02</v>
      </c>
      <c r="E41" s="168">
        <f>ROUND(100000*E25/((SUM(D8,E8)/2)*24*92),2)</f>
        <v>26.08</v>
      </c>
      <c r="F41" s="168">
        <f>ROUND(100000*F25/((SUM(E8,F8)/2)*24*90),2)</f>
        <v>26.88</v>
      </c>
      <c r="G41" s="168">
        <f>ROUND(100000*G25/((SUM(F8,G8)/2)*24*91),2)</f>
        <v>26.78</v>
      </c>
      <c r="H41" s="168">
        <f>ROUND(100000*H25/((SUM(G8,H8)/2)*24*92),2)</f>
        <v>19.559999999999999</v>
      </c>
      <c r="I41" s="168">
        <f>ROUND(100000*I25/((SUM(H8,I8)/2)*24*92),2)</f>
        <v>39.14</v>
      </c>
      <c r="J41" s="168">
        <f>ROUND(100000*J25/((SUM(I8,J8)/2)*24*91),2)</f>
        <v>33.11</v>
      </c>
      <c r="K41" s="168">
        <f>ROUND(100000*K25/((SUM(J8,K8)/2)*24*91),2)</f>
        <v>19.5</v>
      </c>
      <c r="L41" s="168">
        <f>ROUND(100000*L25/((SUM(K8,L8)/2)*24*92),2)</f>
        <v>21.42</v>
      </c>
      <c r="M41" s="168">
        <f>ROUND(100000*M25/((SUM(L8,M8)/2)*24*92),2)</f>
        <v>29.09</v>
      </c>
      <c r="N41" s="168">
        <f>ROUND(100000*N25/((SUM(M8,N8)/2)*24*90),2)</f>
        <v>28.81</v>
      </c>
      <c r="O41" s="168">
        <f>ROUND(100000*O25/((SUM(N8,O8)/2)*24*91),2)</f>
        <v>25.69</v>
      </c>
      <c r="P41" s="168">
        <f>ROUND(100000*P25/((SUM(O8,P8)/2)*24*92),2)</f>
        <v>17.3</v>
      </c>
      <c r="Q41" s="168">
        <f>ROUND(100000*Q25/((SUM(P8,Q8)/2)*24*92),2)</f>
        <v>38.07</v>
      </c>
      <c r="R41" s="168">
        <f>ROUND(100000*R25/((SUM(Q8,R8)/2)*24*90),2)</f>
        <v>40.46</v>
      </c>
      <c r="S41" s="168">
        <f>ROUND(100000*S25/((SUM(R8,S8)/2)*24*91),2)</f>
        <v>17.75</v>
      </c>
      <c r="T41" s="168">
        <f>ROUND(100000*T25/((SUM(S8,T8)/2)*24*92),2)</f>
        <v>16.05</v>
      </c>
      <c r="U41" s="168">
        <f>ROUND(100000*U25/((SUM(T8,U8)/2)*24*92),2)</f>
        <v>32.07</v>
      </c>
      <c r="V41" s="168">
        <f>ROUND(100000*V25/((SUM(U8,V8)/2)*24*90),2)</f>
        <v>38.409999999999997</v>
      </c>
      <c r="W41" s="168">
        <f>ROUND(100000*W25/((SUM(V8,W8)/2)*24*91),2)</f>
        <v>24.92</v>
      </c>
      <c r="X41" s="168">
        <f>ROUND(100000*X25/((SUM(W8,X8)/2)*24*92),2)</f>
        <v>19.39</v>
      </c>
      <c r="Y41" s="168">
        <f>ROUND(100000*Y25/((SUM(X8,Y8)/2)*24*92),2)</f>
        <v>35.43</v>
      </c>
      <c r="Z41" s="168">
        <f>ROUND(100000*Z25/((SUM(Y8,Z8)/2)*24*91),2)</f>
        <v>31.13</v>
      </c>
      <c r="AA41" s="168">
        <f>ROUND(100000*AA25/((SUM(Z8,AA8)/2)*24*91),2)</f>
        <v>19.13</v>
      </c>
      <c r="AB41" s="168">
        <f>ROUND(100000*AB25/((SUM(AA8,AB8)/2)*24*92),2)</f>
        <v>21.12</v>
      </c>
      <c r="AC41" s="168">
        <f>ROUND(100000*AC25/((SUM(AB8,AC8)/2)*24*92),2)</f>
        <v>25.31</v>
      </c>
      <c r="AD41" s="168">
        <f>ROUND(100000*AD25/((SUM(AC8,AD8)/2)*24*90),2)</f>
        <v>31.46</v>
      </c>
      <c r="AE41" s="168">
        <f>ROUND(100000*AE25/((SUM(AD8,AE8)/2)*24*91),2)</f>
        <v>23.33</v>
      </c>
      <c r="AF41" s="168">
        <f>ROUND(100000*AF25/((SUM(AE8,AF8)/2)*24*92),2)</f>
        <v>20.5</v>
      </c>
      <c r="AG41" s="168">
        <f>ROUND(100000*AG25/((SUM(AF8,AG8)/2)*24*92),2)</f>
        <v>32.99</v>
      </c>
      <c r="AH41" s="168">
        <f>ROUND(100000*AH25/((SUM(AG8,AH8)/2)*24*90),2)</f>
        <v>34.53</v>
      </c>
      <c r="AI41" s="168">
        <f>ROUND(100000*AI25/((SUM(AH8,AI8)/2)*24*91),2)</f>
        <v>19.010000000000002</v>
      </c>
      <c r="AJ41" s="168">
        <f>ROUND(100000*AJ25/((SUM(AI8,AJ8)/2)*24*92),2)</f>
        <v>19.010000000000002</v>
      </c>
      <c r="AK41" s="168">
        <f>ROUND(100000*AK25/((SUM(AJ8,AK8)/2)*24*92),2)</f>
        <v>33.36</v>
      </c>
      <c r="AL41" s="168">
        <f>ROUND(100000*AL25/((SUM(AK8,AL8)/2)*24*90),2)</f>
        <v>33.619999999999997</v>
      </c>
      <c r="AM41" s="168">
        <f>ROUND(100000*AM25/((SUM(AL8,AM8)/2)*24*91),2)</f>
        <v>20.12</v>
      </c>
      <c r="AN41" s="168">
        <f>ROUND(100000*AN25/((SUM(AM8,AN8)/2)*24*92),2)</f>
        <v>22.12</v>
      </c>
      <c r="AO41" s="168">
        <f>ROUND(100000*AO25/((SUM(AN8,AO8)/2)*24*92),2)</f>
        <v>29.73</v>
      </c>
      <c r="AP41" s="168">
        <f>ROUND(100000*AP25/((SUM(AO8,AP8)/2)*24*91),2)</f>
        <v>42.33</v>
      </c>
      <c r="AQ41" s="168">
        <f>ROUND(100000*AQ25/((SUM(AP8,AQ8)/2)*24*91),2)</f>
        <v>19.940000000000001</v>
      </c>
      <c r="AR41" s="168">
        <f>ROUND(100000*AR25/((SUM(AQ8,AR8)/2)*24*92),2)</f>
        <v>21.62</v>
      </c>
      <c r="AS41" s="168">
        <f>ROUND(100000*AS25/((SUM(AR8,AS8)/2)*24*92),2)</f>
        <v>29.86</v>
      </c>
      <c r="AT41" s="168">
        <f>ROUND(100000*AT25/((SUM(AS8,AT8)/2)*24*90),2)</f>
        <v>32.72</v>
      </c>
      <c r="AU41" s="168">
        <f>ROUND(100000*AU25/((SUM(AT8,AU8)/2)*24*91),2)</f>
        <v>17.12</v>
      </c>
      <c r="AV41" s="168">
        <f>ROUND(100000*AV25/((SUM(AU8,AV8)/2)*24*92),2)</f>
        <v>12.66</v>
      </c>
      <c r="AW41" s="168">
        <f>ROUND(100000*AW25/((SUM(AV8,AW8)/2)*24*92),2)</f>
        <v>31.11</v>
      </c>
      <c r="AX41" s="168">
        <f>ROUND(100000*AX25/((SUM(AW8,AX8)/2)*24*90),2)</f>
        <v>37.409999999999997</v>
      </c>
      <c r="AY41" s="168">
        <f>ROUND(100000*AY25/((SUM(AX8,AY8)/2)*24*91),2)</f>
        <v>23.32</v>
      </c>
      <c r="AZ41" s="168">
        <f>ROUND(100000*AZ25/((SUM(AY8,AZ8)/2)*24*92),2)</f>
        <v>17.57</v>
      </c>
      <c r="BA41" s="168">
        <f>ROUND(100000*BA25/((SUM(AZ8,BA8)/2)*24*92),2)</f>
        <v>31.3</v>
      </c>
      <c r="BB41" s="231"/>
      <c r="CZ41" s="256"/>
      <c r="DA41" s="256"/>
      <c r="DB41" s="256"/>
      <c r="DC41" s="256"/>
      <c r="DD41" s="256"/>
      <c r="DE41" s="256"/>
      <c r="DF41" s="256"/>
      <c r="DG41" s="256"/>
      <c r="DH41" s="256"/>
      <c r="DI41" s="256"/>
      <c r="DJ41" s="256"/>
      <c r="DK41" s="256"/>
      <c r="DL41" s="256"/>
      <c r="DM41" s="256"/>
      <c r="DN41" s="256"/>
      <c r="DO41" s="256"/>
      <c r="DP41" s="256"/>
      <c r="DQ41" s="256"/>
      <c r="DR41" s="256"/>
      <c r="DS41" s="256"/>
      <c r="DT41" s="256"/>
      <c r="DU41" s="256"/>
      <c r="DV41" s="256"/>
      <c r="DW41" s="256"/>
      <c r="DX41" s="256"/>
      <c r="DY41" s="256"/>
      <c r="DZ41" s="256"/>
      <c r="EA41" s="256"/>
      <c r="EB41" s="256"/>
      <c r="EC41" s="256"/>
      <c r="ED41" s="256"/>
      <c r="EE41" s="256"/>
      <c r="EF41" s="256"/>
      <c r="EG41" s="256"/>
      <c r="EH41" s="256"/>
      <c r="EI41" s="256"/>
      <c r="EJ41" s="256"/>
      <c r="EK41" s="256"/>
      <c r="EL41" s="256"/>
      <c r="EM41" s="256"/>
      <c r="EN41" s="256"/>
      <c r="EO41" s="256"/>
      <c r="EP41" s="256"/>
      <c r="EQ41" s="256"/>
      <c r="ER41" s="256"/>
      <c r="ES41" s="256"/>
      <c r="ET41" s="256"/>
      <c r="EU41" s="256"/>
      <c r="EV41" s="256"/>
    </row>
    <row r="42" spans="1:152" s="50" customFormat="1" ht="20.25" customHeight="1" x14ac:dyDescent="0.2">
      <c r="A42" s="317" t="s">
        <v>88</v>
      </c>
      <c r="B42" s="168">
        <f>ROUND(100000*B26/((SUM(Annual!B9,B9)/2)*24*90),2)</f>
        <v>32.659999999999997</v>
      </c>
      <c r="C42" s="168">
        <f>ROUND(100000*C26/((SUM(B9:C10)/2)*24*91),2)</f>
        <v>21.17</v>
      </c>
      <c r="D42" s="168">
        <f>ROUND(100000*D26/((SUM(C9:D10)/2)*24*92),2)</f>
        <v>31.4</v>
      </c>
      <c r="E42" s="168">
        <f>ROUND(100000*E26/((SUM(D9:E10)/2)*24*92),2)</f>
        <v>37.24</v>
      </c>
      <c r="F42" s="168">
        <f>ROUND(100000*F26/((SUM(E9:F10)/2)*24*90),2)</f>
        <v>33.39</v>
      </c>
      <c r="G42" s="168">
        <f>ROUND(100000*G26/((SUM(F9:G10)/2)*24*91),2)</f>
        <v>34.549999999999997</v>
      </c>
      <c r="H42" s="168">
        <f>ROUND(100000*H26/((SUM(G9:H10)/2)*24*92),2)</f>
        <v>30.96</v>
      </c>
      <c r="I42" s="168">
        <f>ROUND(100000*I26/((SUM(H9:I10)/2)*24*92),2)</f>
        <v>49.96</v>
      </c>
      <c r="J42" s="168">
        <f>ROUND(100000*J26/((SUM(I9:J10)/2)*24*90),2)</f>
        <v>34.56</v>
      </c>
      <c r="K42" s="168">
        <f>ROUND(100000*K26/((SUM(J9:K10)/2)*24*91),2)</f>
        <v>32.04</v>
      </c>
      <c r="L42" s="168">
        <f>ROUND(100000*L26/((SUM(K9:L10)/2)*24*92),2)</f>
        <v>29.75</v>
      </c>
      <c r="M42" s="168">
        <f>ROUND(100000*M26/((SUM(L9:M10)/2)*24*92),2)</f>
        <v>43.7</v>
      </c>
      <c r="N42" s="168">
        <f>ROUND(100000*N26/((SUM(M9:N10)/2)*24*90),2)</f>
        <v>40.729999999999997</v>
      </c>
      <c r="O42" s="168">
        <f>ROUND(100000*O26/((SUM(N9:O10)/2)*24*91),2)</f>
        <v>34.58</v>
      </c>
      <c r="P42" s="168">
        <f>ROUND(100000*P26/((SUM(O9:P10)/2)*24*92),2)</f>
        <v>24.73</v>
      </c>
      <c r="Q42" s="168">
        <f>ROUND(100000*Q26/((SUM(P9:Q10)/2)*24*92),2)</f>
        <v>50.35</v>
      </c>
      <c r="R42" s="168">
        <f>ROUND(100000*R26/((SUM(Q9:R10)/2)*24*90),2)</f>
        <v>54.41</v>
      </c>
      <c r="S42" s="168">
        <f>ROUND(100000*S26/((SUM(R9:S10)/2)*24*91),2)</f>
        <v>24.41</v>
      </c>
      <c r="T42" s="168">
        <f>ROUND(100000*T26/((SUM(S9:T10)/2)*24*92),2)</f>
        <v>23.86</v>
      </c>
      <c r="U42" s="168">
        <f>ROUND(100000*U26/((SUM(T9:U10)/2)*24*92),2)</f>
        <v>47.55</v>
      </c>
      <c r="V42" s="168">
        <f>ROUND(100000*V26/((SUM(U9:V10)/2)*24*90),2)</f>
        <v>46.85</v>
      </c>
      <c r="W42" s="168">
        <f>ROUND(100000*W26/((SUM(V9:W10)/2)*24*91),2)</f>
        <v>33.590000000000003</v>
      </c>
      <c r="X42" s="168">
        <f>ROUND(100000*X26/((SUM(W9:X10)/2)*24*92),2)</f>
        <v>30.58</v>
      </c>
      <c r="Y42" s="168">
        <f>ROUND(100000*Y26/((SUM(X9:Y10)/2)*24*92),2)</f>
        <v>51.2</v>
      </c>
      <c r="Z42" s="168">
        <f>ROUND(100000*Z26/((SUM(Y9:Z10)/2)*24*91),2)</f>
        <v>46.31</v>
      </c>
      <c r="AA42" s="168">
        <f>ROUND(100000*AA26/((SUM(Z9:AA10)/2)*24*91),2)</f>
        <v>29.27</v>
      </c>
      <c r="AB42" s="168">
        <f>ROUND(100000*AB26/((SUM(AA9:AB10)/2)*24*92),2)</f>
        <v>31.89</v>
      </c>
      <c r="AC42" s="168">
        <f>ROUND(100000*AC26/((SUM(AB9:AC10)/2)*24*92),2)</f>
        <v>38.6</v>
      </c>
      <c r="AD42" s="168">
        <f>ROUND(100000*AD26/((SUM(AC9:AD10)/2)*24*90),2)</f>
        <v>44.5</v>
      </c>
      <c r="AE42" s="168">
        <f>ROUND(100000*AE26/((SUM(AD9:AE10)/2)*24*91),2)</f>
        <v>32.950000000000003</v>
      </c>
      <c r="AF42" s="168">
        <f>ROUND(100000*AF26/((SUM(AE9:AF10)/2)*24*92),2)</f>
        <v>30.45</v>
      </c>
      <c r="AG42" s="168">
        <f>ROUND(100000*AG26/((SUM(AF9:AG10)/2)*24*92),2)</f>
        <v>53.88</v>
      </c>
      <c r="AH42" s="168">
        <f>ROUND(100000*AH26/((SUM(AG9:AH10)/2)*24*90),2)</f>
        <v>50.18</v>
      </c>
      <c r="AI42" s="168">
        <f>ROUND(100000*AI26/((SUM(AH9:AI10)/2)*24*91),2)</f>
        <v>28.05</v>
      </c>
      <c r="AJ42" s="168">
        <f>ROUND(100000*AJ26/((SUM(AI9:AJ10)/2)*24*92),2)</f>
        <v>28.76</v>
      </c>
      <c r="AK42" s="168">
        <f>ROUND(100000*AK26/((SUM(AJ9:AK10)/2)*24*92),2)</f>
        <v>49.53</v>
      </c>
      <c r="AL42" s="168">
        <f>ROUND(100000*AL26/((SUM(AK9:AL10)/2)*24*90),2)</f>
        <v>47.8</v>
      </c>
      <c r="AM42" s="168">
        <f>ROUND(100000*AM26/((SUM(AL9:AM10)/2)*24*91),2)</f>
        <v>30.82</v>
      </c>
      <c r="AN42" s="168">
        <f>ROUND(100000*AN26/((SUM(AM9:AN10)/2)*24*92),2)</f>
        <v>34.53</v>
      </c>
      <c r="AO42" s="168">
        <f>ROUND(100000*AO26/((SUM(AN9:AO10)/2)*24*92),2)</f>
        <v>47.4</v>
      </c>
      <c r="AP42" s="168">
        <f>ROUND(100000*AP26/((SUM(AO9:AP10)/2)*24*91),2)</f>
        <v>61.17</v>
      </c>
      <c r="AQ42" s="168">
        <f>ROUND(100000*AQ26/((SUM(AP9:AQ10)/2)*24*91),2)</f>
        <v>32.57</v>
      </c>
      <c r="AR42" s="168">
        <f>ROUND(100000*AR26/((SUM(AQ9:AR10)/2)*24*92),2)</f>
        <v>34.950000000000003</v>
      </c>
      <c r="AS42" s="168">
        <f>ROUND(100000*AS26/((SUM(AR9:AS10)/2)*24*92),2)</f>
        <v>52.42</v>
      </c>
      <c r="AT42" s="168">
        <f>ROUND(100000*AT26/((SUM(AS9:AT10)/2)*24*90),2)</f>
        <v>49.92</v>
      </c>
      <c r="AU42" s="168">
        <f>ROUND(100000*AU26/((SUM(AT9:AU10)/2)*24*91),2)</f>
        <v>26.92</v>
      </c>
      <c r="AV42" s="168">
        <f>ROUND(100000*AV26/((SUM(AU9:AV10)/2)*24*92),2)</f>
        <v>25.53</v>
      </c>
      <c r="AW42" s="168">
        <f>ROUND(100000*AW26/((SUM(AV9:AW10)/2)*24*92),2)</f>
        <v>48.67</v>
      </c>
      <c r="AX42" s="168">
        <f>ROUND(100000*AX26/((SUM(AW9:AX10)/2)*24*90),2)</f>
        <v>48.67</v>
      </c>
      <c r="AY42" s="168">
        <f>ROUND(100000*AY26/((SUM(AX9:AY10)/2)*24*91),2)</f>
        <v>31.35</v>
      </c>
      <c r="AZ42" s="168">
        <f>ROUND(100000*AZ26/((SUM(AY9:AZ10)/2)*24*92),2)</f>
        <v>26.2</v>
      </c>
      <c r="BA42" s="168">
        <f>ROUND(100000*BA26/((SUM(AZ9:BA10)/2)*24*92),2)</f>
        <v>51.31</v>
      </c>
      <c r="BB42" s="312"/>
      <c r="BC42" s="168"/>
      <c r="BD42" s="168"/>
      <c r="BE42" s="168"/>
      <c r="BF42" s="168"/>
      <c r="BG42" s="168"/>
      <c r="BH42" s="168"/>
      <c r="BI42" s="168"/>
      <c r="CZ42" s="256"/>
      <c r="DA42" s="256"/>
      <c r="DB42" s="256"/>
      <c r="DC42" s="256"/>
      <c r="DD42" s="256"/>
      <c r="DE42" s="256"/>
      <c r="DF42" s="256"/>
      <c r="DG42" s="256"/>
      <c r="DH42" s="256"/>
      <c r="DI42" s="256"/>
      <c r="DJ42" s="256"/>
      <c r="DK42" s="256"/>
      <c r="DL42" s="256"/>
      <c r="DM42" s="256"/>
      <c r="DN42" s="256"/>
      <c r="DO42" s="256"/>
      <c r="DP42" s="256"/>
      <c r="DQ42" s="256"/>
      <c r="DR42" s="256"/>
      <c r="DS42" s="256"/>
      <c r="DT42" s="256"/>
      <c r="DU42" s="256"/>
      <c r="DV42" s="256"/>
      <c r="DW42" s="256"/>
      <c r="DX42" s="256"/>
      <c r="DY42" s="256"/>
      <c r="DZ42" s="256"/>
      <c r="EA42" s="256"/>
      <c r="EB42" s="256"/>
      <c r="EC42" s="256"/>
      <c r="ED42" s="256"/>
      <c r="EE42" s="256"/>
      <c r="EF42" s="256"/>
      <c r="EG42" s="256"/>
      <c r="EH42" s="256"/>
      <c r="EI42" s="256"/>
      <c r="EJ42" s="256"/>
      <c r="EK42" s="256"/>
      <c r="EL42" s="256"/>
      <c r="EM42" s="256"/>
      <c r="EN42" s="256"/>
      <c r="EO42" s="256"/>
      <c r="EP42" s="256"/>
      <c r="EQ42" s="256"/>
      <c r="ER42" s="256"/>
      <c r="ES42" s="256"/>
      <c r="ET42" s="256"/>
      <c r="EU42" s="256"/>
      <c r="EV42" s="256"/>
    </row>
    <row r="43" spans="1:152" s="50" customFormat="1" ht="20.25" customHeight="1" x14ac:dyDescent="0.2">
      <c r="A43" s="317" t="s">
        <v>5</v>
      </c>
      <c r="B43" s="168">
        <f>ROUND(100000*B28/((SUM(Annual!B12,B12)/2)*24*90),2)</f>
        <v>8.57</v>
      </c>
      <c r="C43" s="168">
        <f>ROUND(100000*C28/((SUM(B12,C12)/2)*24*91),2)</f>
        <v>12.31</v>
      </c>
      <c r="D43" s="168">
        <f>ROUND(100000*D28/((SUM(C12,D12)/2)*24*92),2)</f>
        <v>11.44</v>
      </c>
      <c r="E43" s="168">
        <f>ROUND(100000*E28/((SUM(D12,E12)/2)*24*92),2)</f>
        <v>4.95</v>
      </c>
      <c r="F43" s="168">
        <f>ROUND(100000*F28/((SUM(E12,F12)/2)*24*90),2)</f>
        <v>6.12</v>
      </c>
      <c r="G43" s="168">
        <f>ROUND(100000*G28/((SUM(F12,G12)/2)*24*91),2)</f>
        <v>17.23</v>
      </c>
      <c r="H43" s="168">
        <f>ROUND(100000*H28/((SUM(G12,H12)/2)*24*92),2)</f>
        <v>13.49</v>
      </c>
      <c r="I43" s="168">
        <f>ROUND(100000*I28/((SUM(H12,I12)/2)*24*92),2)</f>
        <v>3.47</v>
      </c>
      <c r="J43" s="168">
        <f>ROUND(100000*J28/((SUM(I12,J12)/2)*24*91),2)</f>
        <v>7.07</v>
      </c>
      <c r="K43" s="168">
        <f>ROUND(100000*K28/((SUM(J12,K12)/2)*24*91),2)</f>
        <v>14.64</v>
      </c>
      <c r="L43" s="168">
        <f>ROUND(100000*L28/((SUM(K12,L12)/2)*24*92),2)</f>
        <v>16.27</v>
      </c>
      <c r="M43" s="168">
        <f>ROUND(100000*M28/((SUM(L12,M12)/2)*24*92),2)</f>
        <v>4.88</v>
      </c>
      <c r="N43" s="168">
        <f>ROUND(100000*N28/((SUM(M12,N12)/2)*24*90),2)</f>
        <v>3.21</v>
      </c>
      <c r="O43" s="168">
        <f>ROUND(100000*O28/((SUM(N12,O12)/2)*24*91),2)</f>
        <v>13.31</v>
      </c>
      <c r="P43" s="168">
        <f>ROUND(100000*P28/((SUM(O12,P12)/2)*24*92),2)</f>
        <v>14.94</v>
      </c>
      <c r="Q43" s="168">
        <f>ROUND(100000*Q28/((SUM(P12,Q12)/2)*24*92),2)</f>
        <v>4.99</v>
      </c>
      <c r="R43" s="168">
        <f>ROUND(100000*R28/((SUM(Q12,R12)/2)*24*90),2)</f>
        <v>5.5</v>
      </c>
      <c r="S43" s="168">
        <f>ROUND(100000*S28/((SUM(R12,S12)/2)*24*91),2)</f>
        <v>13.31</v>
      </c>
      <c r="T43" s="168">
        <f>ROUND(100000*T28/((SUM(S12,T12)/2)*24*92),2)</f>
        <v>13.51</v>
      </c>
      <c r="U43" s="168">
        <f>ROUND(100000*U28/((SUM(T12,U12)/2)*24*92),2)</f>
        <v>4.58</v>
      </c>
      <c r="V43" s="168">
        <f>ROUND(100000*V28/((SUM(U12,V12)/2)*24*90),2)</f>
        <v>6.46</v>
      </c>
      <c r="W43" s="168">
        <f>ROUND(100000*W28/((SUM(V12,W12)/2)*24*91),2)</f>
        <v>17.600000000000001</v>
      </c>
      <c r="X43" s="168">
        <f>ROUND(100000*X28/((SUM(W12,X12)/2)*24*92),2)</f>
        <v>14.47</v>
      </c>
      <c r="Y43" s="168">
        <f>ROUND(100000*Y28/((SUM(X12,Y12)/2)*24*92),2)</f>
        <v>3.95</v>
      </c>
      <c r="Z43" s="168">
        <f>ROUND(100000*Z28/((SUM(Y12,Z12)/2)*24*91),2)</f>
        <v>6.49</v>
      </c>
      <c r="AA43" s="168">
        <f>ROUND(100000*AA28/((SUM(Z12,AA12)/2)*24*91),2)</f>
        <v>15.82</v>
      </c>
      <c r="AB43" s="168">
        <f>ROUND(100000*AB28/((SUM(AA12,AB12)/2)*24*92),2)</f>
        <v>14.62</v>
      </c>
      <c r="AC43" s="168">
        <f>ROUND(100000*AC28/((SUM(AB12,AC12)/2)*24*92),2)</f>
        <v>5.0999999999999996</v>
      </c>
      <c r="AD43" s="168">
        <f>ROUND(100000*AD28/((SUM(AC12,AD12)/2)*24*90),2)</f>
        <v>6.16</v>
      </c>
      <c r="AE43" s="168">
        <f>ROUND(100000*AE28/((SUM(AD12,AE12)/2)*24*91),2)</f>
        <v>17.04</v>
      </c>
      <c r="AF43" s="168">
        <f>ROUND(100000*AF28/((SUM(AE12,AF12)/2)*24*92),2)</f>
        <v>14.38</v>
      </c>
      <c r="AG43" s="168">
        <f>ROUND(100000*AG28/((SUM(AF12,AG12)/2)*24*92),2)</f>
        <v>4.71</v>
      </c>
      <c r="AH43" s="168">
        <f>ROUND(100000*AH28/((SUM(AG12,AH12)/2)*24*90),2)</f>
        <v>6.44</v>
      </c>
      <c r="AI43" s="168">
        <f>ROUND(100000*AI28/((SUM(AH12,AI12)/2)*24*91),2)</f>
        <v>17.27</v>
      </c>
      <c r="AJ43" s="168">
        <f>ROUND(100000*AJ28/((SUM(AI12,AJ12)/2)*24*92),2)</f>
        <v>15.57</v>
      </c>
      <c r="AK43" s="168">
        <f>ROUND(100000*AK28/((SUM(AJ12,AK12)/2)*24*92),2)</f>
        <v>5.15</v>
      </c>
      <c r="AL43" s="168">
        <f>ROUND(100000*AL28/((SUM(AK12,AL12)/2)*24*90),2)</f>
        <v>6.77</v>
      </c>
      <c r="AM43" s="168">
        <f>ROUND(100000*AM28/((SUM(AL12,AM12)/2)*24*91),2)</f>
        <v>16.02</v>
      </c>
      <c r="AN43" s="168">
        <f>ROUND(100000*AN28/((SUM(AM12,AN12)/2)*24*92),2)</f>
        <v>15.34</v>
      </c>
      <c r="AO43" s="168">
        <f>ROUND(100000*AO28/((SUM(AN12,AO12)/2)*24*92),2)</f>
        <v>4.7300000000000004</v>
      </c>
      <c r="AP43" s="168">
        <f>ROUND(100000*AP28/((SUM(AO12,AP12)/2)*24*91),2)</f>
        <v>6.54</v>
      </c>
      <c r="AQ43" s="168">
        <f>ROUND(100000*AQ28/((SUM(AP12,AQ12)/2)*24*91),2)</f>
        <v>18.510000000000002</v>
      </c>
      <c r="AR43" s="168">
        <f>ROUND(100000*AR28/((SUM(AQ12,AR12)/2)*24*92),2)</f>
        <v>14.13</v>
      </c>
      <c r="AS43" s="168">
        <f>ROUND(100000*AS28/((SUM(AR12,AS12)/2)*24*92),2)</f>
        <v>4.51</v>
      </c>
      <c r="AT43" s="168">
        <f>ROUND(100000*AT28/((SUM(AS12,AT12)/2)*24*90),2)</f>
        <v>5.81</v>
      </c>
      <c r="AU43" s="168">
        <f>ROUND(100000*AU28/((SUM(AT12,AU12)/2)*24*91),2)</f>
        <v>16.579999999999998</v>
      </c>
      <c r="AV43" s="168">
        <f>ROUND(100000*AV28/((SUM(AU12,AV12)/2)*24*92),2)</f>
        <v>13.18</v>
      </c>
      <c r="AW43" s="168">
        <f>ROUND(100000*AW28/((SUM(AV12,AW12)/2)*24*92),2)</f>
        <v>4.53</v>
      </c>
      <c r="AX43" s="168">
        <f>ROUND(100000*AX28/((SUM(AW12,AX12)/2)*24*90),2)</f>
        <v>6.86</v>
      </c>
      <c r="AY43" s="168">
        <f>ROUND(100000*AY28/((SUM(AX12,AY12)/2)*24*91),2)</f>
        <v>16.579999999999998</v>
      </c>
      <c r="AZ43" s="168">
        <f>ROUND(100000*AZ28/((SUM(AY12,AZ12)/2)*24*92),2)</f>
        <v>15.6</v>
      </c>
      <c r="BA43" s="168">
        <f>ROUND(100000*BA28/((SUM(AZ12,BA12)/2)*24*92),2)</f>
        <v>5.46</v>
      </c>
      <c r="BB43" s="231"/>
      <c r="CZ43" s="256"/>
      <c r="DA43" s="256"/>
      <c r="DB43" s="256"/>
      <c r="DC43" s="256"/>
      <c r="DD43" s="256"/>
      <c r="DE43" s="256"/>
      <c r="DF43" s="256"/>
      <c r="DG43" s="256"/>
      <c r="DH43" s="256"/>
      <c r="DI43" s="256"/>
      <c r="DJ43" s="256"/>
      <c r="DK43" s="256"/>
      <c r="DL43" s="256"/>
      <c r="DM43" s="256"/>
      <c r="DN43" s="256"/>
      <c r="DO43" s="256"/>
      <c r="DP43" s="256"/>
      <c r="DQ43" s="256"/>
      <c r="DR43" s="256"/>
      <c r="DS43" s="256"/>
      <c r="DT43" s="256"/>
      <c r="DU43" s="256"/>
      <c r="DV43" s="256"/>
      <c r="DW43" s="256"/>
      <c r="DX43" s="256"/>
      <c r="DY43" s="256"/>
      <c r="DZ43" s="256"/>
      <c r="EA43" s="256"/>
      <c r="EB43" s="256"/>
      <c r="EC43" s="256"/>
      <c r="ED43" s="256"/>
      <c r="EE43" s="256"/>
      <c r="EF43" s="256"/>
      <c r="EG43" s="256"/>
      <c r="EH43" s="256"/>
      <c r="EI43" s="256"/>
      <c r="EJ43" s="256"/>
      <c r="EK43" s="256"/>
      <c r="EL43" s="256"/>
      <c r="EM43" s="256"/>
      <c r="EN43" s="256"/>
      <c r="EO43" s="256"/>
      <c r="EP43" s="256"/>
      <c r="EQ43" s="256"/>
      <c r="ER43" s="256"/>
      <c r="ES43" s="256"/>
      <c r="ET43" s="256"/>
      <c r="EU43" s="256"/>
      <c r="EV43" s="256"/>
    </row>
    <row r="44" spans="1:152" s="50" customFormat="1" ht="20.25" customHeight="1" x14ac:dyDescent="0.2">
      <c r="A44" s="317" t="s">
        <v>18</v>
      </c>
      <c r="B44" s="168">
        <f>ROUND(100000*B29/((SUM(Annual!B13,Annual!B14,B13,B14)/2)*24*90),2)</f>
        <v>23.85</v>
      </c>
      <c r="C44" s="168">
        <f>ROUND(100000*C29/((SUM(B13,B14,C13,C14)/2)*24*91),2)</f>
        <v>18.22</v>
      </c>
      <c r="D44" s="168">
        <f>ROUND(100000*D29/((SUM(C13,C14,D13,D14)/2)*24*92),2)</f>
        <v>23.57</v>
      </c>
      <c r="E44" s="168">
        <f>ROUND(100000*E29/((SUM(D13,D14,E13,E14)/2)*24*92),2)</f>
        <v>34.03</v>
      </c>
      <c r="F44" s="168">
        <f>ROUND(100000*F29/((SUM(E13,E14,F13,F14)/2)*24*90),2)</f>
        <v>36.409999999999997</v>
      </c>
      <c r="G44" s="168">
        <f>ROUND(100000*G29/((SUM(F13,F14,G13,G14)/2)*24*91),2)</f>
        <v>31.3</v>
      </c>
      <c r="H44" s="168">
        <f>ROUND(100000*H29/((SUM(G13,G14,H13,H14)/2)*24*92),2)</f>
        <v>33.32</v>
      </c>
      <c r="I44" s="168">
        <f>ROUND(100000*I29/((SUM(H13,H14,I13,I14)/2)*24*92),2)</f>
        <v>54.42</v>
      </c>
      <c r="J44" s="168">
        <f>ROUND(100000*J29/((SUM(I13,I14,J13,J14)/2)*24*91),2)</f>
        <v>49.75</v>
      </c>
      <c r="K44" s="168">
        <f>ROUND(100000*K29/((SUM(J13,J14,K13,K14)/2)*24*91),2)</f>
        <v>21.63</v>
      </c>
      <c r="L44" s="168">
        <f>ROUND(100000*L29/((SUM(K13,K14,L13,L14)/2)*24*92),2)</f>
        <v>28.28</v>
      </c>
      <c r="M44" s="168">
        <f>ROUND(100000*M29/((SUM(L13,L14,M13,M14)/2)*24*92),2)</f>
        <v>43.81</v>
      </c>
      <c r="N44" s="168">
        <f>ROUND(100000*N29/((SUM(M13,M14,N13,N14)/2)*24*90),2)</f>
        <v>34.25</v>
      </c>
      <c r="O44" s="168">
        <f>ROUND(100000*O29/((SUM(N13,N14,O13,O14)/2)*24*91),2)</f>
        <v>26.16</v>
      </c>
      <c r="P44" s="168">
        <f>ROUND(100000*P29/((SUM(O13,O14,P13,P14)/2)*24*92),2)</f>
        <v>19.79</v>
      </c>
      <c r="Q44" s="168">
        <f>ROUND(100000*Q29/((SUM(P13,P14,Q13,Q14)/2)*24*92),2)</f>
        <v>46.11</v>
      </c>
      <c r="R44" s="168">
        <f>ROUND(100000*R29/((SUM(Q13,Q14,R13,R14)/2)*24*90),2)</f>
        <v>60.63</v>
      </c>
      <c r="S44" s="168">
        <f>ROUND(100000*S29/((SUM(R13,R14,S13,S14)/2)*24*91),2)</f>
        <v>29.67</v>
      </c>
      <c r="T44" s="168">
        <f>ROUND(100000*T29/((SUM(S13,S14,T13,T14)/2)*24*92),2)</f>
        <v>20.49</v>
      </c>
      <c r="U44" s="168">
        <f>ROUND(100000*U29/((SUM(T13,T14,U13,U14)/2)*24*92),2)</f>
        <v>45.97</v>
      </c>
      <c r="V44" s="168">
        <f>ROUND(100000*V29/((SUM(U13,U14,V13,V14)/2)*24*90),2)</f>
        <v>53.69</v>
      </c>
      <c r="W44" s="168">
        <f>ROUND(100000*W29/((SUM(V13,V14,W13,W14)/2)*24*91),2)</f>
        <v>37.49</v>
      </c>
      <c r="X44" s="168">
        <f>ROUND(100000*X29/((SUM(W13,W14,X13,X14)/2)*24*92),2)</f>
        <v>26.67</v>
      </c>
      <c r="Y44" s="168">
        <f>ROUND(100000*Y29/((SUM(X13,X14,Y13,Y14)/2)*24*92),2)</f>
        <v>47.08</v>
      </c>
      <c r="Z44" s="168">
        <f>ROUND(100000*Z29/((SUM(Y13,Y14,Z13,Z14)/2)*24*91),2)</f>
        <v>53.58</v>
      </c>
      <c r="AA44" s="168">
        <f>ROUND(100000*AA29/((SUM(Z13,Z14,AA13,AA14)/2)*24*91),2)</f>
        <v>23.96</v>
      </c>
      <c r="AB44" s="168">
        <f>ROUND(100000*AB29/((SUM(AA13,AA14,AB13,AB14)/2)*24*92),2)</f>
        <v>28.88</v>
      </c>
      <c r="AC44" s="168">
        <f>ROUND(100000*AC29/((SUM(AB13,AB14,AC13,AC14)/2)*24*92),2)</f>
        <v>30</v>
      </c>
      <c r="AD44" s="168">
        <f>ROUND(100000*AD29/((SUM(AC13,AC14,AD13,AD14)/2)*24*90),2)</f>
        <v>45.42</v>
      </c>
      <c r="AE44" s="168">
        <f>ROUND(100000*AE29/((SUM(AD13,AD14,AE13,AE14)/2)*24*91),2)</f>
        <v>21.55</v>
      </c>
      <c r="AF44" s="168">
        <f>ROUND(100000*AF29/((SUM(AE13,AE14,AF13,AF14)/2)*24*92),2)</f>
        <v>30.88</v>
      </c>
      <c r="AG44" s="168">
        <f>ROUND(100000*AG29/((SUM(AF13,AF14,AG13,AG14)/2)*24*92),2)</f>
        <v>47.38</v>
      </c>
      <c r="AH44" s="168">
        <f>ROUND(100000*AH29/((SUM(AG13,AG14,AH13,AH14)/2)*24*90),2)</f>
        <v>38.659999999999997</v>
      </c>
      <c r="AI44" s="168">
        <f>ROUND(100000*AI29/((SUM(AH13,AH14,AI13,AI14)/2)*24*91),2)</f>
        <v>23.26</v>
      </c>
      <c r="AJ44" s="168">
        <f>ROUND(100000*AJ29/((SUM(AI13,AI14,AJ13,AJ14)/2)*24*92),2)</f>
        <v>21.48</v>
      </c>
      <c r="AK44" s="168">
        <f>ROUND(100000*AK29/((SUM(AJ13,AJ14,AK13,AK14)/2)*24*92),2)</f>
        <v>49.05</v>
      </c>
      <c r="AL44" s="168">
        <f>ROUND(100000*AL29/((SUM(AK13,AK14,AL13,AL14)/2)*24*90),2)</f>
        <v>46.69</v>
      </c>
      <c r="AM44" s="168">
        <f>ROUND(100000*AM29/((SUM(AL13,AL14,AM13,AM14)/2)*24*91),2)</f>
        <v>20.329999999999998</v>
      </c>
      <c r="AN44" s="168">
        <f>ROUND(100000*AN29/((SUM(AM13,AM14,AN13,AN14)/2)*24*92),2)</f>
        <v>33.94</v>
      </c>
      <c r="AO44" s="168">
        <f>ROUND(100000*AO29/((SUM(AN13,AN14,AO13,AO14)/2)*24*92),2)</f>
        <v>43.47</v>
      </c>
      <c r="AP44" s="168">
        <f>ROUND(100000*AP29/((SUM(AO13,AO14,AP13,AP14)/2)*24*91),2)</f>
        <v>60.17</v>
      </c>
      <c r="AQ44" s="168">
        <f>ROUND(100000*AQ29/((SUM(AP13,AP14,AQ13,AQ14)/2)*24*91),2)</f>
        <v>24.55</v>
      </c>
      <c r="AR44" s="168">
        <f>ROUND(100000*AR29/((SUM(AQ13,AQ14,AR13,AR14)/2)*24*92),2)</f>
        <v>28.45</v>
      </c>
      <c r="AS44" s="168">
        <f>ROUND(100000*AS29/((SUM(AR13,AR14,AS13,AS14)/2)*24*92),2)</f>
        <v>52.89</v>
      </c>
      <c r="AT44" s="168">
        <f>ROUND(100000*AT29/((SUM(AS13,AS14,AT13,AT14)/2)*24*90),2)</f>
        <v>43.36</v>
      </c>
      <c r="AU44" s="168">
        <f>ROUND(100000*AU29/((SUM(AT13,AT14,AU13,AU14)/2)*24*91),2)</f>
        <v>24.27</v>
      </c>
      <c r="AV44" s="168">
        <f>ROUND(100000*AV29/((SUM(AU13,AU14,AV13,AV14)/2)*24*92),2)</f>
        <v>15.83</v>
      </c>
      <c r="AW44" s="168">
        <f>ROUND(100000*AW29/((SUM(AV13,AV14,AW13,AW14)/2)*24*92),2)</f>
        <v>49.49</v>
      </c>
      <c r="AX44" s="168">
        <f>ROUND(100000*AX29/((SUM(AW13,AW14,AX13,AX14)/2)*24*90),2)</f>
        <v>45.47</v>
      </c>
      <c r="AY44" s="168">
        <f>ROUND(100000*AY29/((SUM(AX13,AX14,AY13,AY14)/2)*24*91),2)</f>
        <v>22.63</v>
      </c>
      <c r="AZ44" s="168">
        <f>ROUND(100000*AZ29/((SUM(AY13,AY14,AZ13,AZ14)/2)*24*92),2)</f>
        <v>17.38</v>
      </c>
      <c r="BA44" s="168">
        <f>ROUND(100000*BA29/((SUM(AZ13,AZ14,BA13,BA14)/2)*24*92),2)</f>
        <v>43.12</v>
      </c>
      <c r="BB44" s="231"/>
      <c r="CZ44" s="256"/>
      <c r="DA44" s="256"/>
      <c r="DB44" s="256"/>
      <c r="DC44" s="256"/>
      <c r="DD44" s="256"/>
      <c r="DE44" s="256"/>
      <c r="DF44" s="256"/>
      <c r="DG44" s="256"/>
      <c r="DH44" s="256"/>
      <c r="DI44" s="256"/>
      <c r="DJ44" s="256"/>
      <c r="DK44" s="256"/>
      <c r="DL44" s="256"/>
      <c r="DM44" s="256"/>
      <c r="DN44" s="256"/>
      <c r="DO44" s="256"/>
      <c r="DP44" s="256"/>
      <c r="DQ44" s="256"/>
      <c r="DR44" s="256"/>
      <c r="DS44" s="256"/>
      <c r="DT44" s="256"/>
      <c r="DU44" s="256"/>
      <c r="DV44" s="256"/>
      <c r="DW44" s="256"/>
      <c r="DX44" s="256"/>
      <c r="DY44" s="256"/>
      <c r="DZ44" s="256"/>
      <c r="EA44" s="256"/>
      <c r="EB44" s="256"/>
      <c r="EC44" s="256"/>
      <c r="ED44" s="256"/>
      <c r="EE44" s="256"/>
      <c r="EF44" s="256"/>
      <c r="EG44" s="256"/>
      <c r="EH44" s="256"/>
      <c r="EI44" s="256"/>
      <c r="EJ44" s="256"/>
      <c r="EK44" s="256"/>
      <c r="EL44" s="256"/>
      <c r="EM44" s="256"/>
      <c r="EN44" s="256"/>
      <c r="EO44" s="256"/>
      <c r="EP44" s="256"/>
      <c r="EQ44" s="256"/>
      <c r="ER44" s="256"/>
      <c r="ES44" s="256"/>
      <c r="ET44" s="256"/>
      <c r="EU44" s="256"/>
      <c r="EV44" s="256"/>
    </row>
    <row r="45" spans="1:152" s="50" customFormat="1" ht="20.25" customHeight="1" x14ac:dyDescent="0.2">
      <c r="A45" s="317" t="s">
        <v>6</v>
      </c>
      <c r="B45" s="168">
        <f>ROUND(100000*B30/((SUM(Annual!B15,B15)/2)*24*90),2)</f>
        <v>60.85</v>
      </c>
      <c r="C45" s="168">
        <f>ROUND(100000*C30/((SUM(B15,C15)/2)*24*91),2)</f>
        <v>58.24</v>
      </c>
      <c r="D45" s="168">
        <f t="shared" ref="D45:E47" si="5">ROUND(100000*D30/((SUM(C15,D15)/2)*24*92),2)</f>
        <v>57.78</v>
      </c>
      <c r="E45" s="168">
        <f t="shared" si="5"/>
        <v>58.72</v>
      </c>
      <c r="F45" s="168">
        <f t="shared" ref="F45:F47" si="6">ROUND(100000*F30/((SUM(E15,F15)/2)*24*90),2)</f>
        <v>59.26</v>
      </c>
      <c r="G45" s="168">
        <f>ROUND(100000*G30/((SUM(F15,G15)/2)*24*91),2)</f>
        <v>57.26</v>
      </c>
      <c r="H45" s="168">
        <f t="shared" ref="H45:I47" si="7">ROUND(100000*H30/((SUM(G15,H15)/2)*24*92),2)</f>
        <v>56.7</v>
      </c>
      <c r="I45" s="168">
        <f t="shared" si="7"/>
        <v>58.3</v>
      </c>
      <c r="J45" s="168">
        <f t="shared" ref="J45:K47" si="8">ROUND(100000*J30/((SUM(I15,J15)/2)*24*91),2)</f>
        <v>57.28</v>
      </c>
      <c r="K45" s="168">
        <f t="shared" si="8"/>
        <v>56.83</v>
      </c>
      <c r="L45" s="168">
        <f t="shared" ref="L45:M47" si="9">ROUND(100000*L30/((SUM(K15,L15)/2)*24*92),2)</f>
        <v>56.84</v>
      </c>
      <c r="M45" s="168">
        <f t="shared" si="9"/>
        <v>56.76</v>
      </c>
      <c r="N45" s="168">
        <f t="shared" ref="N45:N47" si="10">ROUND(100000*N30/((SUM(M15,N15)/2)*24*90),2)</f>
        <v>57.36</v>
      </c>
      <c r="O45" s="168">
        <f>ROUND(100000*O30/((SUM(N15,O15)/2)*24*91),2)</f>
        <v>56.36</v>
      </c>
      <c r="P45" s="168">
        <f t="shared" ref="P45:Q47" si="11">ROUND(100000*P30/((SUM(O15,P15)/2)*24*92),2)</f>
        <v>54.89</v>
      </c>
      <c r="Q45" s="168">
        <f t="shared" si="11"/>
        <v>56.67</v>
      </c>
      <c r="R45" s="168">
        <f t="shared" ref="R45:R47" si="12">ROUND(100000*R30/((SUM(Q15,R15)/2)*24*90),2)</f>
        <v>55.86</v>
      </c>
      <c r="S45" s="168">
        <f>ROUND(100000*S30/((SUM(R15,S15)/2)*24*91),2)</f>
        <v>54.85</v>
      </c>
      <c r="T45" s="168">
        <f t="shared" ref="T45:U47" si="13">ROUND(100000*T30/((SUM(S15,T15)/2)*24*92),2)</f>
        <v>53.14</v>
      </c>
      <c r="U45" s="168">
        <f t="shared" si="13"/>
        <v>54.13</v>
      </c>
      <c r="V45" s="168">
        <f t="shared" ref="V45:V47" si="14">ROUND(100000*V30/((SUM(U15,V15)/2)*24*90),2)</f>
        <v>54.16</v>
      </c>
      <c r="W45" s="168">
        <f>ROUND(100000*W30/((SUM(V15,W15)/2)*24*91),2)</f>
        <v>52.27</v>
      </c>
      <c r="X45" s="168">
        <f t="shared" ref="X45:Y47" si="15">ROUND(100000*X30/((SUM(W15,X15)/2)*24*92),2)</f>
        <v>51.24</v>
      </c>
      <c r="Y45" s="168">
        <f t="shared" si="15"/>
        <v>52.07</v>
      </c>
      <c r="Z45" s="168">
        <f t="shared" ref="Z45:AA47" si="16">ROUND(100000*Z30/((SUM(Y15,Z15)/2)*24*91),2)</f>
        <v>52.54</v>
      </c>
      <c r="AA45" s="168">
        <f t="shared" si="16"/>
        <v>50.49</v>
      </c>
      <c r="AB45" s="168">
        <f t="shared" ref="AB45:AC47" si="17">ROUND(100000*AB30/((SUM(AA15,AB15)/2)*24*92),2)</f>
        <v>49.4</v>
      </c>
      <c r="AC45" s="168">
        <f t="shared" si="17"/>
        <v>49.3</v>
      </c>
      <c r="AD45" s="168">
        <f t="shared" ref="AD45:AD47" si="18">ROUND(100000*AD30/((SUM(AC15,AD15)/2)*24*90),2)</f>
        <v>47.68</v>
      </c>
      <c r="AE45" s="168">
        <f>ROUND(100000*AE30/((SUM(AD15,AE15)/2)*24*91),2)</f>
        <v>45.47</v>
      </c>
      <c r="AF45" s="168">
        <f t="shared" ref="AF45:AG47" si="19">ROUND(100000*AF30/((SUM(AE15,AF15)/2)*24*92),2)</f>
        <v>45.16</v>
      </c>
      <c r="AG45" s="168">
        <f t="shared" si="19"/>
        <v>45.3</v>
      </c>
      <c r="AH45" s="168">
        <f t="shared" ref="AH45:AH47" si="20">ROUND(100000*AH30/((SUM(AG15,AH15)/2)*24*90),2)</f>
        <v>43.72</v>
      </c>
      <c r="AI45" s="168">
        <f>ROUND(100000*AI30/((SUM(AH15,AI15)/2)*24*91),2)</f>
        <v>42.06</v>
      </c>
      <c r="AJ45" s="168">
        <f t="shared" ref="AJ45:AK47" si="21">ROUND(100000*AJ30/((SUM(AI15,AJ15)/2)*24*92),2)</f>
        <v>40.83</v>
      </c>
      <c r="AK45" s="168">
        <f t="shared" si="21"/>
        <v>41.55</v>
      </c>
      <c r="AL45" s="168">
        <f t="shared" ref="AL45:AL47" si="22">ROUND(100000*AL30/((SUM(AK15,AL15)/2)*24*90),2)</f>
        <v>40.65</v>
      </c>
      <c r="AM45" s="168">
        <f>ROUND(100000*AM30/((SUM(AL15,AM15)/2)*24*91),2)</f>
        <v>38.700000000000003</v>
      </c>
      <c r="AN45" s="168">
        <f t="shared" ref="AN45:AO47" si="23">ROUND(100000*AN30/((SUM(AM15,AN15)/2)*24*92),2)</f>
        <v>38.229999999999997</v>
      </c>
      <c r="AO45" s="168">
        <f t="shared" si="23"/>
        <v>39.1</v>
      </c>
      <c r="AP45" s="168">
        <f t="shared" ref="AP45:AQ47" si="24">ROUND(100000*AP30/((SUM(AO15,AP15)/2)*24*91),2)</f>
        <v>38.729999999999997</v>
      </c>
      <c r="AQ45" s="168">
        <f t="shared" si="24"/>
        <v>37.659999999999997</v>
      </c>
      <c r="AR45" s="168">
        <f t="shared" ref="AR45:AS47" si="25">ROUND(100000*AR30/((SUM(AQ15,AR15)/2)*24*92),2)</f>
        <v>36.71</v>
      </c>
      <c r="AS45" s="168">
        <f t="shared" si="25"/>
        <v>37.869999999999997</v>
      </c>
      <c r="AT45" s="168">
        <f t="shared" ref="AT45:AT47" si="26">ROUND(100000*AT30/((SUM(AS15,AT15)/2)*24*90),2)</f>
        <v>36.74</v>
      </c>
      <c r="AU45" s="168">
        <f>ROUND(100000*AU30/((SUM(AT15,AU15)/2)*24*91),2)</f>
        <v>35.72</v>
      </c>
      <c r="AV45" s="168">
        <f t="shared" ref="AV45:AW47" si="27">ROUND(100000*AV30/((SUM(AU15,AV15)/2)*24*92),2)</f>
        <v>35.28</v>
      </c>
      <c r="AW45" s="168">
        <f t="shared" si="27"/>
        <v>35.68</v>
      </c>
      <c r="AX45" s="168">
        <f t="shared" ref="AX45:AX47" si="28">ROUND(100000*AX30/((SUM(AW15,AX15)/2)*24*90),2)</f>
        <v>34.47</v>
      </c>
      <c r="AY45" s="168">
        <f>ROUND(100000*AY30/((SUM(AX15,AY15)/2)*24*91),2)</f>
        <v>33.92</v>
      </c>
      <c r="AZ45" s="168">
        <f t="shared" ref="AZ45:BA47" si="29">ROUND(100000*AZ30/((SUM(AY15,AZ15)/2)*24*92),2)</f>
        <v>32.69</v>
      </c>
      <c r="BA45" s="168">
        <f t="shared" si="29"/>
        <v>32.67</v>
      </c>
      <c r="BB45" s="231"/>
      <c r="CZ45" s="256"/>
      <c r="DA45" s="256"/>
      <c r="DB45" s="256"/>
      <c r="DC45" s="256"/>
      <c r="DD45" s="256"/>
      <c r="DE45" s="256"/>
      <c r="DF45" s="256"/>
      <c r="DG45" s="256"/>
      <c r="DH45" s="256"/>
      <c r="DI45" s="256"/>
      <c r="DJ45" s="256"/>
      <c r="DK45" s="256"/>
      <c r="DL45" s="256"/>
      <c r="DM45" s="256"/>
      <c r="DN45" s="256"/>
      <c r="DO45" s="256"/>
      <c r="DP45" s="256"/>
      <c r="DQ45" s="256"/>
      <c r="DR45" s="256"/>
      <c r="DS45" s="256"/>
      <c r="DT45" s="256"/>
      <c r="DU45" s="256"/>
      <c r="DV45" s="256"/>
      <c r="DW45" s="256"/>
      <c r="DX45" s="256"/>
      <c r="DY45" s="256"/>
      <c r="DZ45" s="256"/>
      <c r="EA45" s="256"/>
      <c r="EB45" s="256"/>
      <c r="EC45" s="256"/>
      <c r="ED45" s="256"/>
      <c r="EE45" s="256"/>
      <c r="EF45" s="256"/>
      <c r="EG45" s="256"/>
      <c r="EH45" s="256"/>
      <c r="EI45" s="256"/>
      <c r="EJ45" s="256"/>
      <c r="EK45" s="256"/>
      <c r="EL45" s="256"/>
      <c r="EM45" s="256"/>
      <c r="EN45" s="256"/>
      <c r="EO45" s="256"/>
      <c r="EP45" s="256"/>
      <c r="EQ45" s="256"/>
      <c r="ER45" s="256"/>
      <c r="ES45" s="256"/>
      <c r="ET45" s="256"/>
      <c r="EU45" s="256"/>
      <c r="EV45" s="256"/>
    </row>
    <row r="46" spans="1:152" s="50" customFormat="1" ht="20.25" customHeight="1" x14ac:dyDescent="0.2">
      <c r="A46" s="317" t="s">
        <v>7</v>
      </c>
      <c r="B46" s="168">
        <f>ROUND(100000*B31/((SUM(Annual!B16,B16)/2)*24*90),2)</f>
        <v>47.51</v>
      </c>
      <c r="C46" s="168">
        <f>ROUND(100000*C31/((SUM(B16,C16)/2)*24*91),2)</f>
        <v>46.77</v>
      </c>
      <c r="D46" s="168">
        <f t="shared" si="5"/>
        <v>43.86</v>
      </c>
      <c r="E46" s="168">
        <f t="shared" si="5"/>
        <v>42.87</v>
      </c>
      <c r="F46" s="168">
        <f t="shared" si="6"/>
        <v>45.33</v>
      </c>
      <c r="G46" s="168">
        <f>ROUND(100000*G31/((SUM(F16,G16)/2)*24*91),2)</f>
        <v>46.2</v>
      </c>
      <c r="H46" s="168">
        <f t="shared" si="7"/>
        <v>43.45</v>
      </c>
      <c r="I46" s="168">
        <f t="shared" si="7"/>
        <v>44.91</v>
      </c>
      <c r="J46" s="168">
        <f t="shared" si="8"/>
        <v>43.19</v>
      </c>
      <c r="K46" s="168">
        <f t="shared" si="8"/>
        <v>41.35</v>
      </c>
      <c r="L46" s="168">
        <f t="shared" si="9"/>
        <v>37.86</v>
      </c>
      <c r="M46" s="168">
        <f t="shared" si="9"/>
        <v>39.9</v>
      </c>
      <c r="N46" s="168">
        <f t="shared" si="10"/>
        <v>40.75</v>
      </c>
      <c r="O46" s="168">
        <f>ROUND(100000*O31/((SUM(N16,O16)/2)*24*91),2)</f>
        <v>47.25</v>
      </c>
      <c r="P46" s="168">
        <f t="shared" si="11"/>
        <v>41.72</v>
      </c>
      <c r="Q46" s="168">
        <f t="shared" si="11"/>
        <v>44.48</v>
      </c>
      <c r="R46" s="168">
        <f t="shared" si="12"/>
        <v>42.73</v>
      </c>
      <c r="S46" s="168">
        <f>ROUND(100000*S31/((SUM(R16,S16)/2)*24*91),2)</f>
        <v>46.89</v>
      </c>
      <c r="T46" s="168">
        <f t="shared" si="13"/>
        <v>42.03</v>
      </c>
      <c r="U46" s="168">
        <f t="shared" si="13"/>
        <v>42.81</v>
      </c>
      <c r="V46" s="168">
        <f t="shared" si="14"/>
        <v>45.13</v>
      </c>
      <c r="W46" s="168">
        <f>ROUND(100000*W31/((SUM(V16,W16)/2)*24*91),2)</f>
        <v>46.09</v>
      </c>
      <c r="X46" s="168">
        <f t="shared" si="15"/>
        <v>42.43</v>
      </c>
      <c r="Y46" s="168">
        <f t="shared" si="15"/>
        <v>43.13</v>
      </c>
      <c r="Z46" s="168">
        <f t="shared" si="16"/>
        <v>44.33</v>
      </c>
      <c r="AA46" s="168">
        <f t="shared" si="16"/>
        <v>44.67</v>
      </c>
      <c r="AB46" s="168">
        <f t="shared" si="17"/>
        <v>40.28</v>
      </c>
      <c r="AC46" s="168">
        <f t="shared" si="17"/>
        <v>41.26</v>
      </c>
      <c r="AD46" s="168">
        <f t="shared" si="18"/>
        <v>45.28</v>
      </c>
      <c r="AE46" s="168">
        <f>ROUND(100000*AE31/((SUM(AD16,AE16)/2)*24*91),2)</f>
        <v>46.05</v>
      </c>
      <c r="AF46" s="168">
        <f t="shared" si="19"/>
        <v>42.75</v>
      </c>
      <c r="AG46" s="168">
        <f t="shared" si="19"/>
        <v>44.8</v>
      </c>
      <c r="AH46" s="168">
        <f t="shared" si="20"/>
        <v>45.73</v>
      </c>
      <c r="AI46" s="168">
        <f>ROUND(100000*AI31/((SUM(AH16,AI16)/2)*24*91),2)</f>
        <v>48.87</v>
      </c>
      <c r="AJ46" s="168">
        <f t="shared" si="21"/>
        <v>41.89</v>
      </c>
      <c r="AK46" s="168">
        <f t="shared" si="21"/>
        <v>47.39</v>
      </c>
      <c r="AL46" s="168">
        <f t="shared" si="22"/>
        <v>49.42</v>
      </c>
      <c r="AM46" s="168">
        <f>ROUND(100000*AM31/((SUM(AL16,AM16)/2)*24*91),2)</f>
        <v>50.12</v>
      </c>
      <c r="AN46" s="168">
        <f t="shared" si="23"/>
        <v>46.74</v>
      </c>
      <c r="AO46" s="168">
        <f t="shared" si="23"/>
        <v>48</v>
      </c>
      <c r="AP46" s="168">
        <f t="shared" si="24"/>
        <v>49.89</v>
      </c>
      <c r="AQ46" s="168">
        <f t="shared" si="24"/>
        <v>51.81</v>
      </c>
      <c r="AR46" s="168">
        <f t="shared" si="25"/>
        <v>46.53</v>
      </c>
      <c r="AS46" s="168">
        <f t="shared" si="25"/>
        <v>48.87</v>
      </c>
      <c r="AT46" s="168">
        <f t="shared" si="26"/>
        <v>49.05</v>
      </c>
      <c r="AU46" s="168">
        <f>ROUND(100000*AU31/((SUM(AT16,AU16)/2)*24*91),2)</f>
        <v>50.93</v>
      </c>
      <c r="AV46" s="168">
        <f t="shared" si="27"/>
        <v>44.91</v>
      </c>
      <c r="AW46" s="168">
        <f t="shared" si="27"/>
        <v>47.56</v>
      </c>
      <c r="AX46" s="168">
        <f t="shared" si="28"/>
        <v>46.95</v>
      </c>
      <c r="AY46" s="168">
        <f>ROUND(100000*AY31/((SUM(AX16,AY16)/2)*24*91),2)</f>
        <v>46.64</v>
      </c>
      <c r="AZ46" s="168">
        <f t="shared" si="29"/>
        <v>39.28</v>
      </c>
      <c r="BA46" s="168">
        <f t="shared" si="29"/>
        <v>39.729999999999997</v>
      </c>
      <c r="BB46" s="231"/>
      <c r="CZ46" s="256"/>
      <c r="DA46" s="256"/>
      <c r="DB46" s="256"/>
      <c r="DC46" s="256"/>
      <c r="DD46" s="256"/>
      <c r="DE46" s="256"/>
      <c r="DF46" s="256"/>
      <c r="DG46" s="256"/>
      <c r="DH46" s="256"/>
      <c r="DI46" s="256"/>
      <c r="DJ46" s="256"/>
      <c r="DK46" s="256"/>
      <c r="DL46" s="256"/>
      <c r="DM46" s="256"/>
      <c r="DN46" s="256"/>
      <c r="DO46" s="256"/>
      <c r="DP46" s="256"/>
      <c r="DQ46" s="256"/>
      <c r="DR46" s="256"/>
      <c r="DS46" s="256"/>
      <c r="DT46" s="256"/>
      <c r="DU46" s="256"/>
      <c r="DV46" s="256"/>
      <c r="DW46" s="256"/>
      <c r="DX46" s="256"/>
      <c r="DY46" s="256"/>
      <c r="DZ46" s="256"/>
      <c r="EA46" s="256"/>
      <c r="EB46" s="256"/>
      <c r="EC46" s="256"/>
      <c r="ED46" s="256"/>
      <c r="EE46" s="256"/>
      <c r="EF46" s="256"/>
      <c r="EG46" s="256"/>
      <c r="EH46" s="256"/>
      <c r="EI46" s="256"/>
      <c r="EJ46" s="256"/>
      <c r="EK46" s="256"/>
      <c r="EL46" s="256"/>
      <c r="EM46" s="256"/>
      <c r="EN46" s="256"/>
      <c r="EO46" s="256"/>
      <c r="EP46" s="256"/>
      <c r="EQ46" s="256"/>
      <c r="ER46" s="256"/>
      <c r="ES46" s="256"/>
      <c r="ET46" s="256"/>
      <c r="EU46" s="256"/>
      <c r="EV46" s="256"/>
    </row>
    <row r="47" spans="1:152" s="50" customFormat="1" ht="20.25" customHeight="1" x14ac:dyDescent="0.2">
      <c r="A47" s="317" t="s">
        <v>42</v>
      </c>
      <c r="B47" s="168">
        <f>ROUND(100000*B32/((SUM(Annual!B17,B17)/2)*24*90),2)</f>
        <v>44.06</v>
      </c>
      <c r="C47" s="168">
        <f>ROUND(100000*C32/((SUM(B17,C17)/2)*24*91),2)</f>
        <v>42.46</v>
      </c>
      <c r="D47" s="168">
        <f t="shared" si="5"/>
        <v>41.45</v>
      </c>
      <c r="E47" s="168">
        <f t="shared" si="5"/>
        <v>42.76</v>
      </c>
      <c r="F47" s="168">
        <f t="shared" si="6"/>
        <v>41.86</v>
      </c>
      <c r="G47" s="168">
        <f>ROUND(100000*G32/((SUM(F17,G17)/2)*24*91),2)</f>
        <v>39.97</v>
      </c>
      <c r="H47" s="168">
        <f t="shared" si="7"/>
        <v>40.5</v>
      </c>
      <c r="I47" s="168">
        <f t="shared" si="7"/>
        <v>37.33</v>
      </c>
      <c r="J47" s="168">
        <f t="shared" si="8"/>
        <v>38.72</v>
      </c>
      <c r="K47" s="168">
        <f t="shared" si="8"/>
        <v>39.56</v>
      </c>
      <c r="L47" s="168">
        <f t="shared" si="9"/>
        <v>42.24</v>
      </c>
      <c r="M47" s="168">
        <f t="shared" si="9"/>
        <v>40.56</v>
      </c>
      <c r="N47" s="168">
        <f t="shared" si="10"/>
        <v>36.549999999999997</v>
      </c>
      <c r="O47" s="168">
        <f>ROUND(100000*O32/((SUM(N17,O17)/2)*24*91),2)</f>
        <v>33.94</v>
      </c>
      <c r="P47" s="168">
        <f t="shared" si="11"/>
        <v>34.81</v>
      </c>
      <c r="Q47" s="168">
        <f t="shared" si="11"/>
        <v>34.33</v>
      </c>
      <c r="R47" s="168">
        <f t="shared" si="12"/>
        <v>38.08</v>
      </c>
      <c r="S47" s="168">
        <f>ROUND(100000*S32/((SUM(R17,S17)/2)*24*91),2)</f>
        <v>35.06</v>
      </c>
      <c r="T47" s="168">
        <f t="shared" si="13"/>
        <v>35.159999999999997</v>
      </c>
      <c r="U47" s="168">
        <f t="shared" si="13"/>
        <v>33.229999999999997</v>
      </c>
      <c r="V47" s="168">
        <f t="shared" si="14"/>
        <v>37.299999999999997</v>
      </c>
      <c r="W47" s="168">
        <f>ROUND(100000*W32/((SUM(V17,W17)/2)*24*91),2)</f>
        <v>33.090000000000003</v>
      </c>
      <c r="X47" s="168">
        <f t="shared" si="15"/>
        <v>35.51</v>
      </c>
      <c r="Y47" s="168">
        <f t="shared" si="15"/>
        <v>33.799999999999997</v>
      </c>
      <c r="Z47" s="168">
        <f t="shared" si="16"/>
        <v>35.659999999999997</v>
      </c>
      <c r="AA47" s="168">
        <f t="shared" si="16"/>
        <v>30.48</v>
      </c>
      <c r="AB47" s="168">
        <f t="shared" si="17"/>
        <v>31.82</v>
      </c>
      <c r="AC47" s="168">
        <f t="shared" si="17"/>
        <v>31.87</v>
      </c>
      <c r="AD47" s="168">
        <f t="shared" si="18"/>
        <v>37.15</v>
      </c>
      <c r="AE47" s="168">
        <f>ROUND(100000*AE32/((SUM(AD17,AE17)/2)*24*91),2)</f>
        <v>34.950000000000003</v>
      </c>
      <c r="AF47" s="168">
        <f t="shared" si="19"/>
        <v>36.49</v>
      </c>
      <c r="AG47" s="168">
        <f t="shared" si="19"/>
        <v>35.549999999999997</v>
      </c>
      <c r="AH47" s="168">
        <f t="shared" si="20"/>
        <v>36.270000000000003</v>
      </c>
      <c r="AI47" s="168">
        <f>ROUND(100000*AI32/((SUM(AH17,AI17)/2)*24*91),2)</f>
        <v>35.15</v>
      </c>
      <c r="AJ47" s="168">
        <f t="shared" si="21"/>
        <v>34.770000000000003</v>
      </c>
      <c r="AK47" s="168">
        <f t="shared" si="21"/>
        <v>34.770000000000003</v>
      </c>
      <c r="AL47" s="168">
        <f t="shared" si="22"/>
        <v>36.17</v>
      </c>
      <c r="AM47" s="168">
        <f>ROUND(100000*AM32/((SUM(AL17,AM17)/2)*24*91),2)</f>
        <v>36.51</v>
      </c>
      <c r="AN47" s="168">
        <f t="shared" si="23"/>
        <v>38.08</v>
      </c>
      <c r="AO47" s="168">
        <f t="shared" si="23"/>
        <v>37.770000000000003</v>
      </c>
      <c r="AP47" s="168">
        <f t="shared" si="24"/>
        <v>39.229999999999997</v>
      </c>
      <c r="AQ47" s="168">
        <f t="shared" si="24"/>
        <v>37.49</v>
      </c>
      <c r="AR47" s="168">
        <f t="shared" si="25"/>
        <v>35.24</v>
      </c>
      <c r="AS47" s="168">
        <f t="shared" si="25"/>
        <v>32.96</v>
      </c>
      <c r="AT47" s="168">
        <f t="shared" si="26"/>
        <v>36.979999999999997</v>
      </c>
      <c r="AU47" s="168">
        <f>ROUND(100000*AU32/((SUM(AT17,AU17)/2)*24*91),2)</f>
        <v>35.61</v>
      </c>
      <c r="AV47" s="168">
        <f t="shared" si="27"/>
        <v>35.409999999999997</v>
      </c>
      <c r="AW47" s="168">
        <f t="shared" si="27"/>
        <v>36.130000000000003</v>
      </c>
      <c r="AX47" s="168">
        <f t="shared" si="28"/>
        <v>37.200000000000003</v>
      </c>
      <c r="AY47" s="168">
        <f>ROUND(100000*AY32/((SUM(AX17,AY17)/2)*24*91),2)</f>
        <v>35.450000000000003</v>
      </c>
      <c r="AZ47" s="168">
        <f t="shared" si="29"/>
        <v>35.5</v>
      </c>
      <c r="BA47" s="168">
        <f t="shared" si="29"/>
        <v>36.9</v>
      </c>
      <c r="BB47" s="231"/>
      <c r="CZ47" s="256"/>
      <c r="DA47" s="256"/>
      <c r="DB47" s="256"/>
      <c r="DC47" s="256"/>
      <c r="DD47" s="256"/>
      <c r="DE47" s="256"/>
      <c r="DF47" s="256"/>
      <c r="DG47" s="256"/>
      <c r="DH47" s="256"/>
      <c r="DI47" s="256"/>
      <c r="DJ47" s="256"/>
      <c r="DK47" s="256"/>
      <c r="DL47" s="256"/>
      <c r="DM47" s="256"/>
      <c r="DN47" s="256"/>
      <c r="DO47" s="256"/>
      <c r="DP47" s="256"/>
      <c r="DQ47" s="256"/>
      <c r="DR47" s="256"/>
      <c r="DS47" s="256"/>
      <c r="DT47" s="256"/>
      <c r="DU47" s="256"/>
      <c r="DV47" s="256"/>
      <c r="DW47" s="256"/>
      <c r="DX47" s="256"/>
      <c r="DY47" s="256"/>
      <c r="DZ47" s="256"/>
      <c r="EA47" s="256"/>
      <c r="EB47" s="256"/>
      <c r="EC47" s="256"/>
      <c r="ED47" s="256"/>
      <c r="EE47" s="256"/>
      <c r="EF47" s="256"/>
      <c r="EG47" s="256"/>
      <c r="EH47" s="256"/>
      <c r="EI47" s="256"/>
      <c r="EJ47" s="256"/>
      <c r="EK47" s="256"/>
      <c r="EL47" s="256"/>
      <c r="EM47" s="256"/>
      <c r="EN47" s="256"/>
      <c r="EO47" s="256"/>
      <c r="EP47" s="256"/>
      <c r="EQ47" s="256"/>
      <c r="ER47" s="256"/>
      <c r="ES47" s="256"/>
      <c r="ET47" s="256"/>
      <c r="EU47" s="256"/>
      <c r="EV47" s="256"/>
    </row>
    <row r="48" spans="1:152" s="50" customFormat="1" ht="20.25" customHeight="1" x14ac:dyDescent="0.2">
      <c r="A48" s="317" t="s">
        <v>33</v>
      </c>
      <c r="B48" s="168">
        <f>ROUND(100000*B34/((SUM(Annual!B18,B18)/2)*24*90),2)</f>
        <v>69.760000000000005</v>
      </c>
      <c r="C48" s="168">
        <f>ROUND(100000*C34/((SUM(B18,C18)/2)*24*91),2)</f>
        <v>66.25</v>
      </c>
      <c r="D48" s="168">
        <f t="shared" ref="D48:E50" si="30">ROUND(100000*D34/((SUM(C18,D18)/2)*24*92),2)</f>
        <v>58.48</v>
      </c>
      <c r="E48" s="168">
        <f t="shared" si="30"/>
        <v>63.66</v>
      </c>
      <c r="F48" s="168">
        <f t="shared" ref="F48:F50" si="31">ROUND(100000*F34/((SUM(E18,F18)/2)*24*90),2)</f>
        <v>66.27</v>
      </c>
      <c r="G48" s="168">
        <f>ROUND(100000*G34/((SUM(F18,G18)/2)*24*91),2)</f>
        <v>63.48</v>
      </c>
      <c r="H48" s="168">
        <f t="shared" ref="H48:I50" si="32">ROUND(100000*H34/((SUM(G18,H18)/2)*24*92),2)</f>
        <v>62.88</v>
      </c>
      <c r="I48" s="168">
        <f t="shared" si="32"/>
        <v>60.26</v>
      </c>
      <c r="J48" s="168">
        <f t="shared" ref="J48:K50" si="33">ROUND(100000*J34/((SUM(I18,J18)/2)*24*91),2)</f>
        <v>73.33</v>
      </c>
      <c r="K48" s="168">
        <f t="shared" si="33"/>
        <v>58.33</v>
      </c>
      <c r="L48" s="168">
        <f t="shared" ref="L48:M50" si="34">ROUND(100000*L34/((SUM(K18,L18)/2)*24*92),2)</f>
        <v>58.64</v>
      </c>
      <c r="M48" s="168">
        <f t="shared" si="34"/>
        <v>73.45</v>
      </c>
      <c r="N48" s="168">
        <f t="shared" ref="N48:N50" si="35">ROUND(100000*N34/((SUM(M18,N18)/2)*24*90),2)</f>
        <v>69.180000000000007</v>
      </c>
      <c r="O48" s="168">
        <f>ROUND(100000*O34/((SUM(N18,O18)/2)*24*91),2)</f>
        <v>68.989999999999995</v>
      </c>
      <c r="P48" s="168">
        <f t="shared" ref="P48:Q50" si="36">ROUND(100000*P34/((SUM(O18,P18)/2)*24*92),2)</f>
        <v>58.84</v>
      </c>
      <c r="Q48" s="168">
        <f t="shared" si="36"/>
        <v>61.57</v>
      </c>
      <c r="R48" s="168">
        <f t="shared" ref="R48:R50" si="37">ROUND(100000*R34/((SUM(Q18,R18)/2)*24*90),2)</f>
        <v>66.3</v>
      </c>
      <c r="S48" s="168">
        <f>ROUND(100000*S34/((SUM(R18,S18)/2)*24*91),2)</f>
        <v>66.36</v>
      </c>
      <c r="T48" s="168">
        <f t="shared" ref="T48:U50" si="38">ROUND(100000*T34/((SUM(S18,T18)/2)*24*92),2)</f>
        <v>53.85</v>
      </c>
      <c r="U48" s="168">
        <f t="shared" si="38"/>
        <v>66.14</v>
      </c>
      <c r="V48" s="168">
        <f t="shared" ref="V48:V50" si="39">ROUND(100000*V34/((SUM(U18,V18)/2)*24*90),2)</f>
        <v>70.959999999999994</v>
      </c>
      <c r="W48" s="168">
        <f>ROUND(100000*W34/((SUM(V18,W18)/2)*24*91),2)</f>
        <v>70.88</v>
      </c>
      <c r="X48" s="168">
        <f t="shared" ref="X48:Y50" si="40">ROUND(100000*X34/((SUM(W18,X18)/2)*24*92),2)</f>
        <v>58.12</v>
      </c>
      <c r="Y48" s="168">
        <f t="shared" si="40"/>
        <v>67.66</v>
      </c>
      <c r="Z48" s="168">
        <f t="shared" ref="Z48:AA50" si="41">ROUND(100000*Z34/((SUM(Y18,Z18)/2)*24*91),2)</f>
        <v>65.41</v>
      </c>
      <c r="AA48" s="168">
        <f t="shared" si="41"/>
        <v>58.46</v>
      </c>
      <c r="AB48" s="168">
        <f t="shared" ref="AB48:AC50" si="42">ROUND(100000*AB34/((SUM(AA18,AB18)/2)*24*92),2)</f>
        <v>49.21</v>
      </c>
      <c r="AC48" s="168">
        <f t="shared" si="42"/>
        <v>60.68</v>
      </c>
      <c r="AD48" s="168">
        <f t="shared" ref="AD48:AD50" si="43">ROUND(100000*AD34/((SUM(AC18,AD18)/2)*24*90),2)</f>
        <v>62.38</v>
      </c>
      <c r="AE48" s="168">
        <f>ROUND(100000*AE34/((SUM(AD18,AE18)/2)*24*91),2)</f>
        <v>58.69</v>
      </c>
      <c r="AF48" s="168">
        <f t="shared" ref="AF48:AG50" si="44">ROUND(100000*AF34/((SUM(AE18,AF18)/2)*24*92),2)</f>
        <v>49.28</v>
      </c>
      <c r="AG48" s="168">
        <f t="shared" si="44"/>
        <v>59</v>
      </c>
      <c r="AH48" s="168">
        <f t="shared" ref="AH48:AH50" si="45">ROUND(100000*AH34/((SUM(AG18,AH18)/2)*24*90),2)</f>
        <v>61.53</v>
      </c>
      <c r="AI48" s="168">
        <f>ROUND(100000*AI34/((SUM(AH18,AI18)/2)*24*91),2)</f>
        <v>57.77</v>
      </c>
      <c r="AJ48" s="168">
        <f t="shared" ref="AJ48:AK50" si="46">ROUND(100000*AJ34/((SUM(AI18,AJ18)/2)*24*92),2)</f>
        <v>45.62</v>
      </c>
      <c r="AK48" s="168">
        <f t="shared" si="46"/>
        <v>59.06</v>
      </c>
      <c r="AL48" s="168">
        <f t="shared" ref="AL48:AL50" si="47">ROUND(100000*AL34/((SUM(AK18,AL18)/2)*24*90),2)</f>
        <v>60.18</v>
      </c>
      <c r="AM48" s="168">
        <f>ROUND(100000*AM34/((SUM(AL18,AM18)/2)*24*91),2)</f>
        <v>59.84</v>
      </c>
      <c r="AN48" s="168">
        <f t="shared" ref="AN48:AO50" si="48">ROUND(100000*AN34/((SUM(AM18,AN18)/2)*24*92),2)</f>
        <v>50.92</v>
      </c>
      <c r="AO48" s="168">
        <f t="shared" si="48"/>
        <v>62.45</v>
      </c>
      <c r="AP48" s="168">
        <f t="shared" ref="AP48:AQ50" si="49">ROUND(100000*AP34/((SUM(AO18,AP18)/2)*24*91),2)</f>
        <v>62.51</v>
      </c>
      <c r="AQ48" s="168">
        <f t="shared" si="49"/>
        <v>57.01</v>
      </c>
      <c r="AR48" s="168">
        <f t="shared" ref="AR48:AS50" si="50">ROUND(100000*AR34/((SUM(AQ18,AR18)/2)*24*92),2)</f>
        <v>49.83</v>
      </c>
      <c r="AS48" s="168">
        <f t="shared" si="50"/>
        <v>58.6</v>
      </c>
      <c r="AT48" s="168">
        <f t="shared" ref="AT48:AT50" si="51">ROUND(100000*AT34/((SUM(AS18,AT18)/2)*24*90),2)</f>
        <v>58.25</v>
      </c>
      <c r="AU48" s="168">
        <f>ROUND(100000*AU34/((SUM(AT18,AU18)/2)*24*91),2)</f>
        <v>58.42</v>
      </c>
      <c r="AV48" s="168">
        <f t="shared" ref="AV48:AW50" si="52">ROUND(100000*AV34/((SUM(AU18,AV18)/2)*24*92),2)</f>
        <v>46.38</v>
      </c>
      <c r="AW48" s="168">
        <f t="shared" si="52"/>
        <v>54.72</v>
      </c>
      <c r="AX48" s="168">
        <f t="shared" ref="AX48:AX50" si="53">ROUND(100000*AX34/((SUM(AW18,AX18)/2)*24*90),2)</f>
        <v>57.59</v>
      </c>
      <c r="AY48" s="168">
        <f>ROUND(100000*AY34/((SUM(AX18,AY18)/2)*24*91),2)</f>
        <v>56.01</v>
      </c>
      <c r="AZ48" s="168">
        <f t="shared" ref="AZ48:BA50" si="54">ROUND(100000*AZ34/((SUM(AY18,AZ18)/2)*24*92),2)</f>
        <v>44.78</v>
      </c>
      <c r="BA48" s="168">
        <f t="shared" si="54"/>
        <v>54.65</v>
      </c>
      <c r="BB48" s="231"/>
      <c r="CZ48" s="256"/>
      <c r="DA48" s="256"/>
      <c r="DB48" s="256"/>
      <c r="DC48" s="256"/>
      <c r="DD48" s="256"/>
      <c r="DE48" s="256"/>
      <c r="DF48" s="256"/>
      <c r="DG48" s="256"/>
      <c r="DH48" s="256"/>
      <c r="DI48" s="256"/>
      <c r="DJ48" s="256"/>
      <c r="DK48" s="256"/>
      <c r="DL48" s="256"/>
      <c r="DM48" s="256"/>
      <c r="DN48" s="256"/>
      <c r="DO48" s="256"/>
      <c r="DP48" s="256"/>
      <c r="DQ48" s="256"/>
      <c r="DR48" s="256"/>
      <c r="DS48" s="256"/>
      <c r="DT48" s="256"/>
      <c r="DU48" s="256"/>
      <c r="DV48" s="256"/>
      <c r="DW48" s="256"/>
      <c r="DX48" s="256"/>
      <c r="DY48" s="256"/>
      <c r="DZ48" s="256"/>
      <c r="EA48" s="256"/>
      <c r="EB48" s="256"/>
      <c r="EC48" s="256"/>
      <c r="ED48" s="256"/>
      <c r="EE48" s="256"/>
      <c r="EF48" s="256"/>
      <c r="EG48" s="256"/>
      <c r="EH48" s="256"/>
      <c r="EI48" s="256"/>
      <c r="EJ48" s="256"/>
      <c r="EK48" s="256"/>
      <c r="EL48" s="256"/>
      <c r="EM48" s="256"/>
      <c r="EN48" s="256"/>
      <c r="EO48" s="256"/>
      <c r="EP48" s="256"/>
      <c r="EQ48" s="256"/>
      <c r="ER48" s="256"/>
      <c r="ES48" s="256"/>
      <c r="ET48" s="256"/>
      <c r="EU48" s="256"/>
      <c r="EV48" s="256"/>
    </row>
    <row r="49" spans="1:152" s="50" customFormat="1" ht="20.25" customHeight="1" x14ac:dyDescent="0.2">
      <c r="A49" s="317" t="s">
        <v>301</v>
      </c>
      <c r="B49" s="168">
        <f>ROUND(100000*B35/((SUM(Annual!B19,B19)/2)*24*90),2)</f>
        <v>42.92</v>
      </c>
      <c r="C49" s="168">
        <f>ROUND(100000*C35/((SUM(B19,C19)/2)*24*91),2)</f>
        <v>40.78</v>
      </c>
      <c r="D49" s="168">
        <f t="shared" si="30"/>
        <v>50.42</v>
      </c>
      <c r="E49" s="168">
        <f t="shared" si="30"/>
        <v>65.87</v>
      </c>
      <c r="F49" s="168">
        <f t="shared" si="31"/>
        <v>60.64</v>
      </c>
      <c r="G49" s="168">
        <f>ROUND(100000*G35/((SUM(F19,G19)/2)*24*91),2)</f>
        <v>54.41</v>
      </c>
      <c r="H49" s="168">
        <f t="shared" si="32"/>
        <v>51.17</v>
      </c>
      <c r="I49" s="168">
        <f t="shared" si="32"/>
        <v>52.63</v>
      </c>
      <c r="J49" s="168">
        <f t="shared" si="33"/>
        <v>59.33</v>
      </c>
      <c r="K49" s="168">
        <f t="shared" si="33"/>
        <v>63.94</v>
      </c>
      <c r="L49" s="168">
        <f t="shared" si="34"/>
        <v>62.21</v>
      </c>
      <c r="M49" s="168">
        <f t="shared" si="34"/>
        <v>61.92</v>
      </c>
      <c r="N49" s="168">
        <f t="shared" si="35"/>
        <v>59.57</v>
      </c>
      <c r="O49" s="168">
        <f>ROUND(100000*O35/((SUM(N19,O19)/2)*24*91),2)</f>
        <v>58.97</v>
      </c>
      <c r="P49" s="168">
        <f t="shared" si="36"/>
        <v>59.87</v>
      </c>
      <c r="Q49" s="168">
        <f t="shared" si="36"/>
        <v>61.07</v>
      </c>
      <c r="R49" s="168">
        <f t="shared" si="37"/>
        <v>59.84</v>
      </c>
      <c r="S49" s="168">
        <f>ROUND(100000*S35/((SUM(R19,S19)/2)*24*91),2)</f>
        <v>57.68</v>
      </c>
      <c r="T49" s="168">
        <f t="shared" si="38"/>
        <v>57.75</v>
      </c>
      <c r="U49" s="168">
        <f t="shared" si="38"/>
        <v>58.22</v>
      </c>
      <c r="V49" s="168">
        <f t="shared" si="39"/>
        <v>59.94</v>
      </c>
      <c r="W49" s="168">
        <f>ROUND(100000*W35/((SUM(V19,W19)/2)*24*91),2)</f>
        <v>60.43</v>
      </c>
      <c r="X49" s="168">
        <f t="shared" si="40"/>
        <v>59.41</v>
      </c>
      <c r="Y49" s="168">
        <f t="shared" si="40"/>
        <v>60.93</v>
      </c>
      <c r="Z49" s="168">
        <f t="shared" si="41"/>
        <v>65.709999999999994</v>
      </c>
      <c r="AA49" s="168">
        <f t="shared" si="41"/>
        <v>63.24</v>
      </c>
      <c r="AB49" s="168">
        <f t="shared" si="42"/>
        <v>64.150000000000006</v>
      </c>
      <c r="AC49" s="168">
        <f t="shared" si="42"/>
        <v>61.57</v>
      </c>
      <c r="AD49" s="168">
        <f t="shared" si="43"/>
        <v>64.040000000000006</v>
      </c>
      <c r="AE49" s="168">
        <f>ROUND(100000*AE35/((SUM(AD19,AE19)/2)*24*91),2)</f>
        <v>61.96</v>
      </c>
      <c r="AF49" s="168">
        <f t="shared" si="44"/>
        <v>61.18</v>
      </c>
      <c r="AG49" s="168">
        <f t="shared" si="44"/>
        <v>60.43</v>
      </c>
      <c r="AH49" s="168">
        <f t="shared" si="45"/>
        <v>61.54</v>
      </c>
      <c r="AI49" s="168">
        <f>ROUND(100000*AI35/((SUM(AH19,AI19)/2)*24*91),2)</f>
        <v>60.85</v>
      </c>
      <c r="AJ49" s="168">
        <f t="shared" si="46"/>
        <v>60.79</v>
      </c>
      <c r="AK49" s="168">
        <f t="shared" si="46"/>
        <v>60.82</v>
      </c>
      <c r="AL49" s="168">
        <f t="shared" si="47"/>
        <v>63.57</v>
      </c>
      <c r="AM49" s="168">
        <f>ROUND(100000*AM35/((SUM(AL19,AM19)/2)*24*91),2)</f>
        <v>62.19</v>
      </c>
      <c r="AN49" s="168">
        <f t="shared" si="48"/>
        <v>62.98</v>
      </c>
      <c r="AO49" s="168">
        <f t="shared" si="48"/>
        <v>62.38</v>
      </c>
      <c r="AP49" s="168">
        <f t="shared" si="49"/>
        <v>62.1</v>
      </c>
      <c r="AQ49" s="168">
        <f t="shared" si="49"/>
        <v>61.24</v>
      </c>
      <c r="AR49" s="168">
        <f t="shared" si="50"/>
        <v>61.95</v>
      </c>
      <c r="AS49" s="168">
        <f t="shared" si="50"/>
        <v>61.5</v>
      </c>
      <c r="AT49" s="168">
        <f t="shared" si="51"/>
        <v>63.96</v>
      </c>
      <c r="AU49" s="168">
        <f>ROUND(100000*AU35/((SUM(AT19,AU19)/2)*24*91),2)</f>
        <v>63.13</v>
      </c>
      <c r="AV49" s="168">
        <f t="shared" si="52"/>
        <v>65.930000000000007</v>
      </c>
      <c r="AW49" s="168">
        <f t="shared" si="52"/>
        <v>63.77</v>
      </c>
      <c r="AX49" s="168">
        <f t="shared" si="53"/>
        <v>61.72</v>
      </c>
      <c r="AY49" s="168">
        <f>ROUND(100000*AY35/((SUM(AX19,AY19)/2)*24*91),2)</f>
        <v>61.92</v>
      </c>
      <c r="AZ49" s="168">
        <f t="shared" si="54"/>
        <v>61.62</v>
      </c>
      <c r="BA49" s="168">
        <f t="shared" si="54"/>
        <v>61.26</v>
      </c>
      <c r="BB49" s="231"/>
      <c r="CZ49" s="256"/>
      <c r="DA49" s="256"/>
      <c r="DB49" s="256"/>
      <c r="DC49" s="256"/>
      <c r="DD49" s="256"/>
      <c r="DE49" s="256"/>
      <c r="DF49" s="256"/>
      <c r="DG49" s="256"/>
      <c r="DH49" s="256"/>
      <c r="DI49" s="256"/>
      <c r="DJ49" s="256"/>
      <c r="DK49" s="256"/>
      <c r="DL49" s="256"/>
      <c r="DM49" s="256"/>
      <c r="DN49" s="256"/>
      <c r="DO49" s="256"/>
      <c r="DP49" s="256"/>
      <c r="DQ49" s="256"/>
      <c r="DR49" s="256"/>
      <c r="DS49" s="256"/>
      <c r="DT49" s="256"/>
      <c r="DU49" s="256"/>
      <c r="DV49" s="256"/>
      <c r="DW49" s="256"/>
      <c r="DX49" s="256"/>
      <c r="DY49" s="256"/>
      <c r="DZ49" s="256"/>
      <c r="EA49" s="256"/>
      <c r="EB49" s="256"/>
      <c r="EC49" s="256"/>
      <c r="ED49" s="256"/>
      <c r="EE49" s="256"/>
      <c r="EF49" s="256"/>
      <c r="EG49" s="256"/>
      <c r="EH49" s="256"/>
      <c r="EI49" s="256"/>
      <c r="EJ49" s="256"/>
      <c r="EK49" s="256"/>
      <c r="EL49" s="256"/>
      <c r="EM49" s="256"/>
      <c r="EN49" s="256"/>
      <c r="EO49" s="256"/>
      <c r="EP49" s="256"/>
      <c r="EQ49" s="256"/>
      <c r="ER49" s="256"/>
      <c r="ES49" s="256"/>
      <c r="ET49" s="256"/>
      <c r="EU49" s="256"/>
      <c r="EV49" s="256"/>
    </row>
    <row r="50" spans="1:152" s="50" customFormat="1" ht="20.25" customHeight="1" x14ac:dyDescent="0.2">
      <c r="A50" s="317" t="s">
        <v>304</v>
      </c>
      <c r="B50" s="168">
        <f>ROUND(100000*B36/((SUM(Annual!B20,B20)/2)*24*90),2)</f>
        <v>53.95</v>
      </c>
      <c r="C50" s="168">
        <f>ROUND(100000*C36/((SUM(B20,C20)/2)*24*91),2)</f>
        <v>60.42</v>
      </c>
      <c r="D50" s="168">
        <f t="shared" si="30"/>
        <v>58.79</v>
      </c>
      <c r="E50" s="168">
        <f t="shared" si="30"/>
        <v>60.56</v>
      </c>
      <c r="F50" s="168">
        <f t="shared" si="31"/>
        <v>62.41</v>
      </c>
      <c r="G50" s="168">
        <f>ROUND(100000*G36/((SUM(F20,G20)/2)*24*91),2)</f>
        <v>66.599999999999994</v>
      </c>
      <c r="H50" s="168">
        <f t="shared" si="32"/>
        <v>64.040000000000006</v>
      </c>
      <c r="I50" s="168">
        <f t="shared" si="32"/>
        <v>25.28</v>
      </c>
      <c r="J50" s="168">
        <f t="shared" si="33"/>
        <v>42.34</v>
      </c>
      <c r="K50" s="168">
        <f t="shared" si="33"/>
        <v>17.57</v>
      </c>
      <c r="L50" s="168">
        <f t="shared" si="34"/>
        <v>35.47</v>
      </c>
      <c r="M50" s="168">
        <f t="shared" si="34"/>
        <v>63.72</v>
      </c>
      <c r="N50" s="168">
        <f t="shared" si="35"/>
        <v>50.58</v>
      </c>
      <c r="O50" s="168">
        <f>ROUND(100000*O36/((SUM(N20,O20)/2)*24*91),2)</f>
        <v>51.62</v>
      </c>
      <c r="P50" s="168">
        <f t="shared" si="36"/>
        <v>41.93</v>
      </c>
      <c r="Q50" s="168">
        <f t="shared" si="36"/>
        <v>48.34</v>
      </c>
      <c r="R50" s="168">
        <f t="shared" si="37"/>
        <v>51.38</v>
      </c>
      <c r="S50" s="168">
        <f>ROUND(100000*S36/((SUM(R20,S20)/2)*24*91),2)</f>
        <v>66.42</v>
      </c>
      <c r="T50" s="168">
        <f t="shared" si="38"/>
        <v>72.959999999999994</v>
      </c>
      <c r="U50" s="168">
        <f t="shared" si="38"/>
        <v>85.27</v>
      </c>
      <c r="V50" s="168">
        <f t="shared" si="39"/>
        <v>88.52</v>
      </c>
      <c r="W50" s="168">
        <f>ROUND(100000*W36/((SUM(V20,W20)/2)*24*91),2)</f>
        <v>88.02</v>
      </c>
      <c r="X50" s="168">
        <f t="shared" si="40"/>
        <v>75.56</v>
      </c>
      <c r="Y50" s="168">
        <f t="shared" si="40"/>
        <v>88.63</v>
      </c>
      <c r="Z50" s="168">
        <f t="shared" si="41"/>
        <v>95.71</v>
      </c>
      <c r="AA50" s="168">
        <f t="shared" si="41"/>
        <v>82.04</v>
      </c>
      <c r="AB50" s="168">
        <f t="shared" si="42"/>
        <v>56.52</v>
      </c>
      <c r="AC50" s="168">
        <f t="shared" si="42"/>
        <v>75.95</v>
      </c>
      <c r="AD50" s="168">
        <f t="shared" si="43"/>
        <v>94.27</v>
      </c>
      <c r="AE50" s="168">
        <f>ROUND(100000*AE36/((SUM(AD20,AE20)/2)*24*91),2)</f>
        <v>74.599999999999994</v>
      </c>
      <c r="AF50" s="168">
        <f t="shared" si="44"/>
        <v>71.959999999999994</v>
      </c>
      <c r="AG50" s="168">
        <f t="shared" si="44"/>
        <v>65.069999999999993</v>
      </c>
      <c r="AH50" s="168">
        <f t="shared" si="45"/>
        <v>69.89</v>
      </c>
      <c r="AI50" s="168">
        <f>ROUND(100000*AI36/((SUM(AH20,AI20)/2)*24*91),2)</f>
        <v>73.849999999999994</v>
      </c>
      <c r="AJ50" s="168">
        <f t="shared" si="46"/>
        <v>65.19</v>
      </c>
      <c r="AK50" s="168">
        <f t="shared" si="46"/>
        <v>69.14</v>
      </c>
      <c r="AL50" s="168">
        <f t="shared" si="47"/>
        <v>61.3</v>
      </c>
      <c r="AM50" s="168">
        <f>ROUND(100000*AM36/((SUM(AL20,AM20)/2)*24*91),2)</f>
        <v>61.73</v>
      </c>
      <c r="AN50" s="168">
        <f t="shared" si="48"/>
        <v>60.49</v>
      </c>
      <c r="AO50" s="168">
        <f t="shared" si="48"/>
        <v>71.72</v>
      </c>
      <c r="AP50" s="168">
        <f t="shared" si="49"/>
        <v>71.59</v>
      </c>
      <c r="AQ50" s="168">
        <f t="shared" si="49"/>
        <v>67.83</v>
      </c>
      <c r="AR50" s="168">
        <f t="shared" si="50"/>
        <v>60.47</v>
      </c>
      <c r="AS50" s="168">
        <f t="shared" si="50"/>
        <v>68.180000000000007</v>
      </c>
      <c r="AT50" s="168">
        <f t="shared" si="51"/>
        <v>72.27</v>
      </c>
      <c r="AU50" s="168">
        <f>ROUND(100000*AU36/((SUM(AT20,AU20)/2)*24*91),2)</f>
        <v>65.97</v>
      </c>
      <c r="AV50" s="168">
        <f t="shared" si="52"/>
        <v>59.39</v>
      </c>
      <c r="AW50" s="168">
        <f t="shared" si="52"/>
        <v>73.069999999999993</v>
      </c>
      <c r="AX50" s="168">
        <f t="shared" si="53"/>
        <v>68.33</v>
      </c>
      <c r="AY50" s="168">
        <f>ROUND(100000*AY36/((SUM(AX20,AY20)/2)*24*91),2)</f>
        <v>49.09</v>
      </c>
      <c r="AZ50" s="168">
        <f t="shared" si="54"/>
        <v>60.19</v>
      </c>
      <c r="BA50" s="168">
        <f t="shared" si="54"/>
        <v>48.51</v>
      </c>
      <c r="BB50" s="231"/>
      <c r="CZ50" s="256"/>
      <c r="DA50" s="256"/>
      <c r="DB50" s="256"/>
      <c r="DC50" s="256"/>
      <c r="DD50" s="256"/>
      <c r="DE50" s="256"/>
      <c r="DF50" s="256"/>
      <c r="DG50" s="256"/>
      <c r="DH50" s="256"/>
      <c r="DI50" s="256"/>
      <c r="DJ50" s="256"/>
      <c r="DK50" s="256"/>
      <c r="DL50" s="256"/>
      <c r="DM50" s="256"/>
      <c r="DN50" s="256"/>
      <c r="DO50" s="256"/>
      <c r="DP50" s="256"/>
      <c r="DQ50" s="256"/>
      <c r="DR50" s="256"/>
      <c r="DS50" s="256"/>
      <c r="DT50" s="256"/>
      <c r="DU50" s="256"/>
      <c r="DV50" s="256"/>
      <c r="DW50" s="256"/>
      <c r="DX50" s="256"/>
      <c r="DY50" s="256"/>
      <c r="DZ50" s="256"/>
      <c r="EA50" s="256"/>
      <c r="EB50" s="256"/>
      <c r="EC50" s="256"/>
      <c r="ED50" s="256"/>
      <c r="EE50" s="256"/>
      <c r="EF50" s="256"/>
      <c r="EG50" s="256"/>
      <c r="EH50" s="256"/>
      <c r="EI50" s="256"/>
      <c r="EJ50" s="256"/>
      <c r="EK50" s="256"/>
      <c r="EL50" s="256"/>
      <c r="EM50" s="256"/>
      <c r="EN50" s="256"/>
      <c r="EO50" s="256"/>
      <c r="EP50" s="256"/>
      <c r="EQ50" s="256"/>
      <c r="ER50" s="256"/>
      <c r="ES50" s="256"/>
      <c r="ET50" s="256"/>
      <c r="EU50" s="256"/>
      <c r="EV50" s="256"/>
    </row>
    <row r="51" spans="1:152" s="50" customFormat="1" ht="20.25" customHeight="1" x14ac:dyDescent="0.2">
      <c r="A51" s="318" t="s">
        <v>96</v>
      </c>
      <c r="B51" s="228">
        <f>ROUND(100000*(B37-B33)/((SUM(Annual!B21,B21)/2)*24*90),2)</f>
        <v>31.6</v>
      </c>
      <c r="C51" s="228">
        <f>ROUND(100000*(C37-C33)/((SUM(B21,C21)/2)*24*91),2)</f>
        <v>25.31</v>
      </c>
      <c r="D51" s="228">
        <f>ROUND(100000*(D37-D33)/((SUM(C21,D21)/2)*24*92),2)</f>
        <v>30.75</v>
      </c>
      <c r="E51" s="228">
        <f>ROUND(100000*(E37-E33)/((SUM(D21,E21)/2)*24*92),2)</f>
        <v>35.42</v>
      </c>
      <c r="F51" s="228">
        <f>ROUND(100000*(F37-F33)/((SUM(E21,F21)/2)*24*90),2)</f>
        <v>35.67</v>
      </c>
      <c r="G51" s="228">
        <f>ROUND(100000*(G37-G33)/((SUM(F21,G21)/2)*24*91),2)</f>
        <v>34.67</v>
      </c>
      <c r="H51" s="228">
        <f>ROUND(100000*(H37-H33)/((SUM(G21,H21)/2)*24*92),2)</f>
        <v>30.57</v>
      </c>
      <c r="I51" s="228">
        <f>ROUND(100000*(I37-I33)/((SUM(H21,I21)/2)*24*92),2)</f>
        <v>41.86</v>
      </c>
      <c r="J51" s="228">
        <f>ROUND(100000*(J37-J33)/((SUM(I21,J21)/2)*24*91),2)</f>
        <v>36.770000000000003</v>
      </c>
      <c r="K51" s="228">
        <f>ROUND(100000*(K37-K33)/((SUM(J21,K21)/2)*24*91),2)</f>
        <v>25.71</v>
      </c>
      <c r="L51" s="228">
        <f>ROUND(100000*(L37-L33)/((SUM(K21,L21)/2)*24*92),2)</f>
        <v>28.3</v>
      </c>
      <c r="M51" s="228">
        <f>ROUND(100000*(M37-M33)/((SUM(L21,M21)/2)*24*92),2)</f>
        <v>36.32</v>
      </c>
      <c r="N51" s="228">
        <f>ROUND(100000*(N37-N33)/((SUM(M21,N21)/2)*24*90),2)</f>
        <v>33.28</v>
      </c>
      <c r="O51" s="228">
        <f>ROUND(100000*(O37-O33)/((SUM(N21,O21)/2)*24*91),2)</f>
        <v>31.76</v>
      </c>
      <c r="P51" s="228">
        <f>ROUND(100000*(P37-P33)/((SUM(O21,P21)/2)*24*92),2)</f>
        <v>24.83</v>
      </c>
      <c r="Q51" s="228">
        <f>ROUND(100000*(Q37-Q33)/((SUM(P21,Q21)/2)*24*92),2)</f>
        <v>38.61</v>
      </c>
      <c r="R51" s="228">
        <f>ROUND(100000*(R37-R33)/((SUM(Q21,R21)/2)*24*90),2)</f>
        <v>40.049999999999997</v>
      </c>
      <c r="S51" s="228">
        <f>ROUND(100000*(S37-S33)/((SUM(R21,S21)/2)*24*91),2)</f>
        <v>26.31</v>
      </c>
      <c r="T51" s="228">
        <f>ROUND(100000*(T37-T33)/((SUM(S21,T21)/2)*24*92),2)</f>
        <v>25.42</v>
      </c>
      <c r="U51" s="228">
        <f>ROUND(100000*(U37-U33)/((SUM(T21,U21)/2)*24*92),2)</f>
        <v>36.14</v>
      </c>
      <c r="V51" s="228">
        <f>ROUND(100000*(V37-V33)/((SUM(U21,V21)/2)*24*90),2)</f>
        <v>38.07</v>
      </c>
      <c r="W51" s="228">
        <f>ROUND(100000*(W37-W33)/((SUM(V21,W21)/2)*24*91),2)</f>
        <v>32.18</v>
      </c>
      <c r="X51" s="228">
        <f>ROUND(100000*(X37-X33)/((SUM(W21,X21)/2)*24*92),2)</f>
        <v>27.71</v>
      </c>
      <c r="Y51" s="228">
        <f>ROUND(100000*(Y37-Y33)/((SUM(X21,Y21)/2)*24*92),2)</f>
        <v>35.14</v>
      </c>
      <c r="Z51" s="228">
        <f>ROUND(100000*(Z37-Z33)/((SUM(Y21,Z21)/2)*24*91),2)</f>
        <v>33.76</v>
      </c>
      <c r="AA51" s="228">
        <f>ROUND(100000*(AA37-AA33)/((SUM(Z21,AA21)/2)*24*91),2)</f>
        <v>27.27</v>
      </c>
      <c r="AB51" s="228">
        <f>ROUND(100000*(AB37-AB33)/((SUM(AA21,AB21)/2)*24*92),2)</f>
        <v>25.75</v>
      </c>
      <c r="AC51" s="228">
        <f>ROUND(100000*(AC37-AC33)/((SUM(AB21,AC21)/2)*24*92),2)</f>
        <v>26.36</v>
      </c>
      <c r="AD51" s="228">
        <f>ROUND(100000*(AD37-AD33)/((SUM(AC21,AD21)/2)*24*90),2)</f>
        <v>31.95</v>
      </c>
      <c r="AE51" s="228">
        <f>ROUND(100000*(AE37-AE33)/((SUM(AD21,AE21)/2)*24*91),2)</f>
        <v>28.37</v>
      </c>
      <c r="AF51" s="228">
        <f>ROUND(100000*(AF37-AF33)/((SUM(AE21,AF21)/2)*24*92),2)</f>
        <v>26.43</v>
      </c>
      <c r="AG51" s="228">
        <f>ROUND(100000*(AG37-AG33)/((SUM(AF21,AG21)/2)*24*92),2)</f>
        <v>31.44</v>
      </c>
      <c r="AH51" s="228">
        <f>ROUND(100000*(AH37-AH33)/((SUM(AG21,AH21)/2)*24*90),2)</f>
        <v>32.18</v>
      </c>
      <c r="AI51" s="228">
        <f>ROUND(100000*(AI37-AI33)/((SUM(AH21,AI21)/2)*24*91),2)</f>
        <v>26.68</v>
      </c>
      <c r="AJ51" s="228">
        <f>ROUND(100000*(AJ37-AJ33)/((SUM(AI21,AJ21)/2)*24*92),2)</f>
        <v>25.9</v>
      </c>
      <c r="AK51" s="228">
        <f>ROUND(100000*(AK37-AK33)/((SUM(AJ21,AK21)/2)*24*92),2)</f>
        <v>32.97</v>
      </c>
      <c r="AL51" s="228">
        <f>ROUND(100000*(AL37-AL33)/((SUM(AK21,AL21)/2)*24*90),2)</f>
        <v>32.44</v>
      </c>
      <c r="AM51" s="228">
        <f>ROUND(100000*(AM37-AM33)/((SUM(AL21,AM21)/2)*24*91),2)</f>
        <v>26.79</v>
      </c>
      <c r="AN51" s="228">
        <f>ROUND(100000*(AN37-AN33)/((SUM(AM21,AN21)/2)*24*92),2)</f>
        <v>28.4</v>
      </c>
      <c r="AO51" s="228">
        <f>ROUND(100000*(AO37-AO33)/((SUM(AN21,AO21)/2)*24*92),2)</f>
        <v>31.92</v>
      </c>
      <c r="AP51" s="228">
        <f>ROUND(100000*(AP37-AP33)/((SUM(AO21,AP21)/2)*24*91),2)</f>
        <v>39.85</v>
      </c>
      <c r="AQ51" s="228">
        <f>ROUND(100000*(AQ37-AQ33)/((SUM(AP21,AQ21)/2)*24*91),2)</f>
        <v>28.68</v>
      </c>
      <c r="AR51" s="228">
        <f>ROUND(100000*(AR37-AR33)/((SUM(AQ21,AR21)/2)*24*92),2)</f>
        <v>27.78</v>
      </c>
      <c r="AS51" s="228">
        <f>ROUND(100000*(AS37-AS33)/((SUM(AR21,AS21)/2)*24*92),2)</f>
        <v>32.93</v>
      </c>
      <c r="AT51" s="228">
        <f>ROUND(100000*(AT37-AT33)/((SUM(AS21,AT21)/2)*24*90),2)</f>
        <v>33.67</v>
      </c>
      <c r="AU51" s="228">
        <f>ROUND(100000*(AU37-AU33)/((SUM(AT21,AU21)/2)*24*91),2)</f>
        <v>25.75</v>
      </c>
      <c r="AV51" s="228">
        <f>ROUND(100000*(AV37-AV33)/((SUM(AU21,AV21)/2)*24*92),2)</f>
        <v>22.19</v>
      </c>
      <c r="AW51" s="228">
        <f>ROUND(100000*(AW37-AW33)/((SUM(AV21,AW21)/2)*24*92),2)</f>
        <v>32.950000000000003</v>
      </c>
      <c r="AX51" s="228">
        <f>ROUND(100000*(AX37-AX33)/((SUM(AW21,AX21)/2)*24*90),2)</f>
        <v>35.01</v>
      </c>
      <c r="AY51" s="228">
        <f>ROUND(100000*(AY37-AY33)/((SUM(AX21,AY21)/2)*24*91),2)</f>
        <v>26.95</v>
      </c>
      <c r="AZ51" s="228">
        <f>ROUND(100000*(AZ37-AZ33)/((SUM(AY21,AZ21)/2)*24*92),2)</f>
        <v>24.46</v>
      </c>
      <c r="BA51" s="228">
        <f>ROUND(100000*(BA37-BA33)/((SUM(AZ21,BA21)/2)*24*92),2)</f>
        <v>31.98</v>
      </c>
    </row>
    <row r="52" spans="1:152" s="50" customFormat="1" ht="45" customHeight="1" x14ac:dyDescent="0.2">
      <c r="A52" s="315"/>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c r="AM52" s="157"/>
      <c r="AN52" s="157"/>
      <c r="AO52" s="258"/>
      <c r="AP52" s="258"/>
      <c r="AQ52" s="161"/>
      <c r="AR52" s="161"/>
      <c r="AS52" s="161"/>
      <c r="AT52" s="161"/>
      <c r="AU52" s="161"/>
      <c r="AV52" s="161"/>
      <c r="AW52" s="161"/>
      <c r="BB52" s="231"/>
    </row>
    <row r="53" spans="1:152" s="50" customFormat="1" ht="39" customHeight="1" x14ac:dyDescent="0.2">
      <c r="A53" s="343" t="s">
        <v>229</v>
      </c>
      <c r="B53" s="226" t="s">
        <v>121</v>
      </c>
      <c r="C53" s="226" t="s">
        <v>122</v>
      </c>
      <c r="D53" s="226" t="s">
        <v>123</v>
      </c>
      <c r="E53" s="226" t="s">
        <v>124</v>
      </c>
      <c r="F53" s="226" t="s">
        <v>125</v>
      </c>
      <c r="G53" s="226" t="s">
        <v>126</v>
      </c>
      <c r="H53" s="226" t="s">
        <v>127</v>
      </c>
      <c r="I53" s="226" t="s">
        <v>128</v>
      </c>
      <c r="J53" s="226" t="s">
        <v>129</v>
      </c>
      <c r="K53" s="226" t="s">
        <v>130</v>
      </c>
      <c r="L53" s="226" t="s">
        <v>131</v>
      </c>
      <c r="M53" s="226" t="s">
        <v>132</v>
      </c>
      <c r="N53" s="227" t="s">
        <v>133</v>
      </c>
      <c r="O53" s="227" t="s">
        <v>134</v>
      </c>
      <c r="P53" s="227" t="s">
        <v>135</v>
      </c>
      <c r="Q53" s="227" t="s">
        <v>136</v>
      </c>
      <c r="R53" s="227" t="s">
        <v>137</v>
      </c>
      <c r="S53" s="227" t="s">
        <v>138</v>
      </c>
      <c r="T53" s="227" t="s">
        <v>139</v>
      </c>
      <c r="U53" s="227" t="s">
        <v>140</v>
      </c>
      <c r="V53" s="227" t="s">
        <v>141</v>
      </c>
      <c r="W53" s="227" t="s">
        <v>142</v>
      </c>
      <c r="X53" s="227" t="s">
        <v>143</v>
      </c>
      <c r="Y53" s="227" t="s">
        <v>144</v>
      </c>
      <c r="Z53" s="227" t="s">
        <v>145</v>
      </c>
      <c r="AA53" s="227" t="s">
        <v>146</v>
      </c>
      <c r="AB53" s="227" t="s">
        <v>147</v>
      </c>
      <c r="AC53" s="227" t="s">
        <v>148</v>
      </c>
      <c r="AD53" s="227" t="s">
        <v>149</v>
      </c>
      <c r="AE53" s="227" t="s">
        <v>150</v>
      </c>
      <c r="AF53" s="227" t="s">
        <v>151</v>
      </c>
      <c r="AG53" s="227" t="s">
        <v>152</v>
      </c>
      <c r="AH53" s="227" t="s">
        <v>153</v>
      </c>
      <c r="AI53" s="227" t="s">
        <v>154</v>
      </c>
      <c r="AJ53" s="227" t="s">
        <v>155</v>
      </c>
      <c r="AK53" s="227" t="s">
        <v>156</v>
      </c>
      <c r="AL53" s="227" t="s">
        <v>157</v>
      </c>
      <c r="AM53" s="227" t="s">
        <v>158</v>
      </c>
      <c r="AN53" s="227" t="s">
        <v>159</v>
      </c>
      <c r="AO53" s="261" t="s">
        <v>160</v>
      </c>
      <c r="AP53" s="261" t="s">
        <v>161</v>
      </c>
      <c r="AQ53" s="241" t="s">
        <v>162</v>
      </c>
      <c r="AR53" s="241" t="s">
        <v>163</v>
      </c>
      <c r="AS53" s="241" t="s">
        <v>164</v>
      </c>
      <c r="AT53" s="241" t="s">
        <v>165</v>
      </c>
      <c r="AU53" s="241" t="s">
        <v>166</v>
      </c>
      <c r="AV53" s="241" t="s">
        <v>260</v>
      </c>
      <c r="AW53" s="241" t="s">
        <v>265</v>
      </c>
      <c r="AX53" s="227" t="s">
        <v>277</v>
      </c>
      <c r="AY53" s="227" t="s">
        <v>281</v>
      </c>
      <c r="AZ53" s="227" t="s">
        <v>283</v>
      </c>
      <c r="BA53" s="227" t="s">
        <v>264</v>
      </c>
      <c r="BB53" s="231"/>
      <c r="BD53" s="157"/>
    </row>
    <row r="54" spans="1:152" s="50" customFormat="1" ht="20.25" customHeight="1" x14ac:dyDescent="0.2">
      <c r="A54" s="317" t="s">
        <v>87</v>
      </c>
      <c r="B54" s="168">
        <f>ROUND((B25/B$61)*100,2)</f>
        <v>1.62</v>
      </c>
      <c r="C54" s="168">
        <f t="shared" ref="C54:G54" si="55">ROUND((C25/C$61)*100,2)</f>
        <v>1.39</v>
      </c>
      <c r="D54" s="168">
        <f t="shared" si="55"/>
        <v>2.33</v>
      </c>
      <c r="E54" s="168">
        <f t="shared" si="55"/>
        <v>2.2400000000000002</v>
      </c>
      <c r="F54" s="168">
        <f t="shared" si="55"/>
        <v>2.3199999999999998</v>
      </c>
      <c r="G54" s="168">
        <f t="shared" si="55"/>
        <v>2.93</v>
      </c>
      <c r="H54" s="168">
        <f t="shared" ref="H54:R54" si="56">ROUND((H25/H$61)*100,2)</f>
        <v>2.2999999999999998</v>
      </c>
      <c r="I54" s="168">
        <f t="shared" si="56"/>
        <v>4.17</v>
      </c>
      <c r="J54" s="168">
        <f t="shared" si="56"/>
        <v>3.57</v>
      </c>
      <c r="K54" s="168">
        <f t="shared" si="56"/>
        <v>2.63</v>
      </c>
      <c r="L54" s="168">
        <f t="shared" si="56"/>
        <v>3.25</v>
      </c>
      <c r="M54" s="168">
        <f t="shared" si="56"/>
        <v>3.9</v>
      </c>
      <c r="N54" s="168">
        <f t="shared" si="56"/>
        <v>3.92</v>
      </c>
      <c r="O54" s="168">
        <f t="shared" si="56"/>
        <v>4.63</v>
      </c>
      <c r="P54" s="168">
        <f t="shared" si="56"/>
        <v>3.48</v>
      </c>
      <c r="Q54" s="168">
        <f t="shared" si="56"/>
        <v>6.73</v>
      </c>
      <c r="R54" s="168">
        <f t="shared" si="56"/>
        <v>7.13</v>
      </c>
      <c r="S54" s="168">
        <f t="shared" ref="S54:Y54" si="57">ROUND((S25/S$61)*100,2)</f>
        <v>3.86</v>
      </c>
      <c r="T54" s="168">
        <f t="shared" si="57"/>
        <v>3.79</v>
      </c>
      <c r="U54" s="168">
        <f t="shared" si="57"/>
        <v>6.64</v>
      </c>
      <c r="V54" s="168">
        <f t="shared" si="57"/>
        <v>7.49</v>
      </c>
      <c r="W54" s="168">
        <f t="shared" si="57"/>
        <v>6.06</v>
      </c>
      <c r="X54" s="168">
        <f t="shared" si="57"/>
        <v>4.99</v>
      </c>
      <c r="Y54" s="168">
        <f t="shared" si="57"/>
        <v>8.0500000000000007</v>
      </c>
      <c r="Z54" s="168">
        <f>ROUND((Z25/Z$61)*100,2)</f>
        <v>6.86</v>
      </c>
      <c r="AA54" s="168">
        <f t="shared" ref="AA54:AN54" si="58">ROUND((AA25/AA$61)*100,2)</f>
        <v>5.07</v>
      </c>
      <c r="AB54" s="168">
        <f t="shared" si="58"/>
        <v>6.05</v>
      </c>
      <c r="AC54" s="168">
        <f t="shared" si="58"/>
        <v>6.32</v>
      </c>
      <c r="AD54" s="168">
        <f t="shared" si="58"/>
        <v>8.27</v>
      </c>
      <c r="AE54" s="168">
        <f t="shared" si="58"/>
        <v>8.0399999999999991</v>
      </c>
      <c r="AF54" s="168">
        <f t="shared" si="58"/>
        <v>7.46</v>
      </c>
      <c r="AG54" s="168">
        <f t="shared" si="58"/>
        <v>9.94</v>
      </c>
      <c r="AH54" s="168">
        <f t="shared" si="58"/>
        <v>10.23</v>
      </c>
      <c r="AI54" s="168">
        <f t="shared" si="58"/>
        <v>7.07</v>
      </c>
      <c r="AJ54" s="168">
        <f t="shared" si="58"/>
        <v>7.39</v>
      </c>
      <c r="AK54" s="168">
        <f t="shared" si="58"/>
        <v>11.27</v>
      </c>
      <c r="AL54" s="168">
        <f t="shared" si="58"/>
        <v>11.27</v>
      </c>
      <c r="AM54" s="168">
        <f t="shared" si="58"/>
        <v>8.02</v>
      </c>
      <c r="AN54" s="168">
        <f t="shared" si="58"/>
        <v>9.18</v>
      </c>
      <c r="AO54" s="168">
        <f>ROUND((AO25/AO$61)*100,2)</f>
        <v>10.53</v>
      </c>
      <c r="AP54" s="168">
        <f t="shared" ref="AP54:AV54" si="59">ROUND((AP25/AP$61)*100,2)</f>
        <v>14.89</v>
      </c>
      <c r="AQ54" s="168">
        <f t="shared" si="59"/>
        <v>9.1</v>
      </c>
      <c r="AR54" s="168">
        <f t="shared" si="59"/>
        <v>9.07</v>
      </c>
      <c r="AS54" s="168">
        <f t="shared" si="59"/>
        <v>10.88</v>
      </c>
      <c r="AT54" s="168">
        <f t="shared" si="59"/>
        <v>11.84</v>
      </c>
      <c r="AU54" s="168">
        <f t="shared" si="59"/>
        <v>7.25</v>
      </c>
      <c r="AV54" s="168">
        <f t="shared" si="59"/>
        <v>5.87</v>
      </c>
      <c r="AW54" s="168">
        <f t="shared" ref="AW54:AX54" si="60">ROUND((AW25/AW$61)*100,2)</f>
        <v>11.86</v>
      </c>
      <c r="AX54" s="168">
        <f t="shared" si="60"/>
        <v>13.97</v>
      </c>
      <c r="AY54" s="168">
        <f t="shared" ref="AY54:AZ54" si="61">ROUND((AY25/AY$61)*100,2)</f>
        <v>9.44</v>
      </c>
      <c r="AZ54" s="168">
        <f t="shared" si="61"/>
        <v>7.28</v>
      </c>
      <c r="BA54" s="168">
        <f t="shared" ref="BA54" si="62">ROUND((BA25/BA$61)*100,2)</f>
        <v>12.05</v>
      </c>
      <c r="BB54" s="231"/>
      <c r="BD54" s="157"/>
    </row>
    <row r="55" spans="1:152" s="50" customFormat="1" ht="20.25" customHeight="1" x14ac:dyDescent="0.2">
      <c r="A55" s="317" t="s">
        <v>88</v>
      </c>
      <c r="B55" s="168">
        <f>ROUND((B26/B$61)*100,2)</f>
        <v>0.62</v>
      </c>
      <c r="C55" s="168">
        <f t="shared" ref="C55:G55" si="63">ROUND((C26/C$61)*100,2)</f>
        <v>0.53</v>
      </c>
      <c r="D55" s="168">
        <f t="shared" si="63"/>
        <v>1</v>
      </c>
      <c r="E55" s="168">
        <f t="shared" si="63"/>
        <v>1.06</v>
      </c>
      <c r="F55" s="168">
        <f t="shared" si="63"/>
        <v>0.97</v>
      </c>
      <c r="G55" s="168">
        <f t="shared" si="63"/>
        <v>1.33</v>
      </c>
      <c r="H55" s="168">
        <f t="shared" ref="H55:R55" si="64">ROUND((H26/H$61)*100,2)</f>
        <v>1.32</v>
      </c>
      <c r="I55" s="168">
        <f t="shared" si="64"/>
        <v>2</v>
      </c>
      <c r="J55" s="168">
        <f t="shared" si="64"/>
        <v>1.51</v>
      </c>
      <c r="K55" s="168">
        <f t="shared" si="64"/>
        <v>1.93</v>
      </c>
      <c r="L55" s="168">
        <f t="shared" si="64"/>
        <v>2.1</v>
      </c>
      <c r="M55" s="168">
        <f t="shared" si="64"/>
        <v>2.82</v>
      </c>
      <c r="N55" s="168">
        <f t="shared" si="64"/>
        <v>2.77</v>
      </c>
      <c r="O55" s="168">
        <f t="shared" si="64"/>
        <v>3.12</v>
      </c>
      <c r="P55" s="168">
        <f t="shared" si="64"/>
        <v>2.4700000000000002</v>
      </c>
      <c r="Q55" s="168">
        <f t="shared" si="64"/>
        <v>4.3600000000000003</v>
      </c>
      <c r="R55" s="168">
        <f t="shared" si="64"/>
        <v>4.6900000000000004</v>
      </c>
      <c r="S55" s="168">
        <f t="shared" ref="S55:Y55" si="65">ROUND((S26/S$61)*100,2)</f>
        <v>2.66</v>
      </c>
      <c r="T55" s="168">
        <f t="shared" si="65"/>
        <v>2.95</v>
      </c>
      <c r="U55" s="168">
        <f t="shared" si="65"/>
        <v>5.22</v>
      </c>
      <c r="V55" s="168">
        <f t="shared" si="65"/>
        <v>4.8899999999999997</v>
      </c>
      <c r="W55" s="168">
        <f t="shared" si="65"/>
        <v>4.5599999999999996</v>
      </c>
      <c r="X55" s="168">
        <f t="shared" si="65"/>
        <v>4.47</v>
      </c>
      <c r="Y55" s="168">
        <f t="shared" si="65"/>
        <v>6.51</v>
      </c>
      <c r="Z55" s="168">
        <f>ROUND((Z26/Z$61)*100,2)</f>
        <v>5.59</v>
      </c>
      <c r="AA55" s="168">
        <f t="shared" ref="AA55:AN55" si="66">ROUND((AA26/AA$61)*100,2)</f>
        <v>4.17</v>
      </c>
      <c r="AB55" s="168">
        <f t="shared" si="66"/>
        <v>4.71</v>
      </c>
      <c r="AC55" s="168">
        <f t="shared" si="66"/>
        <v>4.76</v>
      </c>
      <c r="AD55" s="168">
        <f t="shared" si="66"/>
        <v>5.51</v>
      </c>
      <c r="AE55" s="168">
        <f t="shared" si="66"/>
        <v>5.19</v>
      </c>
      <c r="AF55" s="168">
        <f t="shared" si="66"/>
        <v>5.25</v>
      </c>
      <c r="AG55" s="168">
        <f t="shared" si="66"/>
        <v>8.4700000000000006</v>
      </c>
      <c r="AH55" s="168">
        <f t="shared" si="66"/>
        <v>8.48</v>
      </c>
      <c r="AI55" s="168">
        <f t="shared" si="66"/>
        <v>6.14</v>
      </c>
      <c r="AJ55" s="168">
        <f t="shared" si="66"/>
        <v>6.69</v>
      </c>
      <c r="AK55" s="168">
        <f t="shared" si="66"/>
        <v>10.14</v>
      </c>
      <c r="AL55" s="168">
        <f t="shared" si="66"/>
        <v>9.85</v>
      </c>
      <c r="AM55" s="168">
        <f t="shared" si="66"/>
        <v>7.87</v>
      </c>
      <c r="AN55" s="168">
        <f t="shared" si="66"/>
        <v>9.7100000000000009</v>
      </c>
      <c r="AO55" s="168">
        <f>ROUND((AO26/AO$61)*100,2)</f>
        <v>11.77</v>
      </c>
      <c r="AP55" s="168">
        <f t="shared" ref="AP55:AV55" si="67">ROUND((AP26/AP$61)*100,2)</f>
        <v>15.38</v>
      </c>
      <c r="AQ55" s="168">
        <f t="shared" si="67"/>
        <v>10.9</v>
      </c>
      <c r="AR55" s="168">
        <f t="shared" si="67"/>
        <v>10.9</v>
      </c>
      <c r="AS55" s="168">
        <f t="shared" si="67"/>
        <v>14.14</v>
      </c>
      <c r="AT55" s="168">
        <f t="shared" si="67"/>
        <v>13.31</v>
      </c>
      <c r="AU55" s="168">
        <f t="shared" si="67"/>
        <v>8.48</v>
      </c>
      <c r="AV55" s="168">
        <f t="shared" si="67"/>
        <v>9</v>
      </c>
      <c r="AW55" s="168">
        <f t="shared" ref="AW55:AX55" si="68">ROUND((AW26/AW$61)*100,2)</f>
        <v>14.37</v>
      </c>
      <c r="AX55" s="168">
        <f t="shared" si="68"/>
        <v>14.97</v>
      </c>
      <c r="AY55" s="168">
        <f t="shared" ref="AY55:AZ55" si="69">ROUND((AY26/AY$61)*100,2)</f>
        <v>11.24</v>
      </c>
      <c r="AZ55" s="168">
        <f t="shared" si="69"/>
        <v>10.01</v>
      </c>
      <c r="BA55" s="168">
        <f t="shared" ref="BA55" si="70">ROUND((BA26/BA$61)*100,2)</f>
        <v>18.59</v>
      </c>
      <c r="BB55" s="231"/>
      <c r="BD55" s="157"/>
    </row>
    <row r="56" spans="1:152" s="50" customFormat="1" ht="20.25" customHeight="1" x14ac:dyDescent="0.2">
      <c r="A56" s="317" t="s">
        <v>4</v>
      </c>
      <c r="B56" s="168">
        <f>ROUND((B27/B$61)*100,2)</f>
        <v>0</v>
      </c>
      <c r="C56" s="168">
        <f t="shared" ref="C56:G56" si="71">ROUND((C27/C$61)*100,2)</f>
        <v>0</v>
      </c>
      <c r="D56" s="168">
        <f t="shared" si="71"/>
        <v>0</v>
      </c>
      <c r="E56" s="168">
        <f t="shared" si="71"/>
        <v>0</v>
      </c>
      <c r="F56" s="168">
        <f t="shared" si="71"/>
        <v>0</v>
      </c>
      <c r="G56" s="168">
        <f t="shared" si="71"/>
        <v>0</v>
      </c>
      <c r="H56" s="168">
        <f t="shared" ref="H56:R56" si="72">ROUND((H27/H$61)*100,2)</f>
        <v>0</v>
      </c>
      <c r="I56" s="168">
        <f t="shared" si="72"/>
        <v>0</v>
      </c>
      <c r="J56" s="168">
        <f t="shared" si="72"/>
        <v>0</v>
      </c>
      <c r="K56" s="168">
        <f t="shared" si="72"/>
        <v>0</v>
      </c>
      <c r="L56" s="168">
        <f t="shared" si="72"/>
        <v>0</v>
      </c>
      <c r="M56" s="168">
        <f t="shared" si="72"/>
        <v>0</v>
      </c>
      <c r="N56" s="168">
        <f t="shared" si="72"/>
        <v>0</v>
      </c>
      <c r="O56" s="168">
        <f t="shared" si="72"/>
        <v>0</v>
      </c>
      <c r="P56" s="168">
        <f t="shared" si="72"/>
        <v>0</v>
      </c>
      <c r="Q56" s="168">
        <f t="shared" si="72"/>
        <v>0</v>
      </c>
      <c r="R56" s="168">
        <f t="shared" si="72"/>
        <v>0</v>
      </c>
      <c r="S56" s="168">
        <f t="shared" ref="S56:Y56" si="73">ROUND((S27/S$61)*100,2)</f>
        <v>0</v>
      </c>
      <c r="T56" s="168">
        <f t="shared" si="73"/>
        <v>0</v>
      </c>
      <c r="U56" s="168">
        <f t="shared" si="73"/>
        <v>0</v>
      </c>
      <c r="V56" s="168">
        <f t="shared" si="73"/>
        <v>0</v>
      </c>
      <c r="W56" s="168">
        <f t="shared" si="73"/>
        <v>0</v>
      </c>
      <c r="X56" s="168">
        <f t="shared" si="73"/>
        <v>0</v>
      </c>
      <c r="Y56" s="168">
        <f t="shared" si="73"/>
        <v>0</v>
      </c>
      <c r="Z56" s="168">
        <f>ROUND((Z27/Z$61)*100,2)</f>
        <v>0</v>
      </c>
      <c r="AA56" s="168">
        <f t="shared" ref="AA56:AN56" si="74">ROUND((AA27/AA$61)*100,2)</f>
        <v>0</v>
      </c>
      <c r="AB56" s="168">
        <f t="shared" si="74"/>
        <v>0</v>
      </c>
      <c r="AC56" s="168">
        <f t="shared" si="74"/>
        <v>0</v>
      </c>
      <c r="AD56" s="168">
        <f t="shared" si="74"/>
        <v>0</v>
      </c>
      <c r="AE56" s="168">
        <f t="shared" si="74"/>
        <v>0</v>
      </c>
      <c r="AF56" s="168">
        <f t="shared" si="74"/>
        <v>0</v>
      </c>
      <c r="AG56" s="168">
        <f t="shared" si="74"/>
        <v>0</v>
      </c>
      <c r="AH56" s="168">
        <f t="shared" si="74"/>
        <v>0</v>
      </c>
      <c r="AI56" s="168">
        <f t="shared" si="74"/>
        <v>0</v>
      </c>
      <c r="AJ56" s="168">
        <f t="shared" si="74"/>
        <v>0</v>
      </c>
      <c r="AK56" s="168">
        <f t="shared" si="74"/>
        <v>0</v>
      </c>
      <c r="AL56" s="168">
        <f t="shared" si="74"/>
        <v>0</v>
      </c>
      <c r="AM56" s="168">
        <f t="shared" si="74"/>
        <v>0.01</v>
      </c>
      <c r="AN56" s="168">
        <f t="shared" si="74"/>
        <v>0.01</v>
      </c>
      <c r="AO56" s="168">
        <f>ROUND((AO27/AO$61)*100,2)</f>
        <v>0</v>
      </c>
      <c r="AP56" s="168">
        <f t="shared" ref="AP56:AV56" si="75">ROUND((AP27/AP$61)*100,2)</f>
        <v>0</v>
      </c>
      <c r="AQ56" s="168">
        <f t="shared" si="75"/>
        <v>0</v>
      </c>
      <c r="AR56" s="168">
        <f t="shared" si="75"/>
        <v>0</v>
      </c>
      <c r="AS56" s="168">
        <f t="shared" si="75"/>
        <v>0</v>
      </c>
      <c r="AT56" s="168">
        <f t="shared" si="75"/>
        <v>0</v>
      </c>
      <c r="AU56" s="168">
        <f t="shared" si="75"/>
        <v>0</v>
      </c>
      <c r="AV56" s="168">
        <f t="shared" si="75"/>
        <v>0</v>
      </c>
      <c r="AW56" s="168">
        <f t="shared" ref="AW56:AX56" si="76">ROUND((AW27/AW$61)*100,2)</f>
        <v>0</v>
      </c>
      <c r="AX56" s="168">
        <f t="shared" si="76"/>
        <v>0</v>
      </c>
      <c r="AY56" s="168">
        <f t="shared" ref="AY56:AZ56" si="77">ROUND((AY27/AY$61)*100,2)</f>
        <v>0</v>
      </c>
      <c r="AZ56" s="168">
        <f t="shared" si="77"/>
        <v>0</v>
      </c>
      <c r="BA56" s="168">
        <f t="shared" ref="BA56" si="78">ROUND((BA27/BA$61)*100,2)</f>
        <v>0</v>
      </c>
      <c r="BB56" s="231"/>
      <c r="BD56" s="157"/>
    </row>
    <row r="57" spans="1:152" s="50" customFormat="1" ht="20.25" customHeight="1" x14ac:dyDescent="0.2">
      <c r="A57" s="317" t="s">
        <v>5</v>
      </c>
      <c r="B57" s="168">
        <f>ROUND((B28/B$61)*100,2)</f>
        <v>0.01</v>
      </c>
      <c r="C57" s="168">
        <f t="shared" ref="C57:G57" si="79">ROUND((C28/C$61)*100,2)</f>
        <v>0.01</v>
      </c>
      <c r="D57" s="168">
        <f t="shared" si="79"/>
        <v>0.02</v>
      </c>
      <c r="E57" s="168">
        <f t="shared" si="79"/>
        <v>0.01</v>
      </c>
      <c r="F57" s="168">
        <f t="shared" si="79"/>
        <v>0.01</v>
      </c>
      <c r="G57" s="168">
        <f t="shared" si="79"/>
        <v>0.08</v>
      </c>
      <c r="H57" s="168">
        <f t="shared" ref="H57:R57" si="80">ROUND((H28/H$61)*100,2)</f>
        <v>0.13</v>
      </c>
      <c r="I57" s="168">
        <f t="shared" si="80"/>
        <v>0.06</v>
      </c>
      <c r="J57" s="168">
        <f t="shared" si="80"/>
        <v>0.18</v>
      </c>
      <c r="K57" s="168">
        <f t="shared" si="80"/>
        <v>0.51</v>
      </c>
      <c r="L57" s="168">
        <f t="shared" si="80"/>
        <v>0.68</v>
      </c>
      <c r="M57" s="168">
        <f t="shared" si="80"/>
        <v>0.19</v>
      </c>
      <c r="N57" s="168">
        <f t="shared" si="80"/>
        <v>0.14000000000000001</v>
      </c>
      <c r="O57" s="168">
        <f t="shared" si="80"/>
        <v>0.84</v>
      </c>
      <c r="P57" s="168">
        <f t="shared" si="80"/>
        <v>1.08</v>
      </c>
      <c r="Q57" s="168">
        <f t="shared" si="80"/>
        <v>0.33</v>
      </c>
      <c r="R57" s="168">
        <f t="shared" si="80"/>
        <v>0.5</v>
      </c>
      <c r="S57" s="168">
        <f t="shared" ref="S57:Y57" si="81">ROUND((S28/S$61)*100,2)</f>
        <v>1.87</v>
      </c>
      <c r="T57" s="168">
        <f t="shared" si="81"/>
        <v>2.0499999999999998</v>
      </c>
      <c r="U57" s="168">
        <f t="shared" si="81"/>
        <v>0.61</v>
      </c>
      <c r="V57" s="168">
        <f t="shared" si="81"/>
        <v>0.98</v>
      </c>
      <c r="W57" s="168">
        <f t="shared" si="81"/>
        <v>3.95</v>
      </c>
      <c r="X57" s="168">
        <f t="shared" si="81"/>
        <v>3.53</v>
      </c>
      <c r="Y57" s="168">
        <f t="shared" si="81"/>
        <v>0.9</v>
      </c>
      <c r="Z57" s="168">
        <f>ROUND((Z28/Z$61)*100,2)</f>
        <v>1.58</v>
      </c>
      <c r="AA57" s="168">
        <f t="shared" ref="AA57:AN57" si="82">ROUND((AA28/AA$61)*100,2)</f>
        <v>4.96</v>
      </c>
      <c r="AB57" s="168">
        <f t="shared" si="82"/>
        <v>4.92</v>
      </c>
      <c r="AC57" s="168">
        <f t="shared" si="82"/>
        <v>1.43</v>
      </c>
      <c r="AD57" s="168">
        <f t="shared" si="82"/>
        <v>1.71</v>
      </c>
      <c r="AE57" s="168">
        <f t="shared" si="82"/>
        <v>5.95</v>
      </c>
      <c r="AF57" s="168">
        <f t="shared" si="82"/>
        <v>5.24</v>
      </c>
      <c r="AG57" s="168">
        <f t="shared" si="82"/>
        <v>1.43</v>
      </c>
      <c r="AH57" s="168">
        <f t="shared" si="82"/>
        <v>1.92</v>
      </c>
      <c r="AI57" s="168">
        <f t="shared" si="82"/>
        <v>6.38</v>
      </c>
      <c r="AJ57" s="168">
        <f t="shared" si="82"/>
        <v>5.97</v>
      </c>
      <c r="AK57" s="168">
        <f t="shared" si="82"/>
        <v>1.7</v>
      </c>
      <c r="AL57" s="168">
        <f t="shared" si="82"/>
        <v>2.2000000000000002</v>
      </c>
      <c r="AM57" s="168">
        <f t="shared" si="82"/>
        <v>6.13</v>
      </c>
      <c r="AN57" s="168">
        <f t="shared" si="82"/>
        <v>6.06</v>
      </c>
      <c r="AO57" s="168">
        <f>ROUND((AO28/AO$61)*100,2)</f>
        <v>1.6</v>
      </c>
      <c r="AP57" s="168">
        <f t="shared" ref="AP57:AV57" si="83">ROUND((AP28/AP$61)*100,2)</f>
        <v>2.2000000000000002</v>
      </c>
      <c r="AQ57" s="168">
        <f t="shared" si="83"/>
        <v>8.1199999999999992</v>
      </c>
      <c r="AR57" s="168">
        <f t="shared" si="83"/>
        <v>5.73</v>
      </c>
      <c r="AS57" s="168">
        <f t="shared" si="83"/>
        <v>1.59</v>
      </c>
      <c r="AT57" s="168">
        <f t="shared" si="83"/>
        <v>2.04</v>
      </c>
      <c r="AU57" s="168">
        <f t="shared" si="83"/>
        <v>6.84</v>
      </c>
      <c r="AV57" s="168">
        <f t="shared" si="83"/>
        <v>5.93</v>
      </c>
      <c r="AW57" s="168">
        <f t="shared" ref="AW57:AX57" si="84">ROUND((AW28/AW$61)*100,2)</f>
        <v>1.67</v>
      </c>
      <c r="AX57" s="168">
        <f t="shared" si="84"/>
        <v>2.4700000000000002</v>
      </c>
      <c r="AY57" s="168">
        <f t="shared" ref="AY57:AZ57" si="85">ROUND((AY28/AY$61)*100,2)</f>
        <v>6.51</v>
      </c>
      <c r="AZ57" s="168">
        <f t="shared" si="85"/>
        <v>6.33</v>
      </c>
      <c r="BA57" s="168">
        <f t="shared" ref="BA57" si="86">ROUND((BA28/BA$61)*100,2)</f>
        <v>2.0699999999999998</v>
      </c>
      <c r="BB57" s="231"/>
      <c r="BD57" s="157"/>
    </row>
    <row r="58" spans="1:152" s="50" customFormat="1" ht="20.25" customHeight="1" x14ac:dyDescent="0.2">
      <c r="A58" s="317" t="s">
        <v>18</v>
      </c>
      <c r="B58" s="168">
        <f>ROUND((B29/B$61)*100,2)</f>
        <v>0.78</v>
      </c>
      <c r="C58" s="168">
        <f t="shared" ref="C58:G58" si="87">ROUND((C29/C$61)*100,2)</f>
        <v>0.76</v>
      </c>
      <c r="D58" s="168">
        <f t="shared" si="87"/>
        <v>1.03</v>
      </c>
      <c r="E58" s="168">
        <f t="shared" si="87"/>
        <v>1.18</v>
      </c>
      <c r="F58" s="168">
        <f t="shared" si="87"/>
        <v>1.26</v>
      </c>
      <c r="G58" s="168">
        <f t="shared" si="87"/>
        <v>1.34</v>
      </c>
      <c r="H58" s="168">
        <f t="shared" ref="H58:R58" si="88">ROUND((H29/H$61)*100,2)</f>
        <v>1.48</v>
      </c>
      <c r="I58" s="168">
        <f t="shared" si="88"/>
        <v>2.1</v>
      </c>
      <c r="J58" s="168">
        <f t="shared" si="88"/>
        <v>1.83</v>
      </c>
      <c r="K58" s="168">
        <f t="shared" si="88"/>
        <v>0.93</v>
      </c>
      <c r="L58" s="168">
        <f t="shared" si="88"/>
        <v>1.29</v>
      </c>
      <c r="M58" s="168">
        <f t="shared" si="88"/>
        <v>1.68</v>
      </c>
      <c r="N58" s="168">
        <f t="shared" si="88"/>
        <v>1.24</v>
      </c>
      <c r="O58" s="168">
        <f t="shared" si="88"/>
        <v>1.1599999999999999</v>
      </c>
      <c r="P58" s="168">
        <f t="shared" si="88"/>
        <v>0.93</v>
      </c>
      <c r="Q58" s="168">
        <f t="shared" si="88"/>
        <v>1.85</v>
      </c>
      <c r="R58" s="168">
        <f t="shared" si="88"/>
        <v>2.4</v>
      </c>
      <c r="S58" s="168">
        <f t="shared" ref="S58:Y58" si="89">ROUND((S29/S$61)*100,2)</f>
        <v>1.42</v>
      </c>
      <c r="T58" s="168">
        <f t="shared" si="89"/>
        <v>1.02</v>
      </c>
      <c r="U58" s="168">
        <f t="shared" si="89"/>
        <v>1.95</v>
      </c>
      <c r="V58" s="168">
        <f t="shared" si="89"/>
        <v>2.1</v>
      </c>
      <c r="W58" s="168">
        <f t="shared" si="89"/>
        <v>1.82</v>
      </c>
      <c r="X58" s="168">
        <f t="shared" si="89"/>
        <v>1.35</v>
      </c>
      <c r="Y58" s="168">
        <f t="shared" si="89"/>
        <v>2.0699999999999998</v>
      </c>
      <c r="Z58" s="168">
        <f>ROUND((Z29/Z$61)*100,2)</f>
        <v>2.2599999999999998</v>
      </c>
      <c r="AA58" s="168">
        <f t="shared" ref="AA58:AN58" si="90">ROUND((AA29/AA$61)*100,2)</f>
        <v>1.2</v>
      </c>
      <c r="AB58" s="168">
        <f t="shared" si="90"/>
        <v>1.51</v>
      </c>
      <c r="AC58" s="168">
        <f t="shared" si="90"/>
        <v>1.3</v>
      </c>
      <c r="AD58" s="168">
        <f t="shared" si="90"/>
        <v>1.92</v>
      </c>
      <c r="AE58" s="168">
        <f t="shared" si="90"/>
        <v>1.1200000000000001</v>
      </c>
      <c r="AF58" s="168">
        <f t="shared" si="90"/>
        <v>1.68</v>
      </c>
      <c r="AG58" s="168">
        <f t="shared" si="90"/>
        <v>2.12</v>
      </c>
      <c r="AH58" s="168">
        <f t="shared" si="90"/>
        <v>1.67</v>
      </c>
      <c r="AI58" s="168">
        <f t="shared" si="90"/>
        <v>1.24</v>
      </c>
      <c r="AJ58" s="168">
        <f t="shared" si="90"/>
        <v>1.19</v>
      </c>
      <c r="AK58" s="168">
        <f t="shared" si="90"/>
        <v>2.33</v>
      </c>
      <c r="AL58" s="168">
        <f t="shared" si="90"/>
        <v>2.17</v>
      </c>
      <c r="AM58" s="168">
        <f t="shared" si="90"/>
        <v>1.1000000000000001</v>
      </c>
      <c r="AN58" s="168">
        <f t="shared" si="90"/>
        <v>1.9</v>
      </c>
      <c r="AO58" s="168">
        <f>ROUND((AO29/AO$61)*100,2)</f>
        <v>2.0699999999999998</v>
      </c>
      <c r="AP58" s="168">
        <f t="shared" ref="AP58:AV58" si="91">ROUND((AP29/AP$61)*100,2)</f>
        <v>2.84</v>
      </c>
      <c r="AQ58" s="168">
        <f t="shared" si="91"/>
        <v>1.51</v>
      </c>
      <c r="AR58" s="168">
        <f t="shared" si="91"/>
        <v>1.61</v>
      </c>
      <c r="AS58" s="168">
        <f t="shared" si="91"/>
        <v>2.59</v>
      </c>
      <c r="AT58" s="168">
        <f t="shared" si="91"/>
        <v>2.1</v>
      </c>
      <c r="AU58" s="168">
        <f t="shared" si="91"/>
        <v>1.37</v>
      </c>
      <c r="AV58" s="168">
        <f t="shared" si="91"/>
        <v>0.97</v>
      </c>
      <c r="AW58" s="168">
        <f t="shared" ref="AW58:AX58" si="92">ROUND((AW29/AW$61)*100,2)</f>
        <v>2.48</v>
      </c>
      <c r="AX58" s="168">
        <f t="shared" si="92"/>
        <v>2.2000000000000002</v>
      </c>
      <c r="AY58" s="168">
        <f t="shared" ref="AY58:AZ58" si="93">ROUND((AY29/AY$61)*100,2)</f>
        <v>1.18</v>
      </c>
      <c r="AZ58" s="168">
        <f t="shared" si="93"/>
        <v>0.93</v>
      </c>
      <c r="BA58" s="168">
        <f t="shared" ref="BA58" si="94">ROUND((BA29/BA$61)*100,2)</f>
        <v>2.13</v>
      </c>
      <c r="BB58" s="231"/>
      <c r="BD58" s="157"/>
    </row>
    <row r="59" spans="1:152" s="50" customFormat="1" ht="20.25" customHeight="1" x14ac:dyDescent="0.2">
      <c r="A59" s="317" t="s">
        <v>93</v>
      </c>
      <c r="B59" s="168">
        <f t="shared" ref="B59" si="95">B60-B54-B55-B56-B57-B58</f>
        <v>2.75</v>
      </c>
      <c r="C59" s="168">
        <f t="shared" ref="C59:G59" si="96">C60-C54-C55-C56-C57-C58</f>
        <v>3.3800000000000008</v>
      </c>
      <c r="D59" s="168">
        <f t="shared" si="96"/>
        <v>3.7700000000000005</v>
      </c>
      <c r="E59" s="168">
        <f t="shared" si="96"/>
        <v>3.09</v>
      </c>
      <c r="F59" s="168">
        <f t="shared" si="96"/>
        <v>3.2500000000000009</v>
      </c>
      <c r="G59" s="168">
        <f t="shared" si="96"/>
        <v>3.7100000000000009</v>
      </c>
      <c r="H59" s="168">
        <f t="shared" ref="H59:R59" si="97">H60-H54-H55-H56-H57-H58</f>
        <v>4</v>
      </c>
      <c r="I59" s="168">
        <f t="shared" si="97"/>
        <v>3.5900000000000003</v>
      </c>
      <c r="J59" s="168">
        <f t="shared" si="97"/>
        <v>3.92</v>
      </c>
      <c r="K59" s="168">
        <f t="shared" si="97"/>
        <v>3.53</v>
      </c>
      <c r="L59" s="168">
        <f t="shared" si="97"/>
        <v>4.3600000000000003</v>
      </c>
      <c r="M59" s="168">
        <f t="shared" si="97"/>
        <v>4.38</v>
      </c>
      <c r="N59" s="168">
        <f t="shared" si="97"/>
        <v>4.080000000000001</v>
      </c>
      <c r="O59" s="168">
        <f t="shared" si="97"/>
        <v>6.0399999999999991</v>
      </c>
      <c r="P59" s="168">
        <f t="shared" si="97"/>
        <v>5.6199999999999992</v>
      </c>
      <c r="Q59" s="168">
        <f t="shared" si="97"/>
        <v>4.7499999999999982</v>
      </c>
      <c r="R59" s="168">
        <f t="shared" si="97"/>
        <v>4.8900000000000006</v>
      </c>
      <c r="S59" s="168">
        <f t="shared" ref="S59:AV59" si="98">S60-S54-S55-S56-S57-S58</f>
        <v>6.9299999999999979</v>
      </c>
      <c r="T59" s="168">
        <f t="shared" si="98"/>
        <v>7.77</v>
      </c>
      <c r="U59" s="168">
        <f t="shared" si="98"/>
        <v>7.450000000000002</v>
      </c>
      <c r="V59" s="168">
        <f t="shared" si="98"/>
        <v>7.3000000000000025</v>
      </c>
      <c r="W59" s="168">
        <f t="shared" si="98"/>
        <v>8.9300000000000033</v>
      </c>
      <c r="X59" s="168">
        <f t="shared" si="98"/>
        <v>9.2500000000000036</v>
      </c>
      <c r="Y59" s="168">
        <f t="shared" si="98"/>
        <v>9.2899999999999991</v>
      </c>
      <c r="Z59" s="168">
        <f t="shared" si="98"/>
        <v>9.25</v>
      </c>
      <c r="AA59" s="168">
        <f t="shared" si="98"/>
        <v>9.879999999999999</v>
      </c>
      <c r="AB59" s="168">
        <f t="shared" si="98"/>
        <v>8.1899999999999977</v>
      </c>
      <c r="AC59" s="168">
        <f t="shared" si="98"/>
        <v>8.17</v>
      </c>
      <c r="AD59" s="168">
        <f t="shared" si="98"/>
        <v>9.58</v>
      </c>
      <c r="AE59" s="168">
        <f t="shared" si="98"/>
        <v>10.169999999999998</v>
      </c>
      <c r="AF59" s="168">
        <f t="shared" si="98"/>
        <v>10.299999999999999</v>
      </c>
      <c r="AG59" s="168">
        <f t="shared" si="98"/>
        <v>7.9600000000000035</v>
      </c>
      <c r="AH59" s="168">
        <f t="shared" si="98"/>
        <v>8.2899999999999991</v>
      </c>
      <c r="AI59" s="168">
        <f t="shared" si="98"/>
        <v>11.230000000000002</v>
      </c>
      <c r="AJ59" s="168">
        <f t="shared" si="98"/>
        <v>11.72</v>
      </c>
      <c r="AK59" s="168">
        <f t="shared" si="98"/>
        <v>11.230000000000002</v>
      </c>
      <c r="AL59" s="168">
        <f t="shared" si="98"/>
        <v>10.229999999999999</v>
      </c>
      <c r="AM59" s="168">
        <f t="shared" si="98"/>
        <v>12.049999999999999</v>
      </c>
      <c r="AN59" s="168">
        <f t="shared" si="98"/>
        <v>12.219999999999997</v>
      </c>
      <c r="AO59" s="168">
        <f t="shared" si="98"/>
        <v>11.840000000000002</v>
      </c>
      <c r="AP59" s="168">
        <f t="shared" si="98"/>
        <v>11.909999999999997</v>
      </c>
      <c r="AQ59" s="168">
        <f t="shared" si="98"/>
        <v>14.78</v>
      </c>
      <c r="AR59" s="168">
        <f t="shared" si="98"/>
        <v>12.460000000000004</v>
      </c>
      <c r="AS59" s="168">
        <f t="shared" si="98"/>
        <v>11.719999999999999</v>
      </c>
      <c r="AT59" s="168">
        <f t="shared" si="98"/>
        <v>12.26</v>
      </c>
      <c r="AU59" s="168">
        <f t="shared" si="98"/>
        <v>13.359999999999996</v>
      </c>
      <c r="AV59" s="168">
        <f t="shared" si="98"/>
        <v>13.489999999999997</v>
      </c>
      <c r="AW59" s="168">
        <f t="shared" ref="AW59:AX59" si="99">AW60-AW54-AW55-AW56-AW57-AW58</f>
        <v>12.750000000000005</v>
      </c>
      <c r="AX59" s="168">
        <f t="shared" si="99"/>
        <v>11.850000000000001</v>
      </c>
      <c r="AY59" s="168">
        <f t="shared" ref="AY59:AZ59" si="100">AY60-AY54-AY55-AY56-AY57-AY58</f>
        <v>10.289999999999997</v>
      </c>
      <c r="AZ59" s="168">
        <f t="shared" si="100"/>
        <v>11.819999999999999</v>
      </c>
      <c r="BA59" s="168">
        <f t="shared" ref="BA59" si="101">BA60-BA54-BA55-BA56-BA57-BA58</f>
        <v>9.5899999999999963</v>
      </c>
      <c r="BB59" s="231"/>
      <c r="BD59" s="157"/>
    </row>
    <row r="60" spans="1:152" ht="45" customHeight="1" x14ac:dyDescent="0.2">
      <c r="A60" s="317" t="s">
        <v>89</v>
      </c>
      <c r="B60" s="168">
        <f>ROUND((B37/B$61)*100,2)</f>
        <v>5.78</v>
      </c>
      <c r="C60" s="168">
        <f t="shared" ref="C60:G60" si="102">ROUND((C37/C$61)*100,2)</f>
        <v>6.07</v>
      </c>
      <c r="D60" s="168">
        <f t="shared" si="102"/>
        <v>8.15</v>
      </c>
      <c r="E60" s="168">
        <f t="shared" si="102"/>
        <v>7.58</v>
      </c>
      <c r="F60" s="168">
        <f t="shared" si="102"/>
        <v>7.81</v>
      </c>
      <c r="G60" s="168">
        <f t="shared" si="102"/>
        <v>9.39</v>
      </c>
      <c r="H60" s="168">
        <f t="shared" ref="H60:R60" si="103">ROUND((H37/H$61)*100,2)</f>
        <v>9.23</v>
      </c>
      <c r="I60" s="168">
        <f t="shared" si="103"/>
        <v>11.92</v>
      </c>
      <c r="J60" s="168">
        <f t="shared" si="103"/>
        <v>11.01</v>
      </c>
      <c r="K60" s="168">
        <f t="shared" si="103"/>
        <v>9.5299999999999994</v>
      </c>
      <c r="L60" s="168">
        <f t="shared" si="103"/>
        <v>11.68</v>
      </c>
      <c r="M60" s="168">
        <f t="shared" si="103"/>
        <v>12.97</v>
      </c>
      <c r="N60" s="168">
        <f t="shared" si="103"/>
        <v>12.15</v>
      </c>
      <c r="O60" s="168">
        <f t="shared" si="103"/>
        <v>15.79</v>
      </c>
      <c r="P60" s="168">
        <f t="shared" si="103"/>
        <v>13.58</v>
      </c>
      <c r="Q60" s="168">
        <f t="shared" si="103"/>
        <v>18.02</v>
      </c>
      <c r="R60" s="168">
        <f t="shared" si="103"/>
        <v>19.61</v>
      </c>
      <c r="S60" s="168">
        <f t="shared" ref="S60:Y60" si="104">ROUND((S37/S$61)*100,2)</f>
        <v>16.739999999999998</v>
      </c>
      <c r="T60" s="168">
        <f t="shared" si="104"/>
        <v>17.579999999999998</v>
      </c>
      <c r="U60" s="168">
        <f t="shared" si="104"/>
        <v>21.87</v>
      </c>
      <c r="V60" s="168">
        <f t="shared" si="104"/>
        <v>22.76</v>
      </c>
      <c r="W60" s="168">
        <f t="shared" si="104"/>
        <v>25.32</v>
      </c>
      <c r="X60" s="168">
        <f t="shared" si="104"/>
        <v>23.59</v>
      </c>
      <c r="Y60" s="168">
        <f t="shared" si="104"/>
        <v>26.82</v>
      </c>
      <c r="Z60" s="168">
        <f>ROUND((Z37/Z$61)*100,2)</f>
        <v>25.54</v>
      </c>
      <c r="AA60" s="168">
        <f t="shared" ref="AA60:AN60" si="105">ROUND((AA37/AA$61)*100,2)</f>
        <v>25.28</v>
      </c>
      <c r="AB60" s="168">
        <f t="shared" si="105"/>
        <v>25.38</v>
      </c>
      <c r="AC60" s="168">
        <f t="shared" si="105"/>
        <v>21.98</v>
      </c>
      <c r="AD60" s="168">
        <f t="shared" si="105"/>
        <v>26.99</v>
      </c>
      <c r="AE60" s="168">
        <f t="shared" si="105"/>
        <v>30.47</v>
      </c>
      <c r="AF60" s="168">
        <f t="shared" si="105"/>
        <v>29.93</v>
      </c>
      <c r="AG60" s="168">
        <f t="shared" si="105"/>
        <v>29.92</v>
      </c>
      <c r="AH60" s="168">
        <f t="shared" si="105"/>
        <v>30.59</v>
      </c>
      <c r="AI60" s="168">
        <f t="shared" si="105"/>
        <v>32.06</v>
      </c>
      <c r="AJ60" s="168">
        <f t="shared" si="105"/>
        <v>32.96</v>
      </c>
      <c r="AK60" s="168">
        <f t="shared" si="105"/>
        <v>36.67</v>
      </c>
      <c r="AL60" s="168">
        <f t="shared" si="105"/>
        <v>35.72</v>
      </c>
      <c r="AM60" s="168">
        <f t="shared" si="105"/>
        <v>35.18</v>
      </c>
      <c r="AN60" s="168">
        <f t="shared" si="105"/>
        <v>39.08</v>
      </c>
      <c r="AO60" s="168">
        <f>ROUND((AO37/AO$61)*100,2)</f>
        <v>37.81</v>
      </c>
      <c r="AP60" s="168">
        <f t="shared" ref="AP60:AV60" si="106">ROUND((AP37/AP$61)*100,2)</f>
        <v>47.22</v>
      </c>
      <c r="AQ60" s="168">
        <f t="shared" si="106"/>
        <v>44.41</v>
      </c>
      <c r="AR60" s="168">
        <f t="shared" si="106"/>
        <v>39.770000000000003</v>
      </c>
      <c r="AS60" s="168">
        <f t="shared" si="106"/>
        <v>40.92</v>
      </c>
      <c r="AT60" s="168">
        <f t="shared" si="106"/>
        <v>41.55</v>
      </c>
      <c r="AU60" s="168">
        <f t="shared" si="106"/>
        <v>37.299999999999997</v>
      </c>
      <c r="AV60" s="168">
        <f t="shared" si="106"/>
        <v>35.26</v>
      </c>
      <c r="AW60" s="168">
        <f t="shared" ref="AW60:AX60" si="107">ROUND((AW37/AW$61)*100,2)</f>
        <v>43.13</v>
      </c>
      <c r="AX60" s="168">
        <f t="shared" si="107"/>
        <v>45.46</v>
      </c>
      <c r="AY60" s="168">
        <f t="shared" ref="AY60:AZ60" si="108">ROUND((AY37/AY$61)*100,2)</f>
        <v>38.659999999999997</v>
      </c>
      <c r="AZ60" s="168">
        <f t="shared" si="108"/>
        <v>36.369999999999997</v>
      </c>
      <c r="BA60" s="168">
        <f t="shared" ref="BA60" si="109">ROUND((BA37/BA$61)*100,2)</f>
        <v>44.43</v>
      </c>
      <c r="BB60" s="233"/>
    </row>
    <row r="61" spans="1:152" ht="55.5" customHeight="1" thickBot="1" x14ac:dyDescent="0.25">
      <c r="A61" s="345" t="s">
        <v>334</v>
      </c>
      <c r="B61" s="223">
        <v>108183</v>
      </c>
      <c r="C61" s="223">
        <v>86507</v>
      </c>
      <c r="D61" s="224">
        <v>82878</v>
      </c>
      <c r="E61" s="223">
        <v>104501</v>
      </c>
      <c r="F61" s="224">
        <v>103370</v>
      </c>
      <c r="G61" s="223">
        <v>85066</v>
      </c>
      <c r="H61" s="224">
        <v>83420</v>
      </c>
      <c r="I61" s="223">
        <v>96126</v>
      </c>
      <c r="J61" s="224">
        <v>99899</v>
      </c>
      <c r="K61" s="223">
        <v>85328</v>
      </c>
      <c r="L61" s="224">
        <v>81440</v>
      </c>
      <c r="M61" s="223">
        <v>97206</v>
      </c>
      <c r="N61" s="224">
        <v>101370</v>
      </c>
      <c r="O61" s="223">
        <v>83733</v>
      </c>
      <c r="P61" s="224">
        <v>79501</v>
      </c>
      <c r="Q61" s="223">
        <v>93680</v>
      </c>
      <c r="R61" s="224">
        <v>93478</v>
      </c>
      <c r="S61" s="223">
        <v>78664</v>
      </c>
      <c r="T61" s="224">
        <v>76122</v>
      </c>
      <c r="U61" s="223">
        <v>89832</v>
      </c>
      <c r="V61" s="224">
        <v>95549</v>
      </c>
      <c r="W61" s="223">
        <v>78526</v>
      </c>
      <c r="X61" s="224">
        <v>76324</v>
      </c>
      <c r="Y61" s="223">
        <v>88476</v>
      </c>
      <c r="Z61" s="224">
        <v>92166</v>
      </c>
      <c r="AA61" s="223">
        <v>77992</v>
      </c>
      <c r="AB61" s="224">
        <v>76021</v>
      </c>
      <c r="AC61" s="223">
        <v>92986</v>
      </c>
      <c r="AD61" s="224">
        <v>93650</v>
      </c>
      <c r="AE61" s="223">
        <v>76949</v>
      </c>
      <c r="AF61" s="224">
        <v>75445</v>
      </c>
      <c r="AG61" s="223">
        <v>92153</v>
      </c>
      <c r="AH61" s="224">
        <v>93465</v>
      </c>
      <c r="AI61" s="223">
        <v>76928</v>
      </c>
      <c r="AJ61" s="224">
        <v>75035</v>
      </c>
      <c r="AK61" s="223">
        <v>87296</v>
      </c>
      <c r="AL61" s="223">
        <v>87300.6</v>
      </c>
      <c r="AM61" s="224">
        <v>75418.2</v>
      </c>
      <c r="AN61" s="223">
        <v>74036.800000000003</v>
      </c>
      <c r="AO61" s="224">
        <v>87106.8</v>
      </c>
      <c r="AP61" s="223">
        <v>86854.1</v>
      </c>
      <c r="AQ61" s="224">
        <v>66906.2</v>
      </c>
      <c r="AR61" s="223">
        <v>73521.100000000006</v>
      </c>
      <c r="AS61" s="224">
        <v>84979.299999999988</v>
      </c>
      <c r="AT61" s="223">
        <v>84126.7</v>
      </c>
      <c r="AU61" s="224">
        <v>73013.8</v>
      </c>
      <c r="AV61" s="224">
        <v>68041.100000000006</v>
      </c>
      <c r="AW61" s="223">
        <v>83477.5</v>
      </c>
      <c r="AX61" s="305">
        <v>84245.599999999991</v>
      </c>
      <c r="AY61" s="305">
        <v>78995.199999999997</v>
      </c>
      <c r="AZ61" s="305">
        <v>78101.5</v>
      </c>
      <c r="BA61" s="305">
        <v>84649.7</v>
      </c>
      <c r="BB61" s="233"/>
    </row>
    <row r="62" spans="1:152" ht="20.25" customHeight="1" thickTop="1" x14ac:dyDescent="0.2">
      <c r="A62" s="346"/>
      <c r="Z62" s="134"/>
      <c r="AA62" s="134"/>
      <c r="AB62" s="134"/>
      <c r="AC62" s="134"/>
      <c r="AD62" s="134"/>
      <c r="AE62" s="134"/>
      <c r="AF62" s="134"/>
      <c r="AG62" s="134"/>
      <c r="AH62" s="134"/>
      <c r="AI62" s="134"/>
      <c r="AJ62" s="134"/>
      <c r="AK62" s="134"/>
      <c r="AL62" s="134"/>
      <c r="AM62" s="134"/>
      <c r="AN62" s="134"/>
      <c r="AO62" s="134"/>
      <c r="AP62" s="134"/>
      <c r="AQ62" s="134"/>
    </row>
    <row r="63" spans="1:152" s="117" customFormat="1" ht="20.25" customHeight="1" x14ac:dyDescent="0.2">
      <c r="A63" s="347"/>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22"/>
      <c r="AI63" s="122"/>
      <c r="AJ63" s="122"/>
      <c r="AK63" s="122"/>
      <c r="AL63" s="278"/>
      <c r="AM63" s="278"/>
      <c r="AN63" s="278"/>
      <c r="AO63" s="286"/>
      <c r="AP63" s="286"/>
      <c r="AQ63" s="286"/>
      <c r="AR63" s="286"/>
      <c r="AS63" s="286"/>
      <c r="AT63" s="286"/>
      <c r="AU63" s="286"/>
      <c r="AV63" s="286"/>
      <c r="AW63" s="286"/>
      <c r="AX63" s="286"/>
      <c r="AY63" s="286"/>
      <c r="AZ63" s="109"/>
      <c r="BA63" s="109"/>
    </row>
    <row r="64" spans="1:152" s="117" customFormat="1" ht="20.25" customHeight="1" x14ac:dyDescent="0.2">
      <c r="A64" s="347"/>
      <c r="B64" s="123"/>
      <c r="C64" s="123"/>
      <c r="D64" s="123"/>
      <c r="E64" s="123"/>
      <c r="F64" s="123"/>
      <c r="AL64" s="124"/>
      <c r="AM64" s="124"/>
      <c r="AN64" s="272"/>
      <c r="AO64" s="272"/>
      <c r="AP64" s="272"/>
      <c r="AQ64" s="272"/>
      <c r="AR64" s="272"/>
      <c r="AS64" s="272"/>
      <c r="AT64" s="272"/>
      <c r="AU64" s="272"/>
      <c r="AV64" s="272"/>
      <c r="AW64" s="272"/>
      <c r="AX64" s="124"/>
    </row>
    <row r="65" spans="1:53" s="117" customFormat="1" ht="20.25" customHeight="1" x14ac:dyDescent="0.2">
      <c r="A65" s="347"/>
      <c r="B65" s="123"/>
      <c r="C65" s="123"/>
      <c r="D65" s="123"/>
      <c r="E65" s="123"/>
      <c r="F65" s="123"/>
      <c r="AH65" s="124"/>
      <c r="AI65" s="124"/>
      <c r="AJ65" s="124"/>
      <c r="AK65" s="124"/>
      <c r="AL65" s="124"/>
      <c r="AM65" s="124"/>
      <c r="AN65" s="124"/>
      <c r="AO65" s="124"/>
      <c r="AP65" s="124"/>
      <c r="AQ65" s="124"/>
      <c r="AR65" s="124"/>
      <c r="AS65" s="124"/>
      <c r="AT65" s="124"/>
      <c r="AU65" s="124"/>
      <c r="AV65" s="124"/>
      <c r="AW65" s="124"/>
      <c r="AX65" s="124"/>
      <c r="AY65" s="124"/>
      <c r="AZ65" s="124"/>
      <c r="BA65" s="124"/>
    </row>
    <row r="66" spans="1:53" s="117" customFormat="1" ht="20.25" customHeight="1" x14ac:dyDescent="0.2">
      <c r="A66" s="121"/>
      <c r="B66" s="123"/>
      <c r="C66" s="123"/>
      <c r="D66" s="123"/>
      <c r="E66" s="123"/>
      <c r="F66" s="123"/>
      <c r="AF66" s="271"/>
      <c r="AG66" s="271"/>
      <c r="AH66" s="271"/>
      <c r="AI66" s="271"/>
      <c r="AJ66" s="271"/>
      <c r="AK66" s="271"/>
      <c r="AL66" s="271"/>
      <c r="AM66" s="271"/>
      <c r="AN66" s="271"/>
      <c r="AO66" s="271"/>
      <c r="AP66" s="271"/>
      <c r="AQ66" s="271"/>
      <c r="AR66" s="271"/>
      <c r="AS66" s="271"/>
      <c r="AT66" s="271"/>
      <c r="AU66" s="271"/>
      <c r="AV66" s="271"/>
      <c r="AW66" s="272"/>
    </row>
    <row r="67" spans="1:53" s="117" customFormat="1" ht="20.25" customHeight="1" x14ac:dyDescent="0.2">
      <c r="A67" s="121"/>
      <c r="B67" s="123"/>
      <c r="C67" s="123"/>
      <c r="D67" s="123"/>
      <c r="E67" s="123"/>
      <c r="F67" s="123"/>
      <c r="AH67" s="124"/>
      <c r="AI67" s="124"/>
      <c r="AJ67" s="124"/>
      <c r="AK67" s="124"/>
      <c r="AL67" s="124"/>
      <c r="AM67" s="124"/>
      <c r="AN67" s="124"/>
      <c r="AO67" s="124"/>
      <c r="AP67" s="124"/>
      <c r="AQ67" s="124"/>
      <c r="AR67" s="124"/>
      <c r="AS67" s="124"/>
      <c r="AT67" s="124"/>
      <c r="AW67" s="272"/>
    </row>
    <row r="68" spans="1:53" s="117" customFormat="1" ht="20.25" customHeight="1" x14ac:dyDescent="0.2">
      <c r="A68" s="121"/>
      <c r="B68" s="123"/>
      <c r="C68" s="123"/>
      <c r="D68" s="123"/>
      <c r="E68" s="123"/>
      <c r="F68" s="123"/>
      <c r="AH68" s="125"/>
      <c r="AI68" s="125"/>
      <c r="AJ68" s="125"/>
      <c r="AK68" s="125"/>
      <c r="AL68" s="125"/>
      <c r="AM68" s="125"/>
      <c r="AN68" s="125"/>
      <c r="AO68" s="125"/>
      <c r="AP68" s="125"/>
      <c r="AQ68" s="125"/>
      <c r="AR68" s="125"/>
      <c r="AS68" s="125"/>
      <c r="AT68" s="125"/>
      <c r="AW68" s="272"/>
    </row>
    <row r="69" spans="1:53" s="117" customFormat="1" ht="20.25" customHeight="1" x14ac:dyDescent="0.2">
      <c r="A69" s="121"/>
      <c r="B69" s="123"/>
      <c r="C69" s="123"/>
      <c r="D69" s="123"/>
      <c r="E69" s="123"/>
      <c r="F69" s="123"/>
      <c r="AW69" s="272"/>
    </row>
    <row r="70" spans="1:53" s="117" customFormat="1" ht="20.25" customHeight="1" x14ac:dyDescent="0.2">
      <c r="A70" s="121"/>
      <c r="B70" s="123"/>
      <c r="C70" s="123"/>
      <c r="D70" s="123"/>
      <c r="E70" s="123"/>
      <c r="F70" s="123"/>
      <c r="AW70" s="272"/>
    </row>
    <row r="71" spans="1:53" s="117" customFormat="1" ht="20.25" customHeight="1" x14ac:dyDescent="0.2">
      <c r="A71" s="121"/>
      <c r="B71" s="123"/>
      <c r="C71" s="123"/>
      <c r="D71" s="123"/>
      <c r="E71" s="123"/>
      <c r="F71" s="123"/>
      <c r="AW71" s="272"/>
    </row>
    <row r="72" spans="1:53" s="117" customFormat="1" ht="20.25" customHeight="1" x14ac:dyDescent="0.2">
      <c r="A72" s="121"/>
      <c r="AW72" s="272"/>
    </row>
    <row r="73" spans="1:53" s="117" customFormat="1" ht="20.25" customHeight="1" x14ac:dyDescent="0.2">
      <c r="A73" s="121"/>
      <c r="AW73" s="272"/>
    </row>
    <row r="74" spans="1:53" ht="20.25" customHeight="1" x14ac:dyDescent="0.2">
      <c r="A74" s="121"/>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T74" s="117"/>
      <c r="AU74" s="117"/>
      <c r="AV74" s="117"/>
      <c r="AW74" s="272"/>
      <c r="AX74" s="117"/>
      <c r="AY74" s="117"/>
      <c r="AZ74" s="117"/>
      <c r="BA74" s="117"/>
    </row>
    <row r="75" spans="1:53" ht="20.25" customHeight="1" x14ac:dyDescent="0.2">
      <c r="A75" s="121"/>
      <c r="AL75" s="279"/>
      <c r="AM75" s="279"/>
      <c r="AN75" s="279"/>
      <c r="AO75" s="279"/>
      <c r="AP75" s="279"/>
      <c r="AQ75" s="279"/>
      <c r="AR75" s="279"/>
      <c r="AS75" s="279"/>
      <c r="AT75" s="279"/>
      <c r="AU75" s="279"/>
      <c r="AV75" s="279"/>
      <c r="AW75" s="279"/>
      <c r="AX75" s="279"/>
      <c r="AY75" s="279"/>
    </row>
    <row r="76" spans="1:53" s="117" customFormat="1" ht="20.25" customHeight="1" x14ac:dyDescent="0.2">
      <c r="A76" s="121"/>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279"/>
      <c r="AM76" s="279"/>
      <c r="AN76" s="279"/>
      <c r="AO76" s="279"/>
      <c r="AP76" s="279"/>
      <c r="AQ76" s="279"/>
      <c r="AR76" s="279"/>
      <c r="AS76" s="279"/>
      <c r="AT76" s="279"/>
      <c r="AU76" s="279"/>
      <c r="AV76" s="279"/>
      <c r="AW76" s="279"/>
      <c r="AX76" s="279"/>
      <c r="AY76" s="279"/>
      <c r="AZ76" s="109"/>
      <c r="BA76" s="109"/>
    </row>
    <row r="77" spans="1:53" s="117" customFormat="1" ht="20.25" customHeight="1" x14ac:dyDescent="0.2">
      <c r="A77" s="121"/>
      <c r="B77" s="109"/>
      <c r="C77" s="109"/>
      <c r="D77" s="109"/>
      <c r="AL77" s="279"/>
      <c r="AM77" s="279"/>
      <c r="AN77" s="279"/>
      <c r="AO77" s="279"/>
      <c r="AP77" s="279"/>
      <c r="AQ77" s="279"/>
      <c r="AR77" s="279"/>
      <c r="AS77" s="279"/>
      <c r="AT77" s="279"/>
      <c r="AU77" s="279"/>
      <c r="AV77" s="279"/>
      <c r="AW77" s="279"/>
      <c r="AX77" s="279"/>
      <c r="AY77" s="279"/>
    </row>
    <row r="78" spans="1:53" s="117" customFormat="1" ht="20.25" customHeight="1" x14ac:dyDescent="0.2">
      <c r="A78" s="121"/>
      <c r="B78" s="109"/>
      <c r="C78" s="109"/>
      <c r="D78" s="109"/>
      <c r="AL78" s="279"/>
      <c r="AM78" s="279"/>
      <c r="AN78" s="279"/>
      <c r="AO78" s="279"/>
      <c r="AP78" s="279"/>
      <c r="AQ78" s="279"/>
      <c r="AR78" s="279"/>
      <c r="AS78" s="279"/>
      <c r="AT78" s="279"/>
      <c r="AU78" s="279"/>
      <c r="AV78" s="279"/>
      <c r="AW78" s="279"/>
      <c r="AX78" s="279"/>
      <c r="AY78" s="279"/>
    </row>
    <row r="79" spans="1:53" ht="20.25" customHeight="1" x14ac:dyDescent="0.2">
      <c r="A79" s="126"/>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279"/>
      <c r="AM79" s="279"/>
      <c r="AN79" s="279"/>
      <c r="AO79" s="279"/>
      <c r="AP79" s="279"/>
      <c r="AQ79" s="279"/>
      <c r="AR79" s="279"/>
      <c r="AS79" s="279"/>
      <c r="AT79" s="279"/>
      <c r="AU79" s="279"/>
      <c r="AV79" s="279"/>
      <c r="AW79" s="279"/>
      <c r="AX79" s="279"/>
      <c r="AY79" s="279"/>
      <c r="AZ79" s="117"/>
      <c r="BA79" s="117"/>
    </row>
    <row r="80" spans="1:53" ht="20.25" customHeight="1" x14ac:dyDescent="0.2">
      <c r="AL80" s="279"/>
      <c r="AM80" s="279"/>
      <c r="AN80" s="279"/>
      <c r="AO80" s="279"/>
      <c r="AP80" s="279"/>
      <c r="AQ80" s="279"/>
      <c r="AR80" s="279"/>
      <c r="AS80" s="279"/>
      <c r="AT80" s="279"/>
      <c r="AU80" s="279"/>
      <c r="AV80" s="279"/>
      <c r="AW80" s="279"/>
      <c r="AX80" s="279"/>
      <c r="AY80" s="279"/>
    </row>
    <row r="81" spans="1:51" ht="20.25" customHeight="1" x14ac:dyDescent="0.2">
      <c r="A81" s="118"/>
      <c r="AL81" s="279"/>
      <c r="AM81" s="279"/>
      <c r="AN81" s="279"/>
      <c r="AO81" s="279"/>
      <c r="AP81" s="279"/>
      <c r="AQ81" s="279"/>
      <c r="AR81" s="279"/>
      <c r="AS81" s="279"/>
      <c r="AT81" s="279"/>
      <c r="AU81" s="279"/>
      <c r="AV81" s="279"/>
      <c r="AW81" s="279"/>
      <c r="AX81" s="279"/>
      <c r="AY81" s="279"/>
    </row>
    <row r="82" spans="1:51" ht="20.25" customHeight="1" x14ac:dyDescent="0.2">
      <c r="AL82" s="279"/>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65"/>
  <sheetViews>
    <sheetView showGridLines="0" zoomScaleNormal="100" workbookViewId="0">
      <pane xSplit="1" ySplit="7" topLeftCell="I8"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49.140625" style="50" customWidth="1"/>
    <col min="2" max="6" width="11" style="50" customWidth="1"/>
    <col min="7" max="7" width="12" style="50" customWidth="1"/>
    <col min="8" max="8" width="11.28515625" style="50" customWidth="1"/>
    <col min="9" max="9" width="12.28515625" style="50" customWidth="1"/>
    <col min="10" max="10" width="12" style="50" customWidth="1"/>
    <col min="11" max="11" width="12.28515625" style="50" customWidth="1"/>
    <col min="12" max="13" width="13.28515625" style="50" customWidth="1"/>
    <col min="14" max="14" width="13.7109375" style="50" customWidth="1"/>
    <col min="15" max="18" width="13" style="50" customWidth="1"/>
    <col min="19" max="19" width="11.7109375" style="50" customWidth="1"/>
    <col min="20" max="16384" width="9.140625" style="50"/>
  </cols>
  <sheetData>
    <row r="1" spans="1:19" s="109" customFormat="1" ht="45" customHeight="1" x14ac:dyDescent="0.2">
      <c r="A1" s="37" t="s">
        <v>337</v>
      </c>
    </row>
    <row r="2" spans="1:19" ht="20.25" customHeight="1" x14ac:dyDescent="0.2">
      <c r="A2" s="64" t="s">
        <v>234</v>
      </c>
    </row>
    <row r="3" spans="1:19" ht="20.25" customHeight="1" x14ac:dyDescent="0.2">
      <c r="A3" s="64" t="s">
        <v>253</v>
      </c>
    </row>
    <row r="4" spans="1:19" ht="20.25" customHeight="1" x14ac:dyDescent="0.2">
      <c r="A4" s="64" t="s">
        <v>251</v>
      </c>
    </row>
    <row r="5" spans="1:19" ht="20.25" customHeight="1" x14ac:dyDescent="0.2">
      <c r="A5" s="64" t="s">
        <v>256</v>
      </c>
    </row>
    <row r="6" spans="1:19" ht="20.25" customHeight="1" x14ac:dyDescent="0.2">
      <c r="A6" s="64" t="s">
        <v>254</v>
      </c>
      <c r="O6" s="243"/>
      <c r="P6" s="243"/>
    </row>
    <row r="7" spans="1:19" ht="45" customHeight="1" x14ac:dyDescent="0.2">
      <c r="A7" s="336" t="s">
        <v>228</v>
      </c>
      <c r="B7" s="229" t="s">
        <v>227</v>
      </c>
      <c r="C7" s="229" t="s">
        <v>111</v>
      </c>
      <c r="D7" s="229" t="s">
        <v>112</v>
      </c>
      <c r="E7" s="229" t="s">
        <v>113</v>
      </c>
      <c r="F7" s="229" t="s">
        <v>114</v>
      </c>
      <c r="G7" s="229" t="s">
        <v>115</v>
      </c>
      <c r="H7" s="229" t="s">
        <v>116</v>
      </c>
      <c r="I7" s="229" t="s">
        <v>117</v>
      </c>
      <c r="J7" s="229" t="s">
        <v>118</v>
      </c>
      <c r="K7" s="229" t="s">
        <v>119</v>
      </c>
      <c r="L7" s="229" t="s">
        <v>120</v>
      </c>
      <c r="M7" s="229" t="s">
        <v>107</v>
      </c>
      <c r="N7" s="229" t="s">
        <v>108</v>
      </c>
      <c r="O7" s="150" t="s">
        <v>262</v>
      </c>
      <c r="P7" s="150" t="s">
        <v>288</v>
      </c>
    </row>
    <row r="8" spans="1:19" ht="20.25" customHeight="1" x14ac:dyDescent="0.2">
      <c r="A8" s="337" t="s">
        <v>22</v>
      </c>
      <c r="B8" s="161">
        <v>1091</v>
      </c>
      <c r="C8" s="161">
        <v>1447</v>
      </c>
      <c r="D8" s="161">
        <v>1861</v>
      </c>
      <c r="E8" s="161">
        <f>SUM('England - Qtr'!F8:F10)</f>
        <v>2520.7799999999997</v>
      </c>
      <c r="F8" s="161">
        <f>SUM('England - Qtr'!J8:J10)</f>
        <v>3971.5</v>
      </c>
      <c r="G8" s="161">
        <f>SUM('England - Qtr'!N8:N10)</f>
        <v>5152.83</v>
      </c>
      <c r="H8" s="161">
        <f>SUM('England - Qtr'!R8:R10)</f>
        <v>5914.1</v>
      </c>
      <c r="I8" s="161">
        <f>SUM('England - Qtr'!V8:V10)</f>
        <v>6618.9699999999993</v>
      </c>
      <c r="J8" s="161">
        <f>SUM('England - Qtr'!Z8:Z10)</f>
        <v>7206.57</v>
      </c>
      <c r="K8" s="161">
        <f>SUM('England - Qtr'!AD8:AD10)</f>
        <v>9080.83</v>
      </c>
      <c r="L8" s="161">
        <f>SUM('England - Qtr'!AH8:AH10)</f>
        <v>9932.7800000000007</v>
      </c>
      <c r="M8" s="161">
        <f>SUM('England - Qtr'!AL8:AL10)</f>
        <v>11339.58</v>
      </c>
      <c r="N8" s="161">
        <f>SUM('England - Qtr'!AP8:AP10)</f>
        <v>11846.69</v>
      </c>
      <c r="O8" s="161">
        <f>SUM('England - Qtr'!AT8:AT10)</f>
        <v>12672.54</v>
      </c>
      <c r="P8" s="161">
        <f>SUM('England - Qtr'!AX8:AX10)</f>
        <v>14150.9</v>
      </c>
    </row>
    <row r="9" spans="1:19" ht="20.25" customHeight="1" x14ac:dyDescent="0.2">
      <c r="A9" s="338" t="s">
        <v>4</v>
      </c>
      <c r="B9" s="161">
        <v>0</v>
      </c>
      <c r="C9" s="161">
        <v>0</v>
      </c>
      <c r="D9" s="161">
        <v>0</v>
      </c>
      <c r="E9" s="161">
        <f>'England - Qtr'!F11</f>
        <v>0.1</v>
      </c>
      <c r="F9" s="161">
        <f>'England - Qtr'!J11</f>
        <v>0.6</v>
      </c>
      <c r="G9" s="161">
        <f>'England - Qtr'!N11</f>
        <v>0.1</v>
      </c>
      <c r="H9" s="161">
        <f>'England - Qtr'!R11</f>
        <v>0.1</v>
      </c>
      <c r="I9" s="161">
        <f>'England - Qtr'!V11</f>
        <v>0.1</v>
      </c>
      <c r="J9" s="161">
        <f>'England - Qtr'!Z11</f>
        <v>0.1</v>
      </c>
      <c r="K9" s="161">
        <f>'England - Qtr'!AD11</f>
        <v>0.1</v>
      </c>
      <c r="L9" s="161">
        <f>'England - Qtr'!AH11</f>
        <v>0.1</v>
      </c>
      <c r="M9" s="161">
        <f>'England - Qtr'!AL11</f>
        <v>0.1</v>
      </c>
      <c r="N9" s="161">
        <f>'England - Qtr'!AP11</f>
        <v>0.1</v>
      </c>
      <c r="O9" s="161">
        <f>'England - Qtr'!AT11</f>
        <v>0.1</v>
      </c>
      <c r="P9" s="161">
        <f>'England - Qtr'!AX11</f>
        <v>0.1</v>
      </c>
    </row>
    <row r="10" spans="1:19" ht="20.25" customHeight="1" x14ac:dyDescent="0.2">
      <c r="A10" s="338" t="s">
        <v>53</v>
      </c>
      <c r="B10" s="161">
        <v>1</v>
      </c>
      <c r="C10" s="161">
        <v>1</v>
      </c>
      <c r="D10" s="161">
        <v>89</v>
      </c>
      <c r="E10" s="161">
        <f>'England - Qtr'!F12</f>
        <v>887.81</v>
      </c>
      <c r="F10" s="161">
        <f>'England - Qtr'!J12</f>
        <v>1540.25</v>
      </c>
      <c r="G10" s="161">
        <f>'England - Qtr'!N12</f>
        <v>2622.41</v>
      </c>
      <c r="H10" s="161">
        <f>'England - Qtr'!R12</f>
        <v>4908.63</v>
      </c>
      <c r="I10" s="161">
        <f>'England - Qtr'!V12</f>
        <v>8548.5400000000009</v>
      </c>
      <c r="J10" s="161">
        <f>'England - Qtr'!Z12</f>
        <v>10500.94</v>
      </c>
      <c r="K10" s="161">
        <f>'England - Qtr'!AD12</f>
        <v>11110.2</v>
      </c>
      <c r="L10" s="161">
        <f>'England - Qtr'!AH12</f>
        <v>11286.95</v>
      </c>
      <c r="M10" s="161">
        <f>'England - Qtr'!AL12</f>
        <v>11532.76</v>
      </c>
      <c r="N10" s="161">
        <f>'England - Qtr'!AP12</f>
        <v>11725.34</v>
      </c>
      <c r="O10" s="161">
        <f>'England - Qtr'!AT12</f>
        <v>12000.76</v>
      </c>
      <c r="P10" s="161">
        <f>'England - Qtr'!AX12</f>
        <v>12555.56</v>
      </c>
    </row>
    <row r="11" spans="1:19" ht="20.25" customHeight="1" x14ac:dyDescent="0.2">
      <c r="A11" s="338" t="s">
        <v>18</v>
      </c>
      <c r="B11" s="161">
        <v>25</v>
      </c>
      <c r="C11" s="161">
        <v>25</v>
      </c>
      <c r="D11" s="161">
        <v>26</v>
      </c>
      <c r="E11" s="161">
        <f>SUM('England - Qtr'!F13:F14)</f>
        <v>29.5</v>
      </c>
      <c r="F11" s="161">
        <f>SUM('England - Qtr'!J13:J14)</f>
        <v>31.37</v>
      </c>
      <c r="G11" s="161">
        <f>SUM('England - Qtr'!N13:N14)</f>
        <v>32.200000000000003</v>
      </c>
      <c r="H11" s="161">
        <f>SUM('England - Qtr'!R13:R14)</f>
        <v>33.480000000000004</v>
      </c>
      <c r="I11" s="161">
        <f>SUM('England - Qtr'!V13:V14)</f>
        <v>35.370000000000005</v>
      </c>
      <c r="J11" s="161">
        <f>SUM('England - Qtr'!Z13:Z14)</f>
        <v>35.129999999999995</v>
      </c>
      <c r="K11" s="161">
        <f>SUM('England - Qtr'!AD13:AD14)</f>
        <v>42.37</v>
      </c>
      <c r="L11" s="161">
        <f>SUM('England - Qtr'!AH13:AH14)</f>
        <v>43.87</v>
      </c>
      <c r="M11" s="161">
        <f>SUM('England - Qtr'!AL13:AL14)</f>
        <v>44.87</v>
      </c>
      <c r="N11" s="161">
        <f>SUM('England - Qtr'!AP13:AP14)</f>
        <v>45.39</v>
      </c>
      <c r="O11" s="161">
        <f>SUM('England - Qtr'!AT13:AT14)</f>
        <v>45.39</v>
      </c>
      <c r="P11" s="161">
        <f>SUM('England - Qtr'!AX13:AX14)</f>
        <v>43.75</v>
      </c>
    </row>
    <row r="12" spans="1:19" ht="20.25" customHeight="1" x14ac:dyDescent="0.2">
      <c r="A12" s="338" t="s">
        <v>54</v>
      </c>
      <c r="B12" s="161">
        <v>755</v>
      </c>
      <c r="C12" s="161">
        <v>809</v>
      </c>
      <c r="D12" s="161">
        <v>845</v>
      </c>
      <c r="E12" s="161">
        <f>'England - Qtr'!F15</f>
        <v>884.77</v>
      </c>
      <c r="F12" s="161">
        <f>'England - Qtr'!J15</f>
        <v>870.09</v>
      </c>
      <c r="G12" s="161">
        <f>'England - Qtr'!N15</f>
        <v>877.08</v>
      </c>
      <c r="H12" s="161">
        <f>'England - Qtr'!R15</f>
        <v>877.31</v>
      </c>
      <c r="I12" s="161">
        <f>'England - Qtr'!V15</f>
        <v>878.81</v>
      </c>
      <c r="J12" s="161">
        <f>'England - Qtr'!Z15</f>
        <v>879.34</v>
      </c>
      <c r="K12" s="161">
        <f>'England - Qtr'!AD15</f>
        <v>880.21</v>
      </c>
      <c r="L12" s="161">
        <f>'England - Qtr'!AH15</f>
        <v>880.38</v>
      </c>
      <c r="M12" s="161">
        <f>'England - Qtr'!AL15</f>
        <v>873.37</v>
      </c>
      <c r="N12" s="161">
        <f>'England - Qtr'!AP15</f>
        <v>872.44</v>
      </c>
      <c r="O12" s="161">
        <f>'England - Qtr'!AT15</f>
        <v>873.44</v>
      </c>
      <c r="P12" s="161">
        <f>'England - Qtr'!AX15</f>
        <v>879.44</v>
      </c>
    </row>
    <row r="13" spans="1:19" ht="20.25" customHeight="1" x14ac:dyDescent="0.2">
      <c r="A13" s="338" t="s">
        <v>7</v>
      </c>
      <c r="B13" s="161">
        <v>137</v>
      </c>
      <c r="C13" s="161">
        <v>141</v>
      </c>
      <c r="D13" s="161">
        <v>172</v>
      </c>
      <c r="E13" s="161">
        <f>'England - Qtr'!F16</f>
        <v>177.77</v>
      </c>
      <c r="F13" s="161">
        <f>'England - Qtr'!J16</f>
        <v>188.91</v>
      </c>
      <c r="G13" s="161">
        <f>'England - Qtr'!N16</f>
        <v>181.24</v>
      </c>
      <c r="H13" s="161">
        <f>'England - Qtr'!R16</f>
        <v>210.3</v>
      </c>
      <c r="I13" s="161">
        <f>'England - Qtr'!V16</f>
        <v>211.07</v>
      </c>
      <c r="J13" s="161">
        <f>'England - Qtr'!Z16</f>
        <v>237.38</v>
      </c>
      <c r="K13" s="161">
        <f>'England - Qtr'!AD16</f>
        <v>225.54</v>
      </c>
      <c r="L13" s="161">
        <f>'England - Qtr'!AH16</f>
        <v>226.56</v>
      </c>
      <c r="M13" s="161">
        <f>'England - Qtr'!AL16</f>
        <v>226.56</v>
      </c>
      <c r="N13" s="161">
        <f>'England - Qtr'!AP16</f>
        <v>226.56</v>
      </c>
      <c r="O13" s="161">
        <f>'England - Qtr'!AT16</f>
        <v>236.22</v>
      </c>
      <c r="P13" s="161">
        <f>'England - Qtr'!AX16</f>
        <v>237.28</v>
      </c>
    </row>
    <row r="14" spans="1:19" ht="20.25" customHeight="1" x14ac:dyDescent="0.2">
      <c r="A14" s="338" t="s">
        <v>314</v>
      </c>
      <c r="B14" s="161">
        <v>608</v>
      </c>
      <c r="C14" s="161">
        <v>637</v>
      </c>
      <c r="D14" s="161">
        <v>719</v>
      </c>
      <c r="E14" s="161">
        <f>SUM('England - Qtr'!F17:F20)</f>
        <v>1678.36</v>
      </c>
      <c r="F14" s="161">
        <f>SUM('England - Qtr'!J17:J20)</f>
        <v>1719.22</v>
      </c>
      <c r="G14" s="161">
        <f>SUM('England - Qtr'!N17:N20)</f>
        <v>2566.96</v>
      </c>
      <c r="H14" s="161">
        <f>SUM('England - Qtr'!R17:R20)</f>
        <v>2991.58</v>
      </c>
      <c r="I14" s="161">
        <f>SUM('England - Qtr'!V17:V20)</f>
        <v>3611.7699999999995</v>
      </c>
      <c r="J14" s="161">
        <f>SUM('England - Qtr'!Z17:Z20)</f>
        <v>4018.1600000000003</v>
      </c>
      <c r="K14" s="161">
        <f>SUM('England - Qtr'!AD17:AD20)</f>
        <v>4203.97</v>
      </c>
      <c r="L14" s="161">
        <f>SUM('England - Qtr'!AH17:AH20)</f>
        <v>5619.7999999999993</v>
      </c>
      <c r="M14" s="161">
        <f>SUM('England - Qtr'!AL17:AL20)</f>
        <v>5788.08</v>
      </c>
      <c r="N14" s="161">
        <f>SUM('England - Qtr'!AP17:AP20)</f>
        <v>5899.69</v>
      </c>
      <c r="O14" s="161">
        <f>SUM('England - Qtr'!AT17:AT20)</f>
        <v>5976.96</v>
      </c>
      <c r="P14" s="161">
        <f>SUM('England - Qtr'!AX17:AX20)</f>
        <v>6053.16</v>
      </c>
    </row>
    <row r="15" spans="1:19" s="95" customFormat="1" ht="20.25" customHeight="1" x14ac:dyDescent="0.2">
      <c r="A15" s="328" t="s">
        <v>95</v>
      </c>
      <c r="B15" s="177">
        <f t="shared" ref="B15:G15" si="0">SUM(B8:B14)</f>
        <v>2617</v>
      </c>
      <c r="C15" s="177">
        <f t="shared" si="0"/>
        <v>3060</v>
      </c>
      <c r="D15" s="177">
        <f t="shared" si="0"/>
        <v>3712</v>
      </c>
      <c r="E15" s="177">
        <f t="shared" si="0"/>
        <v>6179.0899999999992</v>
      </c>
      <c r="F15" s="177">
        <f>SUM(F8:F14)</f>
        <v>8321.94</v>
      </c>
      <c r="G15" s="177">
        <f t="shared" si="0"/>
        <v>11432.82</v>
      </c>
      <c r="H15" s="177">
        <f t="shared" ref="H15:M15" si="1">SUM(H8:H14)</f>
        <v>14935.5</v>
      </c>
      <c r="I15" s="177">
        <f t="shared" si="1"/>
        <v>19904.63</v>
      </c>
      <c r="J15" s="177">
        <f t="shared" si="1"/>
        <v>22877.620000000003</v>
      </c>
      <c r="K15" s="177">
        <f t="shared" si="1"/>
        <v>25543.22</v>
      </c>
      <c r="L15" s="177">
        <f t="shared" si="1"/>
        <v>27990.440000000002</v>
      </c>
      <c r="M15" s="177">
        <f t="shared" si="1"/>
        <v>29805.32</v>
      </c>
      <c r="N15" s="177">
        <f>SUM(N8:N14)</f>
        <v>30616.21</v>
      </c>
      <c r="O15" s="177">
        <f>SUM(O8:O14)</f>
        <v>31805.41</v>
      </c>
      <c r="P15" s="177">
        <f>SUM(P8:P14)</f>
        <v>33920.189999999995</v>
      </c>
    </row>
    <row r="16" spans="1:19" ht="20.25" customHeight="1" x14ac:dyDescent="0.2">
      <c r="A16" s="339"/>
      <c r="B16" s="172"/>
      <c r="C16" s="178"/>
      <c r="D16" s="172"/>
      <c r="E16" s="161"/>
      <c r="F16" s="161"/>
      <c r="G16" s="161"/>
      <c r="H16" s="161"/>
      <c r="I16" s="161"/>
      <c r="J16" s="161"/>
      <c r="K16" s="161"/>
      <c r="L16" s="161"/>
      <c r="M16" s="161"/>
      <c r="N16" s="161"/>
      <c r="O16" s="161"/>
      <c r="P16" s="51"/>
      <c r="Q16" s="51"/>
      <c r="R16" s="51"/>
      <c r="S16" s="51"/>
    </row>
    <row r="17" spans="1:16" ht="45" customHeight="1" thickBot="1" x14ac:dyDescent="0.25">
      <c r="A17" s="330" t="s">
        <v>326</v>
      </c>
      <c r="B17" s="179" t="s">
        <v>227</v>
      </c>
      <c r="C17" s="179" t="s">
        <v>111</v>
      </c>
      <c r="D17" s="179" t="s">
        <v>112</v>
      </c>
      <c r="E17" s="179" t="s">
        <v>113</v>
      </c>
      <c r="F17" s="179" t="s">
        <v>114</v>
      </c>
      <c r="G17" s="179" t="s">
        <v>115</v>
      </c>
      <c r="H17" s="179" t="s">
        <v>116</v>
      </c>
      <c r="I17" s="179" t="s">
        <v>117</v>
      </c>
      <c r="J17" s="179" t="s">
        <v>118</v>
      </c>
      <c r="K17" s="179" t="s">
        <v>119</v>
      </c>
      <c r="L17" s="179" t="s">
        <v>120</v>
      </c>
      <c r="M17" s="179" t="s">
        <v>107</v>
      </c>
      <c r="N17" s="179" t="s">
        <v>108</v>
      </c>
      <c r="O17" s="179" t="s">
        <v>262</v>
      </c>
      <c r="P17" s="179" t="s">
        <v>288</v>
      </c>
    </row>
    <row r="18" spans="1:16" ht="20.25" customHeight="1" x14ac:dyDescent="0.2">
      <c r="A18" s="337" t="s">
        <v>22</v>
      </c>
      <c r="B18" s="161">
        <v>2205</v>
      </c>
      <c r="C18" s="161">
        <v>3062</v>
      </c>
      <c r="D18" s="161">
        <v>3660</v>
      </c>
      <c r="E18" s="161">
        <f>SUM('England - Qtr'!C24:F25)</f>
        <v>6246.8700000000008</v>
      </c>
      <c r="F18" s="161">
        <f>SUM('England - Qtr'!G24:J25)</f>
        <v>9066.94</v>
      </c>
      <c r="G18" s="161">
        <f>SUM('England - Qtr'!K24:N25)</f>
        <v>14231.77</v>
      </c>
      <c r="H18" s="161">
        <f>SUM('England - Qtr'!O24:R25)</f>
        <v>16510.02</v>
      </c>
      <c r="I18" s="161">
        <f>SUM('England - Qtr'!S24:V25)</f>
        <v>20975.59</v>
      </c>
      <c r="J18" s="161">
        <f>SUM('England - Qtr'!W24:Z25)</f>
        <v>19580.589999999997</v>
      </c>
      <c r="K18" s="161">
        <f>SUM('England - Qtr'!AA24:AD25)</f>
        <v>25084.05</v>
      </c>
      <c r="L18" s="161">
        <f>SUM('England - Qtr'!AE24:AH25)</f>
        <v>30056.23</v>
      </c>
      <c r="M18" s="161">
        <f>SUM('England - Qtr'!AI24:AL25)</f>
        <v>33720.58</v>
      </c>
      <c r="N18" s="161">
        <f>SUM('England - Qtr'!AM24:AP25)</f>
        <v>43161.380000000005</v>
      </c>
      <c r="O18" s="161">
        <f>SUM('England - Qtr'!AQ24:AT25)</f>
        <v>37289.11</v>
      </c>
      <c r="P18" s="161">
        <f>SUM('England - Qtr'!AU24:AX25)</f>
        <v>44052.959999999999</v>
      </c>
    </row>
    <row r="19" spans="1:16" ht="20.25" customHeight="1" x14ac:dyDescent="0.2">
      <c r="A19" s="338" t="s">
        <v>4</v>
      </c>
      <c r="B19" s="161">
        <v>0</v>
      </c>
      <c r="C19" s="161">
        <v>0</v>
      </c>
      <c r="D19" s="161">
        <v>0</v>
      </c>
      <c r="E19" s="161">
        <f>SUM('England - Qtr'!C26:F26)</f>
        <v>0.02</v>
      </c>
      <c r="F19" s="161">
        <f>SUM('England - Qtr'!G26:J26)</f>
        <v>0.13</v>
      </c>
      <c r="G19" s="161">
        <f>SUM('England - Qtr'!K26:N26)</f>
        <v>0.18000000000000002</v>
      </c>
      <c r="H19" s="161">
        <f>SUM('England - Qtr'!O26:R26)</f>
        <v>0.04</v>
      </c>
      <c r="I19" s="161">
        <f>SUM('England - Qtr'!S26:V26)</f>
        <v>0</v>
      </c>
      <c r="J19" s="161">
        <f>SUM('England - Qtr'!W26:Z26)</f>
        <v>0</v>
      </c>
      <c r="K19" s="161">
        <f>SUM('England - Qtr'!AA26:AD26)</f>
        <v>0</v>
      </c>
      <c r="L19" s="161">
        <f>SUM('England - Qtr'!AE26:AH26)</f>
        <v>0</v>
      </c>
      <c r="M19" s="161">
        <f>SUM('England - Qtr'!AI26:AL26)</f>
        <v>0</v>
      </c>
      <c r="N19" s="161">
        <f>SUM('England - Qtr'!AM26:AP26)</f>
        <v>0</v>
      </c>
      <c r="O19" s="161">
        <f>SUM('England - Qtr'!AQ26:AT26)</f>
        <v>0</v>
      </c>
      <c r="P19" s="161">
        <f>SUM('England - Qtr'!AU26:AX26)</f>
        <v>0</v>
      </c>
    </row>
    <row r="20" spans="1:16" ht="20.25" customHeight="1" x14ac:dyDescent="0.2">
      <c r="A20" s="338" t="s">
        <v>53</v>
      </c>
      <c r="B20" s="161">
        <v>0</v>
      </c>
      <c r="C20" s="161">
        <v>1</v>
      </c>
      <c r="D20" s="161">
        <v>23</v>
      </c>
      <c r="E20" s="161">
        <f>SUM('England - Qtr'!C27:F27)</f>
        <v>221.69</v>
      </c>
      <c r="F20" s="161">
        <f>SUM('England - Qtr'!G27:J27)</f>
        <v>1194.58</v>
      </c>
      <c r="G20" s="161">
        <f>SUM('England - Qtr'!K27:N27)</f>
        <v>1783.0300000000002</v>
      </c>
      <c r="H20" s="161">
        <f>SUM('England - Qtr'!O27:R27)</f>
        <v>3630.3499999999995</v>
      </c>
      <c r="I20" s="161">
        <f>SUM('England - Qtr'!S27:V27)</f>
        <v>6738.03</v>
      </c>
      <c r="J20" s="161">
        <f>SUM('England - Qtr'!W27:Z27)</f>
        <v>9231.85</v>
      </c>
      <c r="K20" s="161">
        <f>SUM('England - Qtr'!AA27:AD27)</f>
        <v>10067.830000000002</v>
      </c>
      <c r="L20" s="161">
        <f>SUM('England - Qtr'!AE27:AH27)</f>
        <v>11025.31</v>
      </c>
      <c r="M20" s="161">
        <f>SUM('England - Qtr'!AI27:AL27)</f>
        <v>10788.449999999999</v>
      </c>
      <c r="N20" s="161">
        <f>SUM('England - Qtr'!AM27:AP27)</f>
        <v>11207.380000000001</v>
      </c>
      <c r="O20" s="161">
        <f>SUM('England - Qtr'!AQ27:AT27)</f>
        <v>10472.530000000001</v>
      </c>
      <c r="P20" s="161">
        <f>SUM('England - Qtr'!AU27:AX27)</f>
        <v>11989.829999999998</v>
      </c>
    </row>
    <row r="21" spans="1:16" ht="20.25" customHeight="1" x14ac:dyDescent="0.2">
      <c r="A21" s="338" t="s">
        <v>18</v>
      </c>
      <c r="B21" s="161">
        <v>80</v>
      </c>
      <c r="C21" s="161">
        <v>75</v>
      </c>
      <c r="D21" s="161">
        <v>61</v>
      </c>
      <c r="E21" s="161">
        <f>SUM('England - Qtr'!C28:F28)</f>
        <v>73.2</v>
      </c>
      <c r="F21" s="161">
        <f>SUM('England - Qtr'!G28:J28)</f>
        <v>90.28</v>
      </c>
      <c r="G21" s="161">
        <f>SUM('England - Qtr'!K28:N28)</f>
        <v>81.900000000000006</v>
      </c>
      <c r="H21" s="161">
        <f>SUM('England - Qtr'!O28:R28)</f>
        <v>99.52</v>
      </c>
      <c r="I21" s="161">
        <f>SUM('England - Qtr'!S28:V28)</f>
        <v>102.57999999999998</v>
      </c>
      <c r="J21" s="161">
        <f>SUM('England - Qtr'!W28:Z28)</f>
        <v>92.06</v>
      </c>
      <c r="K21" s="161">
        <f>SUM('England - Qtr'!AA28:AD28)</f>
        <v>125.12</v>
      </c>
      <c r="L21" s="161">
        <f>SUM('England - Qtr'!AE28:AH28)</f>
        <v>126.88</v>
      </c>
      <c r="M21" s="161">
        <f>SUM('England - Qtr'!AI28:AL28)</f>
        <v>141.31</v>
      </c>
      <c r="N21" s="161">
        <f>SUM('England - Qtr'!AM28:AP28)</f>
        <v>158.88</v>
      </c>
      <c r="O21" s="161">
        <f>SUM('England - Qtr'!AQ28:AT28)</f>
        <v>145.19</v>
      </c>
      <c r="P21" s="161">
        <f>SUM('England - Qtr'!AU28:AX28)</f>
        <v>130.4</v>
      </c>
    </row>
    <row r="22" spans="1:16" ht="20.25" customHeight="1" x14ac:dyDescent="0.2">
      <c r="A22" s="338" t="s">
        <v>54</v>
      </c>
      <c r="B22" s="161">
        <v>4012</v>
      </c>
      <c r="C22" s="161">
        <v>4146</v>
      </c>
      <c r="D22" s="161">
        <v>4227</v>
      </c>
      <c r="E22" s="161">
        <f>SUM('England - Qtr'!C29:F29)</f>
        <v>4513.3999999999996</v>
      </c>
      <c r="F22" s="161">
        <f>SUM('England - Qtr'!G29:J29)</f>
        <v>4380.0800000000008</v>
      </c>
      <c r="G22" s="161">
        <f>SUM('England - Qtr'!K29:N29)</f>
        <v>4350.68</v>
      </c>
      <c r="H22" s="161">
        <f>SUM('England - Qtr'!O29:R29)</f>
        <v>4245.1400000000003</v>
      </c>
      <c r="I22" s="161">
        <f>SUM('England - Qtr'!S29:V29)</f>
        <v>4106.3600000000006</v>
      </c>
      <c r="J22" s="161">
        <f>SUM('England - Qtr'!W29:Z29)</f>
        <v>3960.91</v>
      </c>
      <c r="K22" s="161">
        <f>SUM('England - Qtr'!AA29:AD29)</f>
        <v>3590.5</v>
      </c>
      <c r="L22" s="161">
        <f>SUM('England - Qtr'!AE29:AH29)</f>
        <v>3287.4700000000003</v>
      </c>
      <c r="M22" s="161">
        <f>SUM('England - Qtr'!AI29:AL29)</f>
        <v>3030.1800000000003</v>
      </c>
      <c r="N22" s="161">
        <f>SUM('England - Qtr'!AM29:AP29)</f>
        <v>2911.36</v>
      </c>
      <c r="O22" s="161">
        <f>SUM('England - Qtr'!AQ29:AT29)</f>
        <v>2765.02</v>
      </c>
      <c r="P22" s="161">
        <f>SUM('England - Qtr'!AU29:AX29)</f>
        <v>2582.16</v>
      </c>
    </row>
    <row r="23" spans="1:16" ht="20.25" customHeight="1" x14ac:dyDescent="0.2">
      <c r="A23" s="338" t="s">
        <v>7</v>
      </c>
      <c r="B23" s="161">
        <v>523</v>
      </c>
      <c r="C23" s="161">
        <v>570</v>
      </c>
      <c r="D23" s="161">
        <v>651</v>
      </c>
      <c r="E23" s="161">
        <f>SUM('England - Qtr'!C30:F30)</f>
        <v>700.67</v>
      </c>
      <c r="F23" s="161">
        <f>SUM('England - Qtr'!G30:J30)</f>
        <v>662.65</v>
      </c>
      <c r="G23" s="161">
        <f>SUM('England - Qtr'!K30:N30)</f>
        <v>689.69</v>
      </c>
      <c r="H23" s="161">
        <f>SUM('England - Qtr'!O30:R30)</f>
        <v>767.82999999999993</v>
      </c>
      <c r="I23" s="161">
        <f>SUM('England - Qtr'!S30:V30)</f>
        <v>815.48</v>
      </c>
      <c r="J23" s="161">
        <f>SUM('England - Qtr'!W30:Z30)</f>
        <v>871.94</v>
      </c>
      <c r="K23" s="161">
        <f>SUM('England - Qtr'!AA30:AD30)</f>
        <v>886.11</v>
      </c>
      <c r="L23" s="161">
        <f>SUM('England - Qtr'!AE30:AH30)</f>
        <v>912.14</v>
      </c>
      <c r="M23" s="161">
        <f>SUM('England - Qtr'!AI30:AL30)</f>
        <v>970.66</v>
      </c>
      <c r="N23" s="161">
        <f>SUM('England - Qtr'!AM30:AP30)</f>
        <v>984.31</v>
      </c>
      <c r="O23" s="161">
        <f>SUM('England - Qtr'!AQ30:AT30)</f>
        <v>957.56</v>
      </c>
      <c r="P23" s="161">
        <f>SUM('England - Qtr'!AU30:AX30)</f>
        <v>896.26</v>
      </c>
    </row>
    <row r="24" spans="1:16" ht="20.25" customHeight="1" x14ac:dyDescent="0.2">
      <c r="A24" s="338" t="s">
        <v>335</v>
      </c>
      <c r="B24" s="161">
        <v>3609</v>
      </c>
      <c r="C24" s="161">
        <v>4155</v>
      </c>
      <c r="D24" s="161">
        <v>5213</v>
      </c>
      <c r="E24" s="161">
        <f>SUM('England - Qtr'!C31:F31)</f>
        <v>6113.3600000000006</v>
      </c>
      <c r="F24" s="161">
        <f>SUM('England - Qtr'!G31:J31)</f>
        <v>7512.67</v>
      </c>
      <c r="G24" s="161">
        <f>SUM('England - Qtr'!K31:N31)</f>
        <v>10930.44</v>
      </c>
      <c r="H24" s="161">
        <f>SUM('England - Qtr'!O31:R31)</f>
        <v>15145.130000000001</v>
      </c>
      <c r="I24" s="161">
        <f>SUM('England - Qtr'!S31:V31)</f>
        <v>21447.17</v>
      </c>
      <c r="J24" s="161">
        <f>SUM('England - Qtr'!W31:Z31)</f>
        <v>22136.79</v>
      </c>
      <c r="K24" s="161">
        <f>SUM('England - Qtr'!AA31:AD31)</f>
        <v>23448.94</v>
      </c>
      <c r="L24" s="161">
        <f>SUM('England - Qtr'!AE31:AH31)</f>
        <v>26808.58</v>
      </c>
      <c r="M24" s="161">
        <f>SUM('England - Qtr'!AI31:AL31)</f>
        <v>29017.56</v>
      </c>
      <c r="N24" s="161">
        <f>SUM('England - Qtr'!AM31:AP31)</f>
        <v>30943.11</v>
      </c>
      <c r="O24" s="161">
        <f>SUM('England - Qtr'!AQ31:AT31)</f>
        <v>31460.100000000002</v>
      </c>
      <c r="P24" s="161">
        <f>SUM('England - Qtr'!AU31:AX31)</f>
        <v>27422.539999999997</v>
      </c>
    </row>
    <row r="25" spans="1:16" s="95" customFormat="1" ht="20.25" customHeight="1" x14ac:dyDescent="0.2">
      <c r="A25" s="340" t="s">
        <v>95</v>
      </c>
      <c r="B25" s="177">
        <f t="shared" ref="B25:K25" si="2">SUM(B18:B24)</f>
        <v>10429</v>
      </c>
      <c r="C25" s="177">
        <f t="shared" si="2"/>
        <v>12009</v>
      </c>
      <c r="D25" s="177">
        <f t="shared" si="2"/>
        <v>13835</v>
      </c>
      <c r="E25" s="177">
        <f t="shared" si="2"/>
        <v>17869.21</v>
      </c>
      <c r="F25" s="177">
        <f t="shared" si="2"/>
        <v>22907.33</v>
      </c>
      <c r="G25" s="177">
        <f t="shared" si="2"/>
        <v>32067.690000000002</v>
      </c>
      <c r="H25" s="177">
        <f t="shared" si="2"/>
        <v>40398.03</v>
      </c>
      <c r="I25" s="177">
        <f t="shared" si="2"/>
        <v>54185.21</v>
      </c>
      <c r="J25" s="177">
        <f t="shared" si="2"/>
        <v>55874.14</v>
      </c>
      <c r="K25" s="177">
        <f t="shared" si="2"/>
        <v>63202.55</v>
      </c>
      <c r="L25" s="177">
        <f>SUM(L18:L24)</f>
        <v>72216.61</v>
      </c>
      <c r="M25" s="177">
        <f>SUM(M18:M24)</f>
        <v>77668.740000000005</v>
      </c>
      <c r="N25" s="177">
        <f>SUM(N18:N24)</f>
        <v>89366.420000000013</v>
      </c>
      <c r="O25" s="177">
        <f>SUM(O18:O24)</f>
        <v>83089.509999999995</v>
      </c>
      <c r="P25" s="177">
        <f>SUM(P18:P24)</f>
        <v>87074.15</v>
      </c>
    </row>
    <row r="26" spans="1:16" ht="20.25" customHeight="1" x14ac:dyDescent="0.2">
      <c r="A26" s="315"/>
    </row>
    <row r="27" spans="1:16" ht="45" customHeight="1" x14ac:dyDescent="0.2">
      <c r="A27" s="330" t="s">
        <v>331</v>
      </c>
      <c r="B27" s="150" t="s">
        <v>227</v>
      </c>
      <c r="C27" s="150" t="s">
        <v>111</v>
      </c>
      <c r="D27" s="150" t="s">
        <v>112</v>
      </c>
      <c r="E27" s="150" t="s">
        <v>113</v>
      </c>
      <c r="F27" s="150" t="s">
        <v>114</v>
      </c>
      <c r="G27" s="150" t="s">
        <v>115</v>
      </c>
      <c r="H27" s="150" t="s">
        <v>116</v>
      </c>
      <c r="I27" s="150" t="s">
        <v>117</v>
      </c>
      <c r="J27" s="150" t="s">
        <v>118</v>
      </c>
      <c r="K27" s="150" t="s">
        <v>119</v>
      </c>
      <c r="L27" s="150" t="s">
        <v>120</v>
      </c>
      <c r="M27" s="150" t="s">
        <v>107</v>
      </c>
      <c r="N27" s="150" t="s">
        <v>108</v>
      </c>
      <c r="O27" s="150" t="s">
        <v>262</v>
      </c>
      <c r="P27" s="150" t="s">
        <v>288</v>
      </c>
    </row>
    <row r="28" spans="1:16" ht="20.25" customHeight="1" x14ac:dyDescent="0.2">
      <c r="A28" s="338" t="s">
        <v>22</v>
      </c>
      <c r="B28" s="127" t="s">
        <v>222</v>
      </c>
      <c r="C28" s="91">
        <f>ROUND(100000*C18/(AVERAGE(B8:C8)*24*C$33),2)</f>
        <v>27.54</v>
      </c>
      <c r="D28" s="91">
        <f t="shared" ref="D28:K28" si="3">ROUND(100000*D18/(AVERAGE(C8:D8)*24*D$33),2)</f>
        <v>25.26</v>
      </c>
      <c r="E28" s="91">
        <f t="shared" si="3"/>
        <v>32.549999999999997</v>
      </c>
      <c r="F28" s="91">
        <f t="shared" si="3"/>
        <v>31.8</v>
      </c>
      <c r="G28" s="91">
        <f t="shared" si="3"/>
        <v>35.61</v>
      </c>
      <c r="H28" s="91">
        <f t="shared" si="3"/>
        <v>34.06</v>
      </c>
      <c r="I28" s="91">
        <f t="shared" si="3"/>
        <v>38.21</v>
      </c>
      <c r="J28" s="91">
        <f t="shared" si="3"/>
        <v>32.25</v>
      </c>
      <c r="K28" s="91">
        <f t="shared" si="3"/>
        <v>35.159999999999997</v>
      </c>
      <c r="L28" s="91">
        <f>ROUND(100000*L18/(AVERAGE(K8:L8)*24*L$33),2)</f>
        <v>36.090000000000003</v>
      </c>
      <c r="M28" s="91">
        <f t="shared" ref="M28" si="4">ROUND(100000*M18/(AVERAGE(L8:M8)*24*M$33),2)</f>
        <v>36.19</v>
      </c>
      <c r="N28" s="91">
        <f>ROUND(100000*N18/(AVERAGE(M8:N8)*24*N$33),2)</f>
        <v>42.38</v>
      </c>
      <c r="O28" s="91">
        <f t="shared" ref="O28:P28" si="5">ROUND(100000*O18/(AVERAGE(N8:O8)*24*O$33),2)</f>
        <v>34.72</v>
      </c>
      <c r="P28" s="91">
        <f t="shared" si="5"/>
        <v>37.5</v>
      </c>
    </row>
    <row r="29" spans="1:16" ht="20.25" customHeight="1" x14ac:dyDescent="0.2">
      <c r="A29" s="338" t="s">
        <v>18</v>
      </c>
      <c r="B29" s="127" t="s">
        <v>222</v>
      </c>
      <c r="C29" s="91">
        <f>ROUND(100000*C21/(AVERAGE(B11:C11)*24*C$33),2)</f>
        <v>34.25</v>
      </c>
      <c r="D29" s="91">
        <f t="shared" ref="D29:K29" si="6">ROUND(100000*D21/(AVERAGE(C11:D11)*24*D$33),2)</f>
        <v>27.31</v>
      </c>
      <c r="E29" s="91">
        <f t="shared" si="6"/>
        <v>30.11</v>
      </c>
      <c r="F29" s="91">
        <f t="shared" si="6"/>
        <v>33.770000000000003</v>
      </c>
      <c r="G29" s="91">
        <f t="shared" si="6"/>
        <v>29.41</v>
      </c>
      <c r="H29" s="91">
        <f t="shared" si="6"/>
        <v>34.590000000000003</v>
      </c>
      <c r="I29" s="91">
        <f t="shared" si="6"/>
        <v>34.020000000000003</v>
      </c>
      <c r="J29" s="91">
        <f t="shared" si="6"/>
        <v>29.73</v>
      </c>
      <c r="K29" s="91">
        <f t="shared" si="6"/>
        <v>36.86</v>
      </c>
      <c r="L29" s="91">
        <f>ROUND(100000*L21/(AVERAGE(K11:L11)*24*L$33),2)</f>
        <v>33.590000000000003</v>
      </c>
      <c r="M29" s="91">
        <f t="shared" ref="M29" si="7">ROUND(100000*M21/(AVERAGE(L11:M11)*24*M$33),2)</f>
        <v>36.36</v>
      </c>
      <c r="N29" s="91">
        <f>ROUND(100000*N21/(AVERAGE(M11:N11)*24*N$33),2)</f>
        <v>40.08</v>
      </c>
      <c r="O29" s="91">
        <f t="shared" ref="O29:P29" si="8">ROUND(100000*O21/(AVERAGE(N11:O11)*24*O$33),2)</f>
        <v>36.520000000000003</v>
      </c>
      <c r="P29" s="91">
        <f t="shared" si="8"/>
        <v>33.4</v>
      </c>
    </row>
    <row r="30" spans="1:16" ht="20.25" customHeight="1" x14ac:dyDescent="0.2">
      <c r="A30" s="338" t="s">
        <v>6</v>
      </c>
      <c r="B30" s="127" t="s">
        <v>222</v>
      </c>
      <c r="C30" s="91">
        <f>ROUND(100000*C22/(AVERAGE(B12:C12)*24*C$33),2)</f>
        <v>60.52</v>
      </c>
      <c r="D30" s="91">
        <f t="shared" ref="D30:K30" si="9">ROUND(100000*D22/(AVERAGE(C12:D12)*24*D$33),2)</f>
        <v>58.35</v>
      </c>
      <c r="E30" s="91">
        <f t="shared" si="9"/>
        <v>59.57</v>
      </c>
      <c r="F30" s="91">
        <f t="shared" si="9"/>
        <v>56.83</v>
      </c>
      <c r="G30" s="91">
        <f t="shared" si="9"/>
        <v>56.85</v>
      </c>
      <c r="H30" s="91">
        <f t="shared" si="9"/>
        <v>55.24</v>
      </c>
      <c r="I30" s="91">
        <f t="shared" si="9"/>
        <v>53.39</v>
      </c>
      <c r="J30" s="91">
        <f t="shared" si="9"/>
        <v>51.3</v>
      </c>
      <c r="K30" s="91">
        <f t="shared" si="9"/>
        <v>46.59</v>
      </c>
      <c r="L30" s="91">
        <f>ROUND(100000*L22/(AVERAGE(K12:L12)*24*L$33),2)</f>
        <v>42.63</v>
      </c>
      <c r="M30" s="91">
        <f t="shared" ref="M30" si="10">ROUND(100000*M22/(AVERAGE(L12:M12)*24*M$33),2)</f>
        <v>39.450000000000003</v>
      </c>
      <c r="N30" s="91">
        <f>ROUND(100000*N22/(AVERAGE(M12:N12)*24*N$33),2)</f>
        <v>37.97</v>
      </c>
      <c r="O30" s="91">
        <f t="shared" ref="O30:P30" si="11">ROUND(100000*O22/(AVERAGE(N12:O12)*24*O$33),2)</f>
        <v>36.159999999999997</v>
      </c>
      <c r="P30" s="91">
        <f t="shared" si="11"/>
        <v>33.630000000000003</v>
      </c>
    </row>
    <row r="31" spans="1:16" ht="20.25" customHeight="1" x14ac:dyDescent="0.2">
      <c r="A31" s="338" t="s">
        <v>7</v>
      </c>
      <c r="B31" s="128" t="s">
        <v>222</v>
      </c>
      <c r="C31" s="129">
        <f>ROUND(100000*C23/(AVERAGE(B13:C13)*24*C$33),2)</f>
        <v>46.81</v>
      </c>
      <c r="D31" s="129">
        <f t="shared" ref="D31:K31" si="12">ROUND(100000*D23/(AVERAGE(C13:D13)*24*D$33),2)</f>
        <v>47.49</v>
      </c>
      <c r="E31" s="129">
        <f t="shared" si="12"/>
        <v>45.74</v>
      </c>
      <c r="F31" s="129">
        <f t="shared" si="12"/>
        <v>41.15</v>
      </c>
      <c r="G31" s="129">
        <f t="shared" si="12"/>
        <v>42.54</v>
      </c>
      <c r="H31" s="129">
        <f t="shared" si="12"/>
        <v>44.77</v>
      </c>
      <c r="I31" s="129">
        <f t="shared" si="12"/>
        <v>44.19</v>
      </c>
      <c r="J31" s="129">
        <f t="shared" si="12"/>
        <v>44.27</v>
      </c>
      <c r="K31" s="129">
        <f t="shared" si="12"/>
        <v>43.7</v>
      </c>
      <c r="L31" s="129">
        <f>ROUND(100000*L23/(AVERAGE(K13:L13)*24*L$33),2)</f>
        <v>46.06</v>
      </c>
      <c r="M31" s="129">
        <f t="shared" ref="M31" si="13">ROUND(100000*M23/(AVERAGE(L13:M13)*24*M$33),2)</f>
        <v>48.91</v>
      </c>
      <c r="N31" s="129">
        <f>ROUND(100000*N23/(AVERAGE(M13:N13)*24*N$33),2)</f>
        <v>49.46</v>
      </c>
      <c r="O31" s="129">
        <f t="shared" ref="O31:P31" si="14">ROUND(100000*O23/(AVERAGE(N13:O13)*24*O$33),2)</f>
        <v>47.24</v>
      </c>
      <c r="P31" s="129">
        <f t="shared" si="14"/>
        <v>43.22</v>
      </c>
    </row>
    <row r="32" spans="1:16" ht="20.25" customHeight="1" x14ac:dyDescent="0.2">
      <c r="A32" s="338"/>
    </row>
    <row r="33" spans="1:16" ht="20.25" hidden="1" customHeight="1" x14ac:dyDescent="0.2">
      <c r="A33" s="315"/>
      <c r="C33" s="50">
        <v>365</v>
      </c>
      <c r="D33" s="50">
        <v>365</v>
      </c>
      <c r="E33" s="50">
        <v>365</v>
      </c>
      <c r="F33" s="50">
        <v>366</v>
      </c>
      <c r="G33" s="50">
        <v>365</v>
      </c>
      <c r="H33" s="50">
        <v>365</v>
      </c>
      <c r="I33" s="50">
        <v>365</v>
      </c>
      <c r="J33" s="50">
        <v>366</v>
      </c>
      <c r="K33" s="50">
        <v>365</v>
      </c>
      <c r="L33" s="50">
        <v>365</v>
      </c>
      <c r="M33" s="50">
        <v>365</v>
      </c>
      <c r="N33" s="50">
        <v>366</v>
      </c>
      <c r="O33" s="50">
        <v>365</v>
      </c>
      <c r="P33" s="50">
        <v>365</v>
      </c>
    </row>
    <row r="34" spans="1:16" ht="20.25" customHeight="1" x14ac:dyDescent="0.2">
      <c r="A34" s="315"/>
    </row>
    <row r="35" spans="1:16" ht="20.25" customHeight="1" x14ac:dyDescent="0.2">
      <c r="A35" s="315"/>
    </row>
    <row r="36" spans="1:16" ht="20.25" customHeight="1" x14ac:dyDescent="0.2">
      <c r="A36" s="315"/>
    </row>
    <row r="37" spans="1:16" ht="20.25" customHeight="1" x14ac:dyDescent="0.2">
      <c r="A37" s="315"/>
    </row>
    <row r="38" spans="1:16" ht="20.25" customHeight="1" x14ac:dyDescent="0.2">
      <c r="A38" s="315"/>
    </row>
    <row r="39" spans="1:16" ht="20.25" customHeight="1" x14ac:dyDescent="0.2">
      <c r="A39" s="315"/>
    </row>
    <row r="40" spans="1:16" ht="20.25" customHeight="1" x14ac:dyDescent="0.2">
      <c r="A40" s="341"/>
    </row>
    <row r="41" spans="1:16" ht="20.25" customHeight="1" x14ac:dyDescent="0.2">
      <c r="A41" s="315"/>
    </row>
    <row r="42" spans="1:16" ht="20.25" customHeight="1" x14ac:dyDescent="0.2">
      <c r="A42" s="315"/>
    </row>
    <row r="43" spans="1:16" ht="20.25" customHeight="1" x14ac:dyDescent="0.2">
      <c r="A43" s="315"/>
    </row>
    <row r="44" spans="1:16" ht="20.25" customHeight="1" x14ac:dyDescent="0.2">
      <c r="A44" s="315"/>
    </row>
    <row r="45" spans="1:16" ht="20.25" customHeight="1" x14ac:dyDescent="0.2">
      <c r="A45" s="342"/>
    </row>
    <row r="46" spans="1:16" ht="20.25" customHeight="1" x14ac:dyDescent="0.2">
      <c r="A46" s="315"/>
    </row>
    <row r="47" spans="1:16" ht="20.25" customHeight="1" x14ac:dyDescent="0.2">
      <c r="A47" s="315"/>
    </row>
    <row r="48" spans="1:16" ht="20.25" customHeight="1" x14ac:dyDescent="0.2">
      <c r="A48" s="315"/>
    </row>
    <row r="49" spans="1:1" ht="20.25" customHeight="1" x14ac:dyDescent="0.2">
      <c r="A49" s="315"/>
    </row>
    <row r="50" spans="1:1" ht="20.25" customHeight="1" x14ac:dyDescent="0.2">
      <c r="A50" s="315"/>
    </row>
    <row r="51" spans="1:1" ht="20.25" customHeight="1" x14ac:dyDescent="0.2">
      <c r="A51" s="315"/>
    </row>
    <row r="52" spans="1:1" ht="20.25" customHeight="1" x14ac:dyDescent="0.2">
      <c r="A52" s="315"/>
    </row>
    <row r="53" spans="1:1" ht="20.25" customHeight="1" x14ac:dyDescent="0.2">
      <c r="A53" s="315"/>
    </row>
    <row r="54" spans="1:1" ht="20.25" customHeight="1" x14ac:dyDescent="0.2">
      <c r="A54" s="315"/>
    </row>
    <row r="55" spans="1:1" ht="20.25" customHeight="1" x14ac:dyDescent="0.2">
      <c r="A55" s="315"/>
    </row>
    <row r="56" spans="1:1" ht="20.25" customHeight="1" x14ac:dyDescent="0.2">
      <c r="A56" s="315"/>
    </row>
    <row r="57" spans="1:1" ht="20.25" customHeight="1" x14ac:dyDescent="0.2">
      <c r="A57" s="315"/>
    </row>
    <row r="58" spans="1:1" ht="20.25" customHeight="1" x14ac:dyDescent="0.2">
      <c r="A58" s="315"/>
    </row>
    <row r="59" spans="1:1" ht="20.25" customHeight="1" x14ac:dyDescent="0.2">
      <c r="A59" s="315"/>
    </row>
    <row r="60" spans="1:1" ht="20.25" customHeight="1" x14ac:dyDescent="0.2">
      <c r="A60" s="315"/>
    </row>
    <row r="61" spans="1:1" ht="20.25" customHeight="1" x14ac:dyDescent="0.2">
      <c r="A61" s="315"/>
    </row>
    <row r="62" spans="1:1" ht="20.25" customHeight="1" x14ac:dyDescent="0.2">
      <c r="A62" s="315"/>
    </row>
    <row r="63" spans="1:1" ht="20.25" customHeight="1" x14ac:dyDescent="0.2">
      <c r="A63" s="315"/>
    </row>
    <row r="64" spans="1:1" ht="20.25" customHeight="1" x14ac:dyDescent="0.2">
      <c r="A64" s="315"/>
    </row>
    <row r="65" spans="1:1" ht="20.25" customHeight="1" x14ac:dyDescent="0.2">
      <c r="A65" s="315"/>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Y65"/>
  <sheetViews>
    <sheetView showGridLines="0" zoomScaleNormal="100" workbookViewId="0">
      <pane xSplit="1" topLeftCell="AQ1" activePane="topRight" state="frozen"/>
      <selection activeCell="A57" sqref="A57"/>
      <selection pane="topRight"/>
    </sheetView>
  </sheetViews>
  <sheetFormatPr defaultColWidth="9.140625" defaultRowHeight="20.25" customHeight="1" x14ac:dyDescent="0.25"/>
  <cols>
    <col min="1" max="1" width="46.7109375" style="38" customWidth="1"/>
    <col min="2" max="44" width="15.5703125" style="38" customWidth="1"/>
    <col min="45" max="45" width="14.28515625" style="38" customWidth="1"/>
    <col min="46" max="46" width="14.140625" style="38" customWidth="1"/>
    <col min="47" max="48" width="13.7109375" style="38" customWidth="1"/>
    <col min="49" max="49" width="11.7109375" style="38" customWidth="1"/>
    <col min="50" max="50" width="12.7109375" style="38" customWidth="1"/>
    <col min="51" max="16384" width="9.140625" style="38"/>
  </cols>
  <sheetData>
    <row r="1" spans="1:51" s="30" customFormat="1" ht="45" customHeight="1" x14ac:dyDescent="0.2">
      <c r="A1" s="37" t="s">
        <v>336</v>
      </c>
      <c r="B1" s="35"/>
      <c r="C1" s="35"/>
      <c r="D1" s="35"/>
      <c r="E1" s="35"/>
    </row>
    <row r="2" spans="1:51" ht="20.25" customHeight="1" x14ac:dyDescent="0.25">
      <c r="A2" s="50" t="s">
        <v>223</v>
      </c>
      <c r="B2" s="43"/>
      <c r="C2" s="43"/>
      <c r="D2" s="43"/>
      <c r="E2" s="43"/>
    </row>
    <row r="3" spans="1:51" ht="20.25" customHeight="1" x14ac:dyDescent="0.25">
      <c r="A3" s="53" t="s">
        <v>232</v>
      </c>
      <c r="B3" s="43"/>
      <c r="C3" s="43"/>
      <c r="D3" s="43"/>
      <c r="E3" s="43"/>
    </row>
    <row r="4" spans="1:51" ht="20.25" customHeight="1" x14ac:dyDescent="0.25">
      <c r="A4" s="50" t="s">
        <v>245</v>
      </c>
      <c r="B4" s="43"/>
      <c r="C4" s="43"/>
      <c r="D4" s="43"/>
      <c r="E4" s="43"/>
    </row>
    <row r="5" spans="1:51" ht="20.25" customHeight="1" x14ac:dyDescent="0.25">
      <c r="A5" s="50" t="s">
        <v>244</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row>
    <row r="6" spans="1:51" ht="20.25" customHeight="1" x14ac:dyDescent="0.25">
      <c r="A6" s="50" t="s">
        <v>110</v>
      </c>
      <c r="B6" s="58"/>
      <c r="C6" s="58"/>
      <c r="D6" s="58"/>
      <c r="E6" s="58"/>
      <c r="F6" s="58"/>
      <c r="G6" s="58"/>
      <c r="H6" s="87"/>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51" ht="45" customHeight="1" x14ac:dyDescent="0.25">
      <c r="A7" s="327" t="s">
        <v>230</v>
      </c>
      <c r="B7" s="60" t="s">
        <v>124</v>
      </c>
      <c r="C7" s="60" t="s">
        <v>125</v>
      </c>
      <c r="D7" s="60" t="s">
        <v>126</v>
      </c>
      <c r="E7" s="60" t="s">
        <v>127</v>
      </c>
      <c r="F7" s="60" t="s">
        <v>128</v>
      </c>
      <c r="G7" s="60" t="s">
        <v>129</v>
      </c>
      <c r="H7" s="60" t="s">
        <v>130</v>
      </c>
      <c r="I7" s="60" t="s">
        <v>131</v>
      </c>
      <c r="J7" s="60" t="s">
        <v>132</v>
      </c>
      <c r="K7" s="60" t="s">
        <v>133</v>
      </c>
      <c r="L7" s="60" t="s">
        <v>134</v>
      </c>
      <c r="M7" s="60" t="s">
        <v>135</v>
      </c>
      <c r="N7" s="60" t="s">
        <v>136</v>
      </c>
      <c r="O7" s="60" t="s">
        <v>137</v>
      </c>
      <c r="P7" s="60" t="s">
        <v>138</v>
      </c>
      <c r="Q7" s="60" t="s">
        <v>139</v>
      </c>
      <c r="R7" s="60" t="s">
        <v>140</v>
      </c>
      <c r="S7" s="60" t="s">
        <v>141</v>
      </c>
      <c r="T7" s="60" t="s">
        <v>142</v>
      </c>
      <c r="U7" s="60" t="s">
        <v>143</v>
      </c>
      <c r="V7" s="60" t="s">
        <v>144</v>
      </c>
      <c r="W7" s="60" t="s">
        <v>145</v>
      </c>
      <c r="X7" s="60" t="s">
        <v>146</v>
      </c>
      <c r="Y7" s="60" t="s">
        <v>147</v>
      </c>
      <c r="Z7" s="60" t="s">
        <v>148</v>
      </c>
      <c r="AA7" s="60" t="s">
        <v>149</v>
      </c>
      <c r="AB7" s="60" t="s">
        <v>150</v>
      </c>
      <c r="AC7" s="60" t="s">
        <v>151</v>
      </c>
      <c r="AD7" s="60" t="s">
        <v>152</v>
      </c>
      <c r="AE7" s="60" t="s">
        <v>153</v>
      </c>
      <c r="AF7" s="60" t="s">
        <v>154</v>
      </c>
      <c r="AG7" s="60" t="s">
        <v>155</v>
      </c>
      <c r="AH7" s="60" t="s">
        <v>156</v>
      </c>
      <c r="AI7" s="60" t="s">
        <v>157</v>
      </c>
      <c r="AJ7" s="60" t="s">
        <v>158</v>
      </c>
      <c r="AK7" s="60" t="s">
        <v>159</v>
      </c>
      <c r="AL7" s="60" t="s">
        <v>160</v>
      </c>
      <c r="AM7" s="60" t="s">
        <v>161</v>
      </c>
      <c r="AN7" s="60" t="s">
        <v>162</v>
      </c>
      <c r="AO7" s="60" t="s">
        <v>163</v>
      </c>
      <c r="AP7" s="60" t="s">
        <v>164</v>
      </c>
      <c r="AQ7" s="60" t="s">
        <v>165</v>
      </c>
      <c r="AR7" s="60" t="s">
        <v>166</v>
      </c>
      <c r="AS7" s="60" t="s">
        <v>260</v>
      </c>
      <c r="AT7" s="60" t="s">
        <v>263</v>
      </c>
      <c r="AU7" s="60" t="s">
        <v>277</v>
      </c>
      <c r="AV7" s="60" t="s">
        <v>282</v>
      </c>
      <c r="AW7" s="60" t="s">
        <v>284</v>
      </c>
      <c r="AX7" s="60" t="s">
        <v>289</v>
      </c>
    </row>
    <row r="8" spans="1:51" ht="20.25" customHeight="1" x14ac:dyDescent="0.25">
      <c r="A8" s="315" t="s">
        <v>87</v>
      </c>
      <c r="B8" s="180">
        <v>865.24</v>
      </c>
      <c r="C8" s="180">
        <v>901.19</v>
      </c>
      <c r="D8" s="180">
        <v>921.89</v>
      </c>
      <c r="E8" s="180">
        <v>998.64</v>
      </c>
      <c r="F8" s="180">
        <v>1022.53</v>
      </c>
      <c r="G8" s="180">
        <v>1064.92</v>
      </c>
      <c r="H8" s="180">
        <v>1148.9000000000001</v>
      </c>
      <c r="I8" s="161">
        <v>1243.6500000000001</v>
      </c>
      <c r="J8" s="161">
        <v>1316.05</v>
      </c>
      <c r="K8" s="172">
        <v>1543.73</v>
      </c>
      <c r="L8" s="172">
        <v>1588.17</v>
      </c>
      <c r="M8" s="172">
        <v>1811.33</v>
      </c>
      <c r="N8" s="172">
        <v>1840.08</v>
      </c>
      <c r="O8" s="172">
        <v>1902.07</v>
      </c>
      <c r="P8" s="172">
        <v>1973.74</v>
      </c>
      <c r="Q8" s="172">
        <v>2058.7800000000002</v>
      </c>
      <c r="R8" s="172">
        <v>2188.4499999999998</v>
      </c>
      <c r="S8" s="172">
        <v>2222.4899999999998</v>
      </c>
      <c r="T8" s="172">
        <v>2256.23</v>
      </c>
      <c r="U8" s="172">
        <v>2335.83</v>
      </c>
      <c r="V8" s="172">
        <v>2438.8200000000002</v>
      </c>
      <c r="W8" s="172">
        <v>2451.5100000000002</v>
      </c>
      <c r="X8" s="172">
        <v>2496.7600000000002</v>
      </c>
      <c r="Y8" s="172">
        <v>2763.98</v>
      </c>
      <c r="Z8" s="172">
        <v>2819.17</v>
      </c>
      <c r="AA8" s="172">
        <v>3046.31</v>
      </c>
      <c r="AB8" s="172">
        <v>3048.58</v>
      </c>
      <c r="AC8" s="172">
        <v>3049.24</v>
      </c>
      <c r="AD8" s="172">
        <v>3065.98</v>
      </c>
      <c r="AE8" s="172">
        <v>3062.1</v>
      </c>
      <c r="AF8" s="172">
        <v>3064.6</v>
      </c>
      <c r="AG8" s="172">
        <v>3065.44</v>
      </c>
      <c r="AH8" s="172">
        <v>3065.43</v>
      </c>
      <c r="AI8" s="172">
        <v>3065.08</v>
      </c>
      <c r="AJ8" s="172">
        <v>3074.61</v>
      </c>
      <c r="AK8" s="172">
        <v>3075.45</v>
      </c>
      <c r="AL8" s="172">
        <v>3075.43</v>
      </c>
      <c r="AM8" s="172">
        <v>3083.69</v>
      </c>
      <c r="AN8" s="172">
        <v>3083.69</v>
      </c>
      <c r="AO8" s="172">
        <v>3085.99</v>
      </c>
      <c r="AP8" s="172">
        <v>3085.99</v>
      </c>
      <c r="AQ8" s="172">
        <v>3085.84</v>
      </c>
      <c r="AR8" s="172">
        <v>3085.84</v>
      </c>
      <c r="AS8" s="172">
        <v>3086.84</v>
      </c>
      <c r="AT8" s="172">
        <v>3086.84</v>
      </c>
      <c r="AU8" s="172">
        <v>3113</v>
      </c>
      <c r="AV8" s="172">
        <v>3113</v>
      </c>
      <c r="AW8" s="172">
        <v>3113</v>
      </c>
      <c r="AX8" s="172">
        <v>3113</v>
      </c>
    </row>
    <row r="9" spans="1:51" ht="20.25" customHeight="1" x14ac:dyDescent="0.25">
      <c r="A9" s="315" t="s">
        <v>344</v>
      </c>
      <c r="B9" s="180">
        <v>1001.45</v>
      </c>
      <c r="C9" s="180">
        <v>1087.05</v>
      </c>
      <c r="D9" s="180">
        <v>1223.8499999999999</v>
      </c>
      <c r="E9" s="180">
        <v>1310.25</v>
      </c>
      <c r="F9" s="180">
        <v>1498.25</v>
      </c>
      <c r="G9" s="180">
        <v>1860.25</v>
      </c>
      <c r="H9" s="180">
        <v>2176.4499999999998</v>
      </c>
      <c r="I9" s="161">
        <v>2342.25</v>
      </c>
      <c r="J9" s="161">
        <v>2655.45</v>
      </c>
      <c r="K9" s="172">
        <v>3040.65</v>
      </c>
      <c r="L9" s="172">
        <v>3203.35</v>
      </c>
      <c r="M9" s="172">
        <v>3312.75</v>
      </c>
      <c r="N9" s="172">
        <v>3312.75</v>
      </c>
      <c r="O9" s="172">
        <v>3344.85</v>
      </c>
      <c r="P9" s="172">
        <v>3596.85</v>
      </c>
      <c r="Q9" s="172">
        <v>3704.05</v>
      </c>
      <c r="R9" s="172">
        <v>3725.65</v>
      </c>
      <c r="S9" s="172">
        <v>3857.65</v>
      </c>
      <c r="T9" s="172">
        <v>4100.6499999999996</v>
      </c>
      <c r="U9" s="172">
        <v>4180.1499999999996</v>
      </c>
      <c r="V9" s="172">
        <v>4180.1499999999996</v>
      </c>
      <c r="W9" s="172">
        <v>4181.1499999999996</v>
      </c>
      <c r="X9" s="172">
        <v>4181.1499999999996</v>
      </c>
      <c r="Y9" s="172">
        <v>4181.1499999999996</v>
      </c>
      <c r="Z9" s="172">
        <v>4387.3999999999996</v>
      </c>
      <c r="AA9" s="172">
        <v>4541.8999999999996</v>
      </c>
      <c r="AB9" s="172">
        <v>4739.75</v>
      </c>
      <c r="AC9" s="172">
        <v>5175.8</v>
      </c>
      <c r="AD9" s="172">
        <v>6014.85</v>
      </c>
      <c r="AE9" s="172">
        <v>6696.55</v>
      </c>
      <c r="AF9" s="172">
        <v>6850.55</v>
      </c>
      <c r="AG9" s="172">
        <v>6850.55</v>
      </c>
      <c r="AH9" s="172">
        <v>6867.35</v>
      </c>
      <c r="AI9" s="172">
        <v>7035.15</v>
      </c>
      <c r="AJ9" s="172">
        <v>7532.15</v>
      </c>
      <c r="AK9" s="172">
        <v>8078.15</v>
      </c>
      <c r="AL9" s="172">
        <v>8264.15</v>
      </c>
      <c r="AM9" s="172">
        <v>8491.9</v>
      </c>
      <c r="AN9" s="172">
        <v>8760.7000000000007</v>
      </c>
      <c r="AO9" s="172">
        <v>8760.7000000000007</v>
      </c>
      <c r="AP9" s="172">
        <v>8760.7000000000007</v>
      </c>
      <c r="AQ9" s="172">
        <v>8770.2000000000007</v>
      </c>
      <c r="AR9" s="172">
        <v>9035.2000000000007</v>
      </c>
      <c r="AS9" s="172">
        <v>9435.2000000000007</v>
      </c>
      <c r="AT9" s="172">
        <v>9585.7000000000007</v>
      </c>
      <c r="AU9" s="172">
        <v>10113.9</v>
      </c>
      <c r="AV9" s="172">
        <v>10575.9</v>
      </c>
      <c r="AW9" s="172">
        <v>11037.9</v>
      </c>
      <c r="AX9" s="172">
        <v>11037.9</v>
      </c>
    </row>
    <row r="10" spans="1:51" ht="20.25" customHeight="1" x14ac:dyDescent="0.25">
      <c r="A10" s="315" t="s">
        <v>345</v>
      </c>
      <c r="B10" s="180">
        <v>0</v>
      </c>
      <c r="C10" s="180">
        <v>0</v>
      </c>
      <c r="D10" s="180">
        <v>0</v>
      </c>
      <c r="E10" s="180">
        <v>0</v>
      </c>
      <c r="F10" s="180">
        <v>0</v>
      </c>
      <c r="G10" s="180">
        <v>0</v>
      </c>
      <c r="H10" s="180">
        <v>0</v>
      </c>
      <c r="I10" s="180">
        <v>0</v>
      </c>
      <c r="J10" s="180">
        <v>0</v>
      </c>
      <c r="K10" s="180">
        <v>0</v>
      </c>
      <c r="L10" s="180">
        <v>0</v>
      </c>
      <c r="M10" s="180">
        <v>0</v>
      </c>
      <c r="N10" s="180">
        <v>0</v>
      </c>
      <c r="O10" s="180">
        <v>0</v>
      </c>
      <c r="P10" s="180">
        <v>0</v>
      </c>
      <c r="Q10" s="180">
        <v>0</v>
      </c>
      <c r="R10" s="180">
        <v>0</v>
      </c>
      <c r="S10" s="180">
        <v>0</v>
      </c>
      <c r="T10" s="180">
        <v>0</v>
      </c>
      <c r="U10" s="180">
        <v>0</v>
      </c>
      <c r="V10" s="180">
        <v>0</v>
      </c>
      <c r="W10" s="180">
        <v>0</v>
      </c>
      <c r="X10" s="180">
        <v>0</v>
      </c>
      <c r="Y10" s="180">
        <v>0</v>
      </c>
      <c r="Z10" s="180">
        <v>0</v>
      </c>
      <c r="AA10" s="180">
        <v>0</v>
      </c>
      <c r="AB10" s="180">
        <v>0</v>
      </c>
      <c r="AC10" s="180">
        <v>0</v>
      </c>
      <c r="AD10" s="180">
        <v>0</v>
      </c>
      <c r="AE10" s="180">
        <v>0</v>
      </c>
      <c r="AF10" s="180">
        <v>0</v>
      </c>
      <c r="AG10" s="180">
        <v>0</v>
      </c>
      <c r="AH10" s="180">
        <v>0</v>
      </c>
      <c r="AI10" s="180">
        <v>0</v>
      </c>
      <c r="AJ10" s="180">
        <v>0</v>
      </c>
      <c r="AK10" s="180">
        <v>0</v>
      </c>
      <c r="AL10" s="180">
        <v>0</v>
      </c>
      <c r="AM10" s="180">
        <v>0</v>
      </c>
      <c r="AN10" s="180">
        <v>0</v>
      </c>
      <c r="AO10" s="180">
        <v>0</v>
      </c>
      <c r="AP10" s="180">
        <v>0</v>
      </c>
      <c r="AQ10" s="180">
        <v>0</v>
      </c>
      <c r="AR10" s="180">
        <v>0</v>
      </c>
      <c r="AS10" s="180">
        <v>0</v>
      </c>
      <c r="AT10" s="180">
        <v>0</v>
      </c>
      <c r="AU10" s="180">
        <v>0</v>
      </c>
      <c r="AV10" s="180">
        <v>0</v>
      </c>
      <c r="AW10" s="180">
        <v>0</v>
      </c>
      <c r="AX10" s="180">
        <v>0</v>
      </c>
      <c r="AY10" s="180"/>
    </row>
    <row r="11" spans="1:51" ht="20.25" customHeight="1" x14ac:dyDescent="0.25">
      <c r="A11" s="315" t="s">
        <v>4</v>
      </c>
      <c r="B11" s="180">
        <v>0.1</v>
      </c>
      <c r="C11" s="180">
        <v>0.1</v>
      </c>
      <c r="D11" s="180">
        <v>0.1</v>
      </c>
      <c r="E11" s="180">
        <v>0.1</v>
      </c>
      <c r="F11" s="180">
        <v>0.1</v>
      </c>
      <c r="G11" s="180">
        <v>0.1</v>
      </c>
      <c r="H11" s="180">
        <v>0.6</v>
      </c>
      <c r="I11" s="161">
        <v>0.6</v>
      </c>
      <c r="J11" s="161">
        <v>0.6</v>
      </c>
      <c r="K11" s="172">
        <v>0.1</v>
      </c>
      <c r="L11" s="172">
        <v>0.1</v>
      </c>
      <c r="M11" s="172">
        <v>0.1</v>
      </c>
      <c r="N11" s="172">
        <v>0.1</v>
      </c>
      <c r="O11" s="172">
        <v>0.1</v>
      </c>
      <c r="P11" s="172">
        <v>0.1</v>
      </c>
      <c r="Q11" s="172">
        <v>0.1</v>
      </c>
      <c r="R11" s="172">
        <v>0.1</v>
      </c>
      <c r="S11" s="172">
        <v>0.1</v>
      </c>
      <c r="T11" s="172">
        <v>0.1</v>
      </c>
      <c r="U11" s="172">
        <v>0.1</v>
      </c>
      <c r="V11" s="172">
        <v>0.1</v>
      </c>
      <c r="W11" s="172">
        <v>0.1</v>
      </c>
      <c r="X11" s="172">
        <v>0.1</v>
      </c>
      <c r="Y11" s="172">
        <v>0.1</v>
      </c>
      <c r="Z11" s="172">
        <v>0.1</v>
      </c>
      <c r="AA11" s="172">
        <v>0.1</v>
      </c>
      <c r="AB11" s="172">
        <v>0.1</v>
      </c>
      <c r="AC11" s="172">
        <v>0.1</v>
      </c>
      <c r="AD11" s="172">
        <v>0.1</v>
      </c>
      <c r="AE11" s="172">
        <v>0.1</v>
      </c>
      <c r="AF11" s="172">
        <v>0.1</v>
      </c>
      <c r="AG11" s="172">
        <v>0.1</v>
      </c>
      <c r="AH11" s="172">
        <v>0.1</v>
      </c>
      <c r="AI11" s="172">
        <v>0.1</v>
      </c>
      <c r="AJ11" s="172">
        <v>0.1</v>
      </c>
      <c r="AK11" s="172">
        <v>0.1</v>
      </c>
      <c r="AL11" s="172">
        <v>0.1</v>
      </c>
      <c r="AM11" s="172">
        <v>0.1</v>
      </c>
      <c r="AN11" s="172">
        <v>0.1</v>
      </c>
      <c r="AO11" s="172">
        <v>0.1</v>
      </c>
      <c r="AP11" s="172">
        <v>0.1</v>
      </c>
      <c r="AQ11" s="172">
        <v>0.1</v>
      </c>
      <c r="AR11" s="172">
        <v>0.1</v>
      </c>
      <c r="AS11" s="172">
        <v>0.1</v>
      </c>
      <c r="AT11" s="172">
        <v>0.1</v>
      </c>
      <c r="AU11" s="172">
        <v>0.1</v>
      </c>
      <c r="AV11" s="172">
        <v>0.1</v>
      </c>
      <c r="AW11" s="172">
        <v>0.1</v>
      </c>
      <c r="AX11" s="172">
        <v>0.1</v>
      </c>
    </row>
    <row r="12" spans="1:51" ht="20.25" customHeight="1" x14ac:dyDescent="0.25">
      <c r="A12" s="315" t="s">
        <v>5</v>
      </c>
      <c r="B12" s="180">
        <v>87.97</v>
      </c>
      <c r="C12" s="180">
        <v>125.78</v>
      </c>
      <c r="D12" s="180">
        <v>193.24</v>
      </c>
      <c r="E12" s="180">
        <v>444.48</v>
      </c>
      <c r="F12" s="180">
        <v>887.81</v>
      </c>
      <c r="G12" s="180">
        <v>1159.1099999999999</v>
      </c>
      <c r="H12" s="180">
        <v>1262.24</v>
      </c>
      <c r="I12" s="161">
        <v>1459.59</v>
      </c>
      <c r="J12" s="161">
        <v>1540.25</v>
      </c>
      <c r="K12" s="172">
        <v>2043.76</v>
      </c>
      <c r="L12" s="172">
        <v>2267.16</v>
      </c>
      <c r="M12" s="172">
        <v>2387.5300000000002</v>
      </c>
      <c r="N12" s="172">
        <v>2622.41</v>
      </c>
      <c r="O12" s="172">
        <v>4447.47</v>
      </c>
      <c r="P12" s="172">
        <v>4585.41</v>
      </c>
      <c r="Q12" s="172">
        <v>4725.5</v>
      </c>
      <c r="R12" s="172">
        <v>4908.63</v>
      </c>
      <c r="S12" s="172">
        <v>7098.2</v>
      </c>
      <c r="T12" s="172">
        <v>7381.12</v>
      </c>
      <c r="U12" s="172">
        <v>7714.26</v>
      </c>
      <c r="V12" s="172">
        <v>8548.5400000000009</v>
      </c>
      <c r="W12" s="172">
        <v>9675.5300000000007</v>
      </c>
      <c r="X12" s="172">
        <v>10097.42</v>
      </c>
      <c r="Y12" s="172">
        <v>10356.700000000001</v>
      </c>
      <c r="Z12" s="172">
        <v>10500.94</v>
      </c>
      <c r="AA12" s="172">
        <v>10807.1</v>
      </c>
      <c r="AB12" s="172">
        <v>10896.07</v>
      </c>
      <c r="AC12" s="172">
        <v>10977.86</v>
      </c>
      <c r="AD12" s="172">
        <v>11110.2</v>
      </c>
      <c r="AE12" s="172">
        <v>11244.46</v>
      </c>
      <c r="AF12" s="172">
        <v>11259.87</v>
      </c>
      <c r="AG12" s="172">
        <v>11279.11</v>
      </c>
      <c r="AH12" s="172">
        <v>11286.95</v>
      </c>
      <c r="AI12" s="172">
        <v>11388.42</v>
      </c>
      <c r="AJ12" s="172">
        <v>11418.04</v>
      </c>
      <c r="AK12" s="172">
        <v>11474.87</v>
      </c>
      <c r="AL12" s="172">
        <v>11532.76</v>
      </c>
      <c r="AM12" s="172">
        <v>11588.43</v>
      </c>
      <c r="AN12" s="172">
        <v>11609.82</v>
      </c>
      <c r="AO12" s="172">
        <v>11691.35</v>
      </c>
      <c r="AP12" s="172">
        <v>11725.34</v>
      </c>
      <c r="AQ12" s="172">
        <v>11837.55</v>
      </c>
      <c r="AR12" s="172">
        <v>11881.99</v>
      </c>
      <c r="AS12" s="172">
        <v>11938.8</v>
      </c>
      <c r="AT12" s="172">
        <v>12000.76</v>
      </c>
      <c r="AU12" s="172">
        <v>12106.84</v>
      </c>
      <c r="AV12" s="172">
        <v>12219.16</v>
      </c>
      <c r="AW12" s="172">
        <v>12345.63</v>
      </c>
      <c r="AX12" s="172">
        <v>12555.56</v>
      </c>
    </row>
    <row r="13" spans="1:51" ht="20.25" customHeight="1" x14ac:dyDescent="0.25">
      <c r="A13" s="315" t="s">
        <v>294</v>
      </c>
      <c r="B13" s="180">
        <v>20.329999999999998</v>
      </c>
      <c r="C13" s="180">
        <v>21.13</v>
      </c>
      <c r="D13" s="180">
        <v>21.87</v>
      </c>
      <c r="E13" s="180">
        <v>22.8</v>
      </c>
      <c r="F13" s="180">
        <v>23.5</v>
      </c>
      <c r="G13" s="180">
        <v>23.83</v>
      </c>
      <c r="H13" s="180">
        <v>24.59</v>
      </c>
      <c r="I13" s="161">
        <v>24.85</v>
      </c>
      <c r="J13" s="161">
        <v>25.37</v>
      </c>
      <c r="K13" s="172">
        <v>25.42</v>
      </c>
      <c r="L13" s="172">
        <v>25.84</v>
      </c>
      <c r="M13" s="172">
        <v>25.97</v>
      </c>
      <c r="N13" s="172">
        <v>26.2</v>
      </c>
      <c r="O13" s="172">
        <v>26.26</v>
      </c>
      <c r="P13" s="172">
        <v>26.26</v>
      </c>
      <c r="Q13" s="172">
        <v>27.07</v>
      </c>
      <c r="R13" s="172">
        <v>27.48</v>
      </c>
      <c r="S13" s="172">
        <v>27.81</v>
      </c>
      <c r="T13" s="172">
        <v>28.38</v>
      </c>
      <c r="U13" s="172">
        <v>29.27</v>
      </c>
      <c r="V13" s="172">
        <v>29.37</v>
      </c>
      <c r="W13" s="172">
        <v>28.38</v>
      </c>
      <c r="X13" s="172">
        <v>28.38</v>
      </c>
      <c r="Y13" s="172">
        <v>29.13</v>
      </c>
      <c r="Z13" s="172">
        <v>29.13</v>
      </c>
      <c r="AA13" s="172">
        <v>34.840000000000003</v>
      </c>
      <c r="AB13" s="172">
        <v>34.93</v>
      </c>
      <c r="AC13" s="172">
        <v>36.369999999999997</v>
      </c>
      <c r="AD13" s="172">
        <v>36.369999999999997</v>
      </c>
      <c r="AE13" s="172">
        <v>37.840000000000003</v>
      </c>
      <c r="AF13" s="172">
        <v>37.869999999999997</v>
      </c>
      <c r="AG13" s="172">
        <v>37.869999999999997</v>
      </c>
      <c r="AH13" s="172">
        <v>37.869999999999997</v>
      </c>
      <c r="AI13" s="172">
        <v>37.72</v>
      </c>
      <c r="AJ13" s="172">
        <v>37.76</v>
      </c>
      <c r="AK13" s="172">
        <v>38.869999999999997</v>
      </c>
      <c r="AL13" s="172">
        <v>38.869999999999997</v>
      </c>
      <c r="AM13" s="172">
        <v>38.130000000000003</v>
      </c>
      <c r="AN13" s="172">
        <v>38.14</v>
      </c>
      <c r="AO13" s="172">
        <v>39.17</v>
      </c>
      <c r="AP13" s="172">
        <v>39.39</v>
      </c>
      <c r="AQ13" s="172">
        <v>38.64</v>
      </c>
      <c r="AR13" s="172">
        <v>38.64</v>
      </c>
      <c r="AS13" s="172">
        <v>39.39</v>
      </c>
      <c r="AT13" s="172">
        <v>39.39</v>
      </c>
      <c r="AU13" s="172">
        <v>37.75</v>
      </c>
      <c r="AV13" s="172">
        <v>37.75</v>
      </c>
      <c r="AW13" s="172">
        <v>37.75</v>
      </c>
      <c r="AX13" s="172">
        <v>37.75</v>
      </c>
    </row>
    <row r="14" spans="1:51" ht="20.25" customHeight="1" x14ac:dyDescent="0.25">
      <c r="A14" s="315" t="s">
        <v>295</v>
      </c>
      <c r="B14" s="180">
        <v>6</v>
      </c>
      <c r="C14" s="180">
        <v>6</v>
      </c>
      <c r="D14" s="180">
        <v>6</v>
      </c>
      <c r="E14" s="180">
        <v>6</v>
      </c>
      <c r="F14" s="180">
        <v>6</v>
      </c>
      <c r="G14" s="180">
        <v>6</v>
      </c>
      <c r="H14" s="180">
        <v>6</v>
      </c>
      <c r="I14" s="161">
        <v>6</v>
      </c>
      <c r="J14" s="161">
        <v>6</v>
      </c>
      <c r="K14" s="172">
        <v>6</v>
      </c>
      <c r="L14" s="172">
        <v>6</v>
      </c>
      <c r="M14" s="172">
        <v>6</v>
      </c>
      <c r="N14" s="172">
        <v>6</v>
      </c>
      <c r="O14" s="172">
        <v>6</v>
      </c>
      <c r="P14" s="172">
        <v>6</v>
      </c>
      <c r="Q14" s="172">
        <v>6</v>
      </c>
      <c r="R14" s="172">
        <v>6</v>
      </c>
      <c r="S14" s="172">
        <v>6</v>
      </c>
      <c r="T14" s="172">
        <v>6</v>
      </c>
      <c r="U14" s="172">
        <v>6</v>
      </c>
      <c r="V14" s="172">
        <v>6</v>
      </c>
      <c r="W14" s="172">
        <v>6</v>
      </c>
      <c r="X14" s="172">
        <v>6</v>
      </c>
      <c r="Y14" s="172">
        <v>6</v>
      </c>
      <c r="Z14" s="172">
        <v>6</v>
      </c>
      <c r="AA14" s="172">
        <v>6</v>
      </c>
      <c r="AB14" s="172">
        <v>6</v>
      </c>
      <c r="AC14" s="172">
        <v>6</v>
      </c>
      <c r="AD14" s="172">
        <v>6</v>
      </c>
      <c r="AE14" s="172">
        <v>6</v>
      </c>
      <c r="AF14" s="172">
        <v>6</v>
      </c>
      <c r="AG14" s="172">
        <v>6</v>
      </c>
      <c r="AH14" s="172">
        <v>6</v>
      </c>
      <c r="AI14" s="172">
        <v>6</v>
      </c>
      <c r="AJ14" s="172">
        <v>6</v>
      </c>
      <c r="AK14" s="172">
        <v>6</v>
      </c>
      <c r="AL14" s="172">
        <v>6</v>
      </c>
      <c r="AM14" s="172">
        <v>6</v>
      </c>
      <c r="AN14" s="172">
        <v>6</v>
      </c>
      <c r="AO14" s="172">
        <v>6</v>
      </c>
      <c r="AP14" s="172">
        <v>6</v>
      </c>
      <c r="AQ14" s="172">
        <v>6</v>
      </c>
      <c r="AR14" s="172">
        <v>6</v>
      </c>
      <c r="AS14" s="172">
        <v>6</v>
      </c>
      <c r="AT14" s="172">
        <v>6</v>
      </c>
      <c r="AU14" s="172">
        <v>6</v>
      </c>
      <c r="AV14" s="172">
        <v>6</v>
      </c>
      <c r="AW14" s="172">
        <v>6</v>
      </c>
      <c r="AX14" s="172">
        <v>6</v>
      </c>
    </row>
    <row r="15" spans="1:51" ht="20.25" customHeight="1" x14ac:dyDescent="0.25">
      <c r="A15" s="315" t="s">
        <v>6</v>
      </c>
      <c r="B15" s="180">
        <v>856.38</v>
      </c>
      <c r="C15" s="180">
        <v>884.77</v>
      </c>
      <c r="D15" s="180">
        <v>884.77</v>
      </c>
      <c r="E15" s="180">
        <v>884.77</v>
      </c>
      <c r="F15" s="180">
        <v>884.77</v>
      </c>
      <c r="G15" s="180">
        <v>868.35</v>
      </c>
      <c r="H15" s="180">
        <v>868.35</v>
      </c>
      <c r="I15" s="161">
        <v>870.09</v>
      </c>
      <c r="J15" s="161">
        <v>870.09</v>
      </c>
      <c r="K15" s="172">
        <v>877.08</v>
      </c>
      <c r="L15" s="172">
        <v>877.08</v>
      </c>
      <c r="M15" s="172">
        <v>877.08</v>
      </c>
      <c r="N15" s="172">
        <v>877.08</v>
      </c>
      <c r="O15" s="172">
        <v>876.98</v>
      </c>
      <c r="P15" s="172">
        <v>877.31</v>
      </c>
      <c r="Q15" s="172">
        <v>877.31</v>
      </c>
      <c r="R15" s="172">
        <v>877.31</v>
      </c>
      <c r="S15" s="172">
        <v>878.81</v>
      </c>
      <c r="T15" s="172">
        <v>878.81</v>
      </c>
      <c r="U15" s="172">
        <v>878.81</v>
      </c>
      <c r="V15" s="172">
        <v>878.81</v>
      </c>
      <c r="W15" s="172">
        <v>879</v>
      </c>
      <c r="X15" s="172">
        <v>879.34</v>
      </c>
      <c r="Y15" s="172">
        <v>879.34</v>
      </c>
      <c r="Z15" s="172">
        <v>879.34</v>
      </c>
      <c r="AA15" s="172">
        <v>880.21</v>
      </c>
      <c r="AB15" s="172">
        <v>880.21</v>
      </c>
      <c r="AC15" s="172">
        <v>880.21</v>
      </c>
      <c r="AD15" s="172">
        <v>880.21</v>
      </c>
      <c r="AE15" s="172">
        <v>880.38</v>
      </c>
      <c r="AF15" s="172">
        <v>880.38</v>
      </c>
      <c r="AG15" s="172">
        <v>880.38</v>
      </c>
      <c r="AH15" s="172">
        <v>880.38</v>
      </c>
      <c r="AI15" s="172">
        <v>873.37</v>
      </c>
      <c r="AJ15" s="172">
        <v>873.37</v>
      </c>
      <c r="AK15" s="172">
        <v>873.37</v>
      </c>
      <c r="AL15" s="172">
        <v>873.37</v>
      </c>
      <c r="AM15" s="172">
        <v>872.44</v>
      </c>
      <c r="AN15" s="172">
        <v>872.44</v>
      </c>
      <c r="AO15" s="172">
        <v>872.44</v>
      </c>
      <c r="AP15" s="172">
        <v>872.44</v>
      </c>
      <c r="AQ15" s="172">
        <v>872.44</v>
      </c>
      <c r="AR15" s="172">
        <v>872.44</v>
      </c>
      <c r="AS15" s="172">
        <v>873.44</v>
      </c>
      <c r="AT15" s="172">
        <v>873.44</v>
      </c>
      <c r="AU15" s="172">
        <v>873.44</v>
      </c>
      <c r="AV15" s="172">
        <v>873.44</v>
      </c>
      <c r="AW15" s="172">
        <v>873.44</v>
      </c>
      <c r="AX15" s="172">
        <v>879.44</v>
      </c>
    </row>
    <row r="16" spans="1:51" ht="20.25" customHeight="1" x14ac:dyDescent="0.25">
      <c r="A16" s="315" t="s">
        <v>7</v>
      </c>
      <c r="B16" s="180">
        <v>173</v>
      </c>
      <c r="C16" s="180">
        <v>172.97</v>
      </c>
      <c r="D16" s="180">
        <v>176.57</v>
      </c>
      <c r="E16" s="180">
        <v>177.77</v>
      </c>
      <c r="F16" s="180">
        <v>177.77</v>
      </c>
      <c r="G16" s="180">
        <v>182.91</v>
      </c>
      <c r="H16" s="180">
        <v>182.91</v>
      </c>
      <c r="I16" s="161">
        <v>188.91</v>
      </c>
      <c r="J16" s="161">
        <v>188.91</v>
      </c>
      <c r="K16" s="172">
        <v>176.8</v>
      </c>
      <c r="L16" s="172">
        <v>179.29</v>
      </c>
      <c r="M16" s="172">
        <v>181.24</v>
      </c>
      <c r="N16" s="172">
        <v>181.24</v>
      </c>
      <c r="O16" s="172">
        <v>194.42</v>
      </c>
      <c r="P16" s="172">
        <v>203.83</v>
      </c>
      <c r="Q16" s="172">
        <v>204.48</v>
      </c>
      <c r="R16" s="172">
        <v>210.3</v>
      </c>
      <c r="S16" s="172">
        <v>211.07</v>
      </c>
      <c r="T16" s="172">
        <v>211.07</v>
      </c>
      <c r="U16" s="172">
        <v>211.07</v>
      </c>
      <c r="V16" s="172">
        <v>211.07</v>
      </c>
      <c r="W16" s="172">
        <v>236.81</v>
      </c>
      <c r="X16" s="172">
        <v>237.38</v>
      </c>
      <c r="Y16" s="172">
        <v>237.38</v>
      </c>
      <c r="Z16" s="172">
        <v>237.38</v>
      </c>
      <c r="AA16" s="172">
        <v>225.54</v>
      </c>
      <c r="AB16" s="172">
        <v>225.54</v>
      </c>
      <c r="AC16" s="172">
        <v>225.54</v>
      </c>
      <c r="AD16" s="172">
        <v>225.54</v>
      </c>
      <c r="AE16" s="172">
        <v>226.56</v>
      </c>
      <c r="AF16" s="172">
        <v>226.56</v>
      </c>
      <c r="AG16" s="172">
        <v>226.56</v>
      </c>
      <c r="AH16" s="172">
        <v>226.56</v>
      </c>
      <c r="AI16" s="172">
        <v>226.56</v>
      </c>
      <c r="AJ16" s="172">
        <v>226.56</v>
      </c>
      <c r="AK16" s="172">
        <v>226.56</v>
      </c>
      <c r="AL16" s="172">
        <v>226.56</v>
      </c>
      <c r="AM16" s="172">
        <v>226.56</v>
      </c>
      <c r="AN16" s="172">
        <v>226.56</v>
      </c>
      <c r="AO16" s="172">
        <v>226.56</v>
      </c>
      <c r="AP16" s="172">
        <v>226.56</v>
      </c>
      <c r="AQ16" s="172">
        <v>226.56</v>
      </c>
      <c r="AR16" s="172">
        <v>226.56</v>
      </c>
      <c r="AS16" s="172">
        <v>226.56</v>
      </c>
      <c r="AT16" s="172">
        <v>236.22</v>
      </c>
      <c r="AU16" s="172">
        <v>237.28</v>
      </c>
      <c r="AV16" s="172">
        <v>237.28</v>
      </c>
      <c r="AW16" s="172">
        <v>237.28</v>
      </c>
      <c r="AX16" s="172">
        <v>237.28</v>
      </c>
    </row>
    <row r="17" spans="1:50" ht="20.25" customHeight="1" x14ac:dyDescent="0.25">
      <c r="A17" s="315" t="s">
        <v>42</v>
      </c>
      <c r="B17" s="180">
        <v>402.86</v>
      </c>
      <c r="C17" s="180">
        <v>411.32</v>
      </c>
      <c r="D17" s="180">
        <v>411.32</v>
      </c>
      <c r="E17" s="180">
        <v>411.32</v>
      </c>
      <c r="F17" s="180">
        <v>491.32</v>
      </c>
      <c r="G17" s="180">
        <v>480.96</v>
      </c>
      <c r="H17" s="180">
        <v>480.96</v>
      </c>
      <c r="I17" s="161">
        <v>480.96</v>
      </c>
      <c r="J17" s="161">
        <v>494.96</v>
      </c>
      <c r="K17" s="172">
        <v>520.91</v>
      </c>
      <c r="L17" s="172">
        <v>527.41</v>
      </c>
      <c r="M17" s="172">
        <v>527.41</v>
      </c>
      <c r="N17" s="172">
        <v>527.41</v>
      </c>
      <c r="O17" s="172">
        <v>577.55999999999995</v>
      </c>
      <c r="P17" s="172">
        <v>603.55999999999995</v>
      </c>
      <c r="Q17" s="172">
        <v>611.86</v>
      </c>
      <c r="R17" s="172">
        <v>662.86</v>
      </c>
      <c r="S17" s="172">
        <v>778.74</v>
      </c>
      <c r="T17" s="172">
        <v>787.74</v>
      </c>
      <c r="U17" s="172">
        <v>855.74</v>
      </c>
      <c r="V17" s="172">
        <v>878.24</v>
      </c>
      <c r="W17" s="172">
        <v>887.59</v>
      </c>
      <c r="X17" s="172">
        <v>887.59</v>
      </c>
      <c r="Y17" s="172">
        <v>936.59</v>
      </c>
      <c r="Z17" s="172">
        <v>976.59</v>
      </c>
      <c r="AA17" s="172">
        <v>1025.3800000000001</v>
      </c>
      <c r="AB17" s="172">
        <v>1025.3800000000001</v>
      </c>
      <c r="AC17" s="172">
        <v>1025.3800000000001</v>
      </c>
      <c r="AD17" s="172">
        <v>1039.23</v>
      </c>
      <c r="AE17" s="172">
        <v>1084.8399999999999</v>
      </c>
      <c r="AF17" s="172">
        <v>1084.8399999999999</v>
      </c>
      <c r="AG17" s="172">
        <v>1084.8399999999999</v>
      </c>
      <c r="AH17" s="172">
        <v>1084.8399999999999</v>
      </c>
      <c r="AI17" s="172">
        <v>1080.3599999999999</v>
      </c>
      <c r="AJ17" s="172">
        <v>1080.3599999999999</v>
      </c>
      <c r="AK17" s="172">
        <v>1069.06</v>
      </c>
      <c r="AL17" s="172">
        <v>1189.45</v>
      </c>
      <c r="AM17" s="172">
        <v>1209.6400000000001</v>
      </c>
      <c r="AN17" s="172">
        <v>1209.6400000000001</v>
      </c>
      <c r="AO17" s="172">
        <v>1259.54</v>
      </c>
      <c r="AP17" s="172">
        <v>1294.32</v>
      </c>
      <c r="AQ17" s="172">
        <v>1301.3</v>
      </c>
      <c r="AR17" s="172">
        <v>1301.3</v>
      </c>
      <c r="AS17" s="172">
        <v>1310.3</v>
      </c>
      <c r="AT17" s="172">
        <v>1310.3</v>
      </c>
      <c r="AU17" s="172">
        <v>1370.3</v>
      </c>
      <c r="AV17" s="172">
        <v>1370.3</v>
      </c>
      <c r="AW17" s="172">
        <v>1370.3</v>
      </c>
      <c r="AX17" s="172">
        <v>1370.3</v>
      </c>
    </row>
    <row r="18" spans="1:50" ht="20.25" customHeight="1" x14ac:dyDescent="0.25">
      <c r="A18" s="315" t="s">
        <v>313</v>
      </c>
      <c r="B18" s="180">
        <v>98.02</v>
      </c>
      <c r="C18" s="180">
        <v>98.02</v>
      </c>
      <c r="D18" s="180">
        <v>98.02</v>
      </c>
      <c r="E18" s="180">
        <v>98.02</v>
      </c>
      <c r="F18" s="180">
        <v>98.02</v>
      </c>
      <c r="G18" s="180">
        <v>98.02</v>
      </c>
      <c r="H18" s="180">
        <v>98.02</v>
      </c>
      <c r="I18" s="161">
        <v>98.02</v>
      </c>
      <c r="J18" s="161">
        <v>98.02</v>
      </c>
      <c r="K18" s="172">
        <v>98.02</v>
      </c>
      <c r="L18" s="172">
        <v>98.02</v>
      </c>
      <c r="M18" s="172">
        <v>98.02</v>
      </c>
      <c r="N18" s="172">
        <v>98.02</v>
      </c>
      <c r="O18" s="172">
        <v>98.02</v>
      </c>
      <c r="P18" s="172">
        <v>98.02</v>
      </c>
      <c r="Q18" s="172">
        <v>98.02</v>
      </c>
      <c r="R18" s="172">
        <v>98.02</v>
      </c>
      <c r="S18" s="172">
        <v>98.02</v>
      </c>
      <c r="T18" s="172">
        <v>98.02</v>
      </c>
      <c r="U18" s="172">
        <v>98.02</v>
      </c>
      <c r="V18" s="172">
        <v>98.02</v>
      </c>
      <c r="W18" s="172">
        <v>116.82</v>
      </c>
      <c r="X18" s="172">
        <v>116.82</v>
      </c>
      <c r="Y18" s="172">
        <v>116.82</v>
      </c>
      <c r="Z18" s="172">
        <v>116.82</v>
      </c>
      <c r="AA18" s="172">
        <v>116.82</v>
      </c>
      <c r="AB18" s="172">
        <v>116.82</v>
      </c>
      <c r="AC18" s="172">
        <v>116.82</v>
      </c>
      <c r="AD18" s="172">
        <v>116.82</v>
      </c>
      <c r="AE18" s="172">
        <v>116.82</v>
      </c>
      <c r="AF18" s="172">
        <v>116.82</v>
      </c>
      <c r="AG18" s="172">
        <v>116.82</v>
      </c>
      <c r="AH18" s="172">
        <v>116.82</v>
      </c>
      <c r="AI18" s="172">
        <v>116.82</v>
      </c>
      <c r="AJ18" s="172">
        <v>116.82</v>
      </c>
      <c r="AK18" s="172">
        <v>116.82</v>
      </c>
      <c r="AL18" s="172">
        <v>116.82</v>
      </c>
      <c r="AM18" s="172">
        <v>116.82</v>
      </c>
      <c r="AN18" s="172">
        <v>116.82</v>
      </c>
      <c r="AO18" s="172">
        <v>116.82</v>
      </c>
      <c r="AP18" s="172">
        <v>116.82</v>
      </c>
      <c r="AQ18" s="172">
        <v>116.82</v>
      </c>
      <c r="AR18" s="172">
        <v>116.82</v>
      </c>
      <c r="AS18" s="172">
        <v>116.82</v>
      </c>
      <c r="AT18" s="172">
        <v>116.82</v>
      </c>
      <c r="AU18" s="172">
        <v>116.82</v>
      </c>
      <c r="AV18" s="172">
        <v>116.82</v>
      </c>
      <c r="AW18" s="172">
        <v>116.82</v>
      </c>
      <c r="AX18" s="172">
        <v>116.82</v>
      </c>
    </row>
    <row r="19" spans="1:50" ht="20.25" customHeight="1" x14ac:dyDescent="0.25">
      <c r="A19" s="315" t="s">
        <v>301</v>
      </c>
      <c r="B19" s="180">
        <v>25.61</v>
      </c>
      <c r="C19" s="180">
        <v>31.92</v>
      </c>
      <c r="D19" s="180">
        <v>35.14</v>
      </c>
      <c r="E19" s="180">
        <v>46.82</v>
      </c>
      <c r="F19" s="180">
        <v>58.19</v>
      </c>
      <c r="G19" s="180">
        <v>63.3</v>
      </c>
      <c r="H19" s="180">
        <v>74.84</v>
      </c>
      <c r="I19" s="161">
        <v>83.95</v>
      </c>
      <c r="J19" s="161">
        <v>101.53</v>
      </c>
      <c r="K19" s="172">
        <v>106.25</v>
      </c>
      <c r="L19" s="172">
        <v>110.8</v>
      </c>
      <c r="M19" s="172">
        <v>118.36</v>
      </c>
      <c r="N19" s="172">
        <v>138.06</v>
      </c>
      <c r="O19" s="172">
        <v>154.16999999999999</v>
      </c>
      <c r="P19" s="172">
        <v>157.97</v>
      </c>
      <c r="Q19" s="172">
        <v>171.32</v>
      </c>
      <c r="R19" s="172">
        <v>202.06</v>
      </c>
      <c r="S19" s="172">
        <v>220.63</v>
      </c>
      <c r="T19" s="172">
        <v>222.33</v>
      </c>
      <c r="U19" s="172">
        <v>252.07</v>
      </c>
      <c r="V19" s="172">
        <v>284.02</v>
      </c>
      <c r="W19" s="172">
        <v>301.36</v>
      </c>
      <c r="X19" s="172">
        <v>306.16000000000003</v>
      </c>
      <c r="Y19" s="172">
        <v>322.83</v>
      </c>
      <c r="Z19" s="172">
        <v>376.87</v>
      </c>
      <c r="AA19" s="172">
        <v>378.4</v>
      </c>
      <c r="AB19" s="172">
        <v>378.4</v>
      </c>
      <c r="AC19" s="172">
        <v>379.7</v>
      </c>
      <c r="AD19" s="172">
        <v>385.89</v>
      </c>
      <c r="AE19" s="172">
        <v>388.77</v>
      </c>
      <c r="AF19" s="172">
        <v>388.77</v>
      </c>
      <c r="AG19" s="172">
        <v>388.77</v>
      </c>
      <c r="AH19" s="172">
        <v>389.27</v>
      </c>
      <c r="AI19" s="172">
        <v>394.2</v>
      </c>
      <c r="AJ19" s="172">
        <v>394.2</v>
      </c>
      <c r="AK19" s="172">
        <v>394.2</v>
      </c>
      <c r="AL19" s="172">
        <v>398.49</v>
      </c>
      <c r="AM19" s="172">
        <v>398.6</v>
      </c>
      <c r="AN19" s="172">
        <v>398.6</v>
      </c>
      <c r="AO19" s="172">
        <v>400.03</v>
      </c>
      <c r="AP19" s="172">
        <v>400.03</v>
      </c>
      <c r="AQ19" s="172">
        <v>415.49</v>
      </c>
      <c r="AR19" s="172">
        <v>415.49</v>
      </c>
      <c r="AS19" s="172">
        <v>454.15</v>
      </c>
      <c r="AT19" s="172">
        <v>454.65</v>
      </c>
      <c r="AU19" s="172">
        <v>458.79</v>
      </c>
      <c r="AV19" s="172">
        <v>458.79</v>
      </c>
      <c r="AW19" s="172">
        <v>458.79</v>
      </c>
      <c r="AX19" s="172">
        <v>458.79</v>
      </c>
    </row>
    <row r="20" spans="1:50" s="41" customFormat="1" ht="20.25" customHeight="1" x14ac:dyDescent="0.25">
      <c r="A20" s="315" t="s">
        <v>315</v>
      </c>
      <c r="B20" s="180">
        <v>187.95</v>
      </c>
      <c r="C20" s="180">
        <v>188.29</v>
      </c>
      <c r="D20" s="180">
        <v>188.95</v>
      </c>
      <c r="E20" s="180">
        <v>191.34</v>
      </c>
      <c r="F20" s="180">
        <v>1030.83</v>
      </c>
      <c r="G20" s="180">
        <v>1019.46</v>
      </c>
      <c r="H20" s="180">
        <v>1021.56</v>
      </c>
      <c r="I20" s="161">
        <v>1021.86</v>
      </c>
      <c r="J20" s="161">
        <v>1024.71</v>
      </c>
      <c r="K20" s="172">
        <v>1974.07</v>
      </c>
      <c r="L20" s="172">
        <v>2621.47</v>
      </c>
      <c r="M20" s="172">
        <v>1803.47</v>
      </c>
      <c r="N20" s="172">
        <v>1803.47</v>
      </c>
      <c r="O20" s="172">
        <v>1826.3</v>
      </c>
      <c r="P20" s="172">
        <v>1940.64</v>
      </c>
      <c r="Q20" s="172">
        <v>2025.99</v>
      </c>
      <c r="R20" s="172">
        <v>2028.64</v>
      </c>
      <c r="S20" s="172">
        <v>2060.36</v>
      </c>
      <c r="T20" s="172">
        <v>2061.6999999999998</v>
      </c>
      <c r="U20" s="172">
        <v>2707.94</v>
      </c>
      <c r="V20" s="172">
        <v>2351.4899999999998</v>
      </c>
      <c r="W20" s="172">
        <v>2499.1799999999998</v>
      </c>
      <c r="X20" s="172">
        <v>2499.86</v>
      </c>
      <c r="Y20" s="172">
        <v>2500.3000000000002</v>
      </c>
      <c r="Z20" s="172">
        <v>2547.88</v>
      </c>
      <c r="AA20" s="172">
        <v>2649.68</v>
      </c>
      <c r="AB20" s="172">
        <v>2662.03</v>
      </c>
      <c r="AC20" s="172">
        <v>2662.03</v>
      </c>
      <c r="AD20" s="172">
        <v>2662.03</v>
      </c>
      <c r="AE20" s="172">
        <v>2854.87</v>
      </c>
      <c r="AF20" s="172">
        <v>3296.87</v>
      </c>
      <c r="AG20" s="172">
        <v>4028.87</v>
      </c>
      <c r="AH20" s="172">
        <v>4028.87</v>
      </c>
      <c r="AI20" s="172">
        <v>4077.58</v>
      </c>
      <c r="AJ20" s="172">
        <v>4077.58</v>
      </c>
      <c r="AK20" s="172">
        <v>4077.58</v>
      </c>
      <c r="AL20" s="172">
        <v>4083.32</v>
      </c>
      <c r="AM20" s="172">
        <v>4088.52</v>
      </c>
      <c r="AN20" s="172">
        <v>4088.52</v>
      </c>
      <c r="AO20" s="172">
        <v>4088.52</v>
      </c>
      <c r="AP20" s="172">
        <v>4088.52</v>
      </c>
      <c r="AQ20" s="172">
        <v>4094.62</v>
      </c>
      <c r="AR20" s="172">
        <v>4095.19</v>
      </c>
      <c r="AS20" s="234">
        <v>4095.19</v>
      </c>
      <c r="AT20" s="234">
        <v>4095.19</v>
      </c>
      <c r="AU20" s="234">
        <v>4107.25</v>
      </c>
      <c r="AV20" s="234">
        <v>4107.25</v>
      </c>
      <c r="AW20" s="234">
        <v>4107.25</v>
      </c>
      <c r="AX20" s="234">
        <v>4107.25</v>
      </c>
    </row>
    <row r="21" spans="1:50" ht="20.25" customHeight="1" thickBot="1" x14ac:dyDescent="0.3">
      <c r="A21" s="328" t="s">
        <v>95</v>
      </c>
      <c r="B21" s="177">
        <f t="shared" ref="B21:AG21" si="0">SUM(B8:B20)</f>
        <v>3724.91</v>
      </c>
      <c r="C21" s="177">
        <f t="shared" si="0"/>
        <v>3928.54</v>
      </c>
      <c r="D21" s="177">
        <f t="shared" si="0"/>
        <v>4161.72</v>
      </c>
      <c r="E21" s="177">
        <f t="shared" si="0"/>
        <v>4592.3100000000004</v>
      </c>
      <c r="F21" s="177">
        <f t="shared" si="0"/>
        <v>6179.0899999999992</v>
      </c>
      <c r="G21" s="177">
        <f t="shared" si="0"/>
        <v>6827.2100000000009</v>
      </c>
      <c r="H21" s="177">
        <f t="shared" si="0"/>
        <v>7345.42</v>
      </c>
      <c r="I21" s="177">
        <f t="shared" si="0"/>
        <v>7820.7300000000005</v>
      </c>
      <c r="J21" s="177">
        <f t="shared" si="0"/>
        <v>8321.94</v>
      </c>
      <c r="K21" s="177">
        <f t="shared" si="0"/>
        <v>10412.790000000001</v>
      </c>
      <c r="L21" s="177">
        <f t="shared" si="0"/>
        <v>11504.69</v>
      </c>
      <c r="M21" s="177">
        <f t="shared" si="0"/>
        <v>11149.260000000002</v>
      </c>
      <c r="N21" s="177">
        <f t="shared" si="0"/>
        <v>11432.82</v>
      </c>
      <c r="O21" s="177">
        <f t="shared" si="0"/>
        <v>13454.2</v>
      </c>
      <c r="P21" s="177">
        <f t="shared" si="0"/>
        <v>14069.689999999999</v>
      </c>
      <c r="Q21" s="177">
        <f t="shared" si="0"/>
        <v>14510.48</v>
      </c>
      <c r="R21" s="177">
        <f t="shared" si="0"/>
        <v>14935.5</v>
      </c>
      <c r="S21" s="177">
        <f t="shared" si="0"/>
        <v>17459.879999999997</v>
      </c>
      <c r="T21" s="177">
        <f t="shared" si="0"/>
        <v>18032.149999999998</v>
      </c>
      <c r="U21" s="177">
        <f t="shared" si="0"/>
        <v>19269.259999999998</v>
      </c>
      <c r="V21" s="177">
        <f t="shared" si="0"/>
        <v>19904.630000000005</v>
      </c>
      <c r="W21" s="177">
        <f t="shared" si="0"/>
        <v>21263.43</v>
      </c>
      <c r="X21" s="177">
        <f t="shared" si="0"/>
        <v>21736.960000000003</v>
      </c>
      <c r="Y21" s="177">
        <f t="shared" si="0"/>
        <v>22330.320000000003</v>
      </c>
      <c r="Z21" s="177">
        <f t="shared" si="0"/>
        <v>22877.620000000003</v>
      </c>
      <c r="AA21" s="177">
        <f t="shared" si="0"/>
        <v>23712.280000000002</v>
      </c>
      <c r="AB21" s="177">
        <f t="shared" si="0"/>
        <v>24013.81</v>
      </c>
      <c r="AC21" s="177">
        <f t="shared" si="0"/>
        <v>24535.05</v>
      </c>
      <c r="AD21" s="177">
        <f t="shared" si="0"/>
        <v>25543.219999999998</v>
      </c>
      <c r="AE21" s="177">
        <f t="shared" si="0"/>
        <v>26599.29</v>
      </c>
      <c r="AF21" s="177">
        <f t="shared" si="0"/>
        <v>27213.230000000003</v>
      </c>
      <c r="AG21" s="177">
        <f t="shared" si="0"/>
        <v>27965.31</v>
      </c>
      <c r="AH21" s="177">
        <f t="shared" ref="AH21:AX21" si="1">SUM(AH8:AH20)</f>
        <v>27990.440000000002</v>
      </c>
      <c r="AI21" s="177">
        <f t="shared" si="1"/>
        <v>28301.360000000001</v>
      </c>
      <c r="AJ21" s="177">
        <f t="shared" si="1"/>
        <v>28837.550000000003</v>
      </c>
      <c r="AK21" s="177">
        <f t="shared" si="1"/>
        <v>29431.03</v>
      </c>
      <c r="AL21" s="177">
        <f t="shared" si="1"/>
        <v>29805.320000000003</v>
      </c>
      <c r="AM21" s="177">
        <f t="shared" si="1"/>
        <v>30120.83</v>
      </c>
      <c r="AN21" s="177">
        <f t="shared" si="1"/>
        <v>30411.03</v>
      </c>
      <c r="AO21" s="177">
        <f t="shared" si="1"/>
        <v>30547.219999999998</v>
      </c>
      <c r="AP21" s="177">
        <f t="shared" si="1"/>
        <v>30616.21</v>
      </c>
      <c r="AQ21" s="177">
        <f t="shared" si="1"/>
        <v>30765.56</v>
      </c>
      <c r="AR21" s="177">
        <f t="shared" si="1"/>
        <v>31075.57</v>
      </c>
      <c r="AS21" s="177">
        <f t="shared" si="1"/>
        <v>31582.79</v>
      </c>
      <c r="AT21" s="195">
        <f t="shared" si="1"/>
        <v>31805.41</v>
      </c>
      <c r="AU21" s="195">
        <f t="shared" si="1"/>
        <v>32541.469999999998</v>
      </c>
      <c r="AV21" s="195">
        <f t="shared" si="1"/>
        <v>33115.789999999994</v>
      </c>
      <c r="AW21" s="195">
        <f t="shared" si="1"/>
        <v>33704.259999999995</v>
      </c>
      <c r="AX21" s="195">
        <f t="shared" si="1"/>
        <v>33920.189999999995</v>
      </c>
    </row>
    <row r="22" spans="1:50" ht="45" customHeight="1" thickTop="1" x14ac:dyDescent="0.25">
      <c r="A22" s="329"/>
      <c r="B22" s="181"/>
      <c r="C22" s="181"/>
      <c r="D22" s="181"/>
      <c r="E22" s="181"/>
      <c r="F22" s="182"/>
      <c r="G22" s="181"/>
      <c r="H22" s="182"/>
      <c r="I22" s="183"/>
      <c r="J22" s="183"/>
      <c r="K22" s="183"/>
      <c r="L22" s="183"/>
      <c r="M22" s="183"/>
      <c r="N22" s="183"/>
      <c r="O22" s="183"/>
      <c r="P22" s="183"/>
      <c r="Q22" s="184"/>
      <c r="R22" s="184"/>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3"/>
      <c r="AT22" s="183"/>
    </row>
    <row r="23" spans="1:50" ht="36.75" customHeight="1" x14ac:dyDescent="0.25">
      <c r="A23" s="330" t="s">
        <v>326</v>
      </c>
      <c r="B23" s="176" t="s">
        <v>124</v>
      </c>
      <c r="C23" s="176" t="s">
        <v>125</v>
      </c>
      <c r="D23" s="176" t="s">
        <v>126</v>
      </c>
      <c r="E23" s="176" t="s">
        <v>127</v>
      </c>
      <c r="F23" s="176" t="s">
        <v>128</v>
      </c>
      <c r="G23" s="176" t="s">
        <v>129</v>
      </c>
      <c r="H23" s="176" t="s">
        <v>130</v>
      </c>
      <c r="I23" s="176" t="s">
        <v>131</v>
      </c>
      <c r="J23" s="176" t="s">
        <v>132</v>
      </c>
      <c r="K23" s="176" t="s">
        <v>133</v>
      </c>
      <c r="L23" s="176" t="s">
        <v>134</v>
      </c>
      <c r="M23" s="176" t="s">
        <v>135</v>
      </c>
      <c r="N23" s="176" t="s">
        <v>136</v>
      </c>
      <c r="O23" s="176" t="s">
        <v>137</v>
      </c>
      <c r="P23" s="176" t="s">
        <v>138</v>
      </c>
      <c r="Q23" s="176" t="s">
        <v>139</v>
      </c>
      <c r="R23" s="176" t="s">
        <v>140</v>
      </c>
      <c r="S23" s="176" t="s">
        <v>141</v>
      </c>
      <c r="T23" s="176" t="s">
        <v>142</v>
      </c>
      <c r="U23" s="176" t="s">
        <v>143</v>
      </c>
      <c r="V23" s="176" t="s">
        <v>144</v>
      </c>
      <c r="W23" s="176" t="s">
        <v>145</v>
      </c>
      <c r="X23" s="176" t="s">
        <v>146</v>
      </c>
      <c r="Y23" s="176" t="s">
        <v>147</v>
      </c>
      <c r="Z23" s="176" t="s">
        <v>148</v>
      </c>
      <c r="AA23" s="176" t="s">
        <v>149</v>
      </c>
      <c r="AB23" s="176" t="s">
        <v>150</v>
      </c>
      <c r="AC23" s="176" t="s">
        <v>151</v>
      </c>
      <c r="AD23" s="176" t="s">
        <v>152</v>
      </c>
      <c r="AE23" s="176" t="s">
        <v>153</v>
      </c>
      <c r="AF23" s="176" t="s">
        <v>154</v>
      </c>
      <c r="AG23" s="176" t="s">
        <v>155</v>
      </c>
      <c r="AH23" s="176" t="s">
        <v>156</v>
      </c>
      <c r="AI23" s="176" t="s">
        <v>157</v>
      </c>
      <c r="AJ23" s="176" t="s">
        <v>158</v>
      </c>
      <c r="AK23" s="176" t="s">
        <v>159</v>
      </c>
      <c r="AL23" s="176" t="s">
        <v>160</v>
      </c>
      <c r="AM23" s="176" t="s">
        <v>161</v>
      </c>
      <c r="AN23" s="176" t="s">
        <v>162</v>
      </c>
      <c r="AO23" s="176" t="s">
        <v>163</v>
      </c>
      <c r="AP23" s="176" t="s">
        <v>164</v>
      </c>
      <c r="AQ23" s="176" t="s">
        <v>165</v>
      </c>
      <c r="AR23" s="176" t="s">
        <v>166</v>
      </c>
      <c r="AS23" s="176" t="s">
        <v>260</v>
      </c>
      <c r="AT23" s="176" t="s">
        <v>264</v>
      </c>
      <c r="AU23" s="176" t="s">
        <v>277</v>
      </c>
      <c r="AV23" s="60" t="s">
        <v>282</v>
      </c>
      <c r="AW23" s="60" t="s">
        <v>284</v>
      </c>
      <c r="AX23" s="60" t="s">
        <v>289</v>
      </c>
    </row>
    <row r="24" spans="1:50" ht="20.25" customHeight="1" x14ac:dyDescent="0.25">
      <c r="A24" s="331" t="s">
        <v>87</v>
      </c>
      <c r="B24" s="185" t="s">
        <v>222</v>
      </c>
      <c r="C24" s="186">
        <v>454.8</v>
      </c>
      <c r="D24" s="186">
        <v>471.56</v>
      </c>
      <c r="E24" s="186">
        <v>413.39</v>
      </c>
      <c r="F24" s="186">
        <v>816.22</v>
      </c>
      <c r="G24" s="182">
        <v>598.04999999999995</v>
      </c>
      <c r="H24" s="182">
        <v>521.09</v>
      </c>
      <c r="I24" s="182">
        <v>518.30999999999995</v>
      </c>
      <c r="J24" s="182">
        <v>841</v>
      </c>
      <c r="K24" s="182">
        <v>867.25</v>
      </c>
      <c r="L24" s="182">
        <v>885.52</v>
      </c>
      <c r="M24" s="182">
        <v>601.48</v>
      </c>
      <c r="N24" s="182">
        <v>1474.27</v>
      </c>
      <c r="O24" s="182">
        <v>1629.8</v>
      </c>
      <c r="P24" s="182">
        <v>718.19</v>
      </c>
      <c r="Q24" s="182">
        <v>715.73</v>
      </c>
      <c r="R24" s="182">
        <v>1576.59</v>
      </c>
      <c r="S24" s="182">
        <v>1822.94</v>
      </c>
      <c r="T24" s="182">
        <v>1222.29</v>
      </c>
      <c r="U24" s="182">
        <v>938.74</v>
      </c>
      <c r="V24" s="182">
        <v>2058.61</v>
      </c>
      <c r="W24" s="182">
        <v>1860.72</v>
      </c>
      <c r="X24" s="183">
        <v>1081.1099999999999</v>
      </c>
      <c r="Y24" s="183">
        <v>1275.31</v>
      </c>
      <c r="Z24" s="183">
        <v>1471.65</v>
      </c>
      <c r="AA24" s="183">
        <v>1936.23</v>
      </c>
      <c r="AB24" s="183">
        <v>1544.88</v>
      </c>
      <c r="AC24" s="183">
        <v>1370.6</v>
      </c>
      <c r="AD24" s="183">
        <v>2361.91</v>
      </c>
      <c r="AE24" s="183">
        <v>2313.83</v>
      </c>
      <c r="AF24" s="183">
        <v>1278.79</v>
      </c>
      <c r="AG24" s="183">
        <v>1231.23</v>
      </c>
      <c r="AH24" s="183">
        <v>2114.25</v>
      </c>
      <c r="AI24" s="183">
        <v>2230.0500000000002</v>
      </c>
      <c r="AJ24" s="183">
        <v>1329.05</v>
      </c>
      <c r="AK24" s="183">
        <v>1522.86</v>
      </c>
      <c r="AL24" s="183">
        <v>2047.68</v>
      </c>
      <c r="AM24" s="183">
        <v>3037.75</v>
      </c>
      <c r="AN24" s="183">
        <v>1437.42</v>
      </c>
      <c r="AO24" s="183">
        <v>1577.08</v>
      </c>
      <c r="AP24" s="183">
        <v>2312.25</v>
      </c>
      <c r="AQ24" s="183">
        <v>2196.5700000000002</v>
      </c>
      <c r="AR24" s="183">
        <v>1100.4100000000001</v>
      </c>
      <c r="AS24" s="183">
        <v>939.05</v>
      </c>
      <c r="AT24" s="183">
        <v>2133.5700000000002</v>
      </c>
      <c r="AU24" s="183">
        <v>2365.64</v>
      </c>
      <c r="AV24" s="183">
        <v>1445.48</v>
      </c>
      <c r="AW24" s="183">
        <v>1011.96</v>
      </c>
      <c r="AX24" s="298">
        <v>2074.15</v>
      </c>
    </row>
    <row r="25" spans="1:50" ht="20.25" customHeight="1" x14ac:dyDescent="0.25">
      <c r="A25" s="331" t="s">
        <v>88</v>
      </c>
      <c r="B25" s="185" t="s">
        <v>222</v>
      </c>
      <c r="C25" s="186">
        <v>771.72</v>
      </c>
      <c r="D25" s="186">
        <v>877.54</v>
      </c>
      <c r="E25" s="186">
        <v>898.71</v>
      </c>
      <c r="F25" s="186">
        <v>1542.93</v>
      </c>
      <c r="G25" s="182">
        <v>1232.5</v>
      </c>
      <c r="H25" s="182">
        <v>1434.31</v>
      </c>
      <c r="I25" s="182">
        <v>1475.17</v>
      </c>
      <c r="J25" s="182">
        <v>2446.5100000000002</v>
      </c>
      <c r="K25" s="182">
        <v>2522.52</v>
      </c>
      <c r="L25" s="182">
        <v>2366.9699999999998</v>
      </c>
      <c r="M25" s="182">
        <v>1782.87</v>
      </c>
      <c r="N25" s="182">
        <v>3730.89</v>
      </c>
      <c r="O25" s="182">
        <v>4003.32</v>
      </c>
      <c r="P25" s="182">
        <v>1874.95</v>
      </c>
      <c r="Q25" s="182">
        <v>1955.83</v>
      </c>
      <c r="R25" s="182">
        <v>4035.61</v>
      </c>
      <c r="S25" s="182">
        <v>4083.41</v>
      </c>
      <c r="T25" s="182">
        <v>3026.27</v>
      </c>
      <c r="U25" s="182">
        <v>2904.86</v>
      </c>
      <c r="V25" s="182">
        <v>4918.47</v>
      </c>
      <c r="W25" s="182">
        <v>4385.6499999999996</v>
      </c>
      <c r="X25" s="183">
        <v>2790.7</v>
      </c>
      <c r="Y25" s="183">
        <v>2989.37</v>
      </c>
      <c r="Z25" s="183">
        <v>3726.08</v>
      </c>
      <c r="AA25" s="183">
        <v>4319.16</v>
      </c>
      <c r="AB25" s="183">
        <v>3398.56</v>
      </c>
      <c r="AC25" s="183">
        <v>3390.16</v>
      </c>
      <c r="AD25" s="183">
        <v>6762.55</v>
      </c>
      <c r="AE25" s="183">
        <v>6799.72</v>
      </c>
      <c r="AF25" s="183">
        <v>4167.53</v>
      </c>
      <c r="AG25" s="183">
        <v>4385.0200000000004</v>
      </c>
      <c r="AH25" s="183">
        <v>7765.86</v>
      </c>
      <c r="AI25" s="183">
        <v>7142.98</v>
      </c>
      <c r="AJ25" s="183">
        <v>4815.7700000000004</v>
      </c>
      <c r="AK25" s="183">
        <v>6000.59</v>
      </c>
      <c r="AL25" s="183">
        <v>8631.6</v>
      </c>
      <c r="AM25" s="183">
        <v>11322.04</v>
      </c>
      <c r="AN25" s="183">
        <v>6236.46</v>
      </c>
      <c r="AO25" s="183">
        <v>6877.44</v>
      </c>
      <c r="AP25" s="183">
        <v>10360.94</v>
      </c>
      <c r="AQ25" s="183">
        <v>9603.27</v>
      </c>
      <c r="AR25" s="183">
        <v>5346.05</v>
      </c>
      <c r="AS25" s="183">
        <v>5402.49</v>
      </c>
      <c r="AT25" s="183">
        <v>10567.7</v>
      </c>
      <c r="AU25" s="183">
        <v>10426.44</v>
      </c>
      <c r="AV25" s="183">
        <v>7365.05</v>
      </c>
      <c r="AW25" s="183">
        <v>6356.35</v>
      </c>
      <c r="AX25" s="298">
        <v>13007.89</v>
      </c>
    </row>
    <row r="26" spans="1:50" ht="20.25" customHeight="1" x14ac:dyDescent="0.25">
      <c r="A26" s="332" t="s">
        <v>321</v>
      </c>
      <c r="B26" s="187" t="s">
        <v>222</v>
      </c>
      <c r="C26" s="186">
        <v>0.01</v>
      </c>
      <c r="D26" s="186">
        <v>0.01</v>
      </c>
      <c r="E26" s="186">
        <v>0</v>
      </c>
      <c r="F26" s="186">
        <v>0</v>
      </c>
      <c r="G26" s="182">
        <v>0.05</v>
      </c>
      <c r="H26" s="182">
        <v>0.04</v>
      </c>
      <c r="I26" s="182">
        <v>0.04</v>
      </c>
      <c r="J26" s="182">
        <v>0</v>
      </c>
      <c r="K26" s="182">
        <v>0.08</v>
      </c>
      <c r="L26" s="182">
        <v>7.0000000000000007E-2</v>
      </c>
      <c r="M26" s="182">
        <v>0.03</v>
      </c>
      <c r="N26" s="182">
        <v>0</v>
      </c>
      <c r="O26" s="182">
        <v>0.02</v>
      </c>
      <c r="P26" s="182">
        <v>0.01</v>
      </c>
      <c r="Q26" s="182">
        <v>0.01</v>
      </c>
      <c r="R26" s="182">
        <v>0</v>
      </c>
      <c r="S26" s="182">
        <v>0</v>
      </c>
      <c r="T26" s="182">
        <v>0</v>
      </c>
      <c r="U26" s="182">
        <v>0</v>
      </c>
      <c r="V26" s="182">
        <v>0</v>
      </c>
      <c r="W26" s="182">
        <v>0</v>
      </c>
      <c r="X26" s="183">
        <v>0</v>
      </c>
      <c r="Y26" s="183">
        <v>0</v>
      </c>
      <c r="Z26" s="183">
        <v>0</v>
      </c>
      <c r="AA26" s="183">
        <v>0</v>
      </c>
      <c r="AB26" s="183">
        <v>0</v>
      </c>
      <c r="AC26" s="183">
        <v>0</v>
      </c>
      <c r="AD26" s="183">
        <v>0</v>
      </c>
      <c r="AE26" s="183">
        <v>0</v>
      </c>
      <c r="AF26" s="183">
        <v>0</v>
      </c>
      <c r="AG26" s="183">
        <v>0</v>
      </c>
      <c r="AH26" s="183">
        <v>0</v>
      </c>
      <c r="AI26" s="183">
        <v>0</v>
      </c>
      <c r="AJ26" s="183">
        <v>0</v>
      </c>
      <c r="AK26" s="183">
        <v>0</v>
      </c>
      <c r="AL26" s="183">
        <v>0</v>
      </c>
      <c r="AM26" s="183">
        <v>0</v>
      </c>
      <c r="AN26" s="183">
        <v>0</v>
      </c>
      <c r="AO26" s="183">
        <v>0</v>
      </c>
      <c r="AP26" s="183">
        <v>0</v>
      </c>
      <c r="AQ26" s="183">
        <v>0</v>
      </c>
      <c r="AR26" s="183">
        <v>0</v>
      </c>
      <c r="AS26" s="183">
        <v>0</v>
      </c>
      <c r="AT26" s="183">
        <v>0</v>
      </c>
      <c r="AU26" s="183">
        <v>0</v>
      </c>
      <c r="AV26" s="183">
        <v>0</v>
      </c>
      <c r="AW26" s="183">
        <v>0</v>
      </c>
      <c r="AX26" s="298">
        <v>0</v>
      </c>
    </row>
    <row r="27" spans="1:50" ht="20.25" customHeight="1" x14ac:dyDescent="0.25">
      <c r="A27" s="332" t="s">
        <v>327</v>
      </c>
      <c r="B27" s="187" t="s">
        <v>222</v>
      </c>
      <c r="C27" s="186">
        <v>14.37</v>
      </c>
      <c r="D27" s="186">
        <v>59.9</v>
      </c>
      <c r="E27" s="186">
        <v>95.51</v>
      </c>
      <c r="F27" s="186">
        <v>51.91</v>
      </c>
      <c r="G27" s="182">
        <v>157.88</v>
      </c>
      <c r="H27" s="182">
        <v>386.8</v>
      </c>
      <c r="I27" s="182">
        <v>488.36</v>
      </c>
      <c r="J27" s="182">
        <v>161.54</v>
      </c>
      <c r="K27" s="182">
        <v>123.18</v>
      </c>
      <c r="L27" s="182">
        <v>621.44000000000005</v>
      </c>
      <c r="M27" s="182">
        <v>765.06</v>
      </c>
      <c r="N27" s="182">
        <v>273.35000000000002</v>
      </c>
      <c r="O27" s="182">
        <v>419.85</v>
      </c>
      <c r="P27" s="182">
        <v>1326.6</v>
      </c>
      <c r="Q27" s="182">
        <v>1395.62</v>
      </c>
      <c r="R27" s="182">
        <v>488.28</v>
      </c>
      <c r="S27" s="182">
        <v>834.14</v>
      </c>
      <c r="T27" s="182">
        <v>2782.96</v>
      </c>
      <c r="U27" s="182">
        <v>2409.77</v>
      </c>
      <c r="V27" s="182">
        <v>711.16</v>
      </c>
      <c r="W27" s="182">
        <v>1303.08</v>
      </c>
      <c r="X27" s="183">
        <v>3423.08</v>
      </c>
      <c r="Y27" s="183">
        <v>3324.62</v>
      </c>
      <c r="Z27" s="183">
        <v>1181.07</v>
      </c>
      <c r="AA27" s="183">
        <v>1420.12</v>
      </c>
      <c r="AB27" s="183">
        <v>4032.17</v>
      </c>
      <c r="AC27" s="183">
        <v>3472.09</v>
      </c>
      <c r="AD27" s="183">
        <v>1143.45</v>
      </c>
      <c r="AE27" s="183">
        <v>1550.26</v>
      </c>
      <c r="AF27" s="183">
        <v>4255.92</v>
      </c>
      <c r="AG27" s="183">
        <v>3917.65</v>
      </c>
      <c r="AH27" s="183">
        <v>1301.48</v>
      </c>
      <c r="AI27" s="183">
        <v>1675.24</v>
      </c>
      <c r="AJ27" s="183">
        <v>4006.08</v>
      </c>
      <c r="AK27" s="183">
        <v>3901.4</v>
      </c>
      <c r="AL27" s="183">
        <v>1205.73</v>
      </c>
      <c r="AM27" s="183">
        <v>1663.64</v>
      </c>
      <c r="AN27" s="183">
        <v>4715.29</v>
      </c>
      <c r="AO27" s="183">
        <v>3658.29</v>
      </c>
      <c r="AP27" s="183">
        <v>1170.1600000000001</v>
      </c>
      <c r="AQ27" s="183">
        <v>1488</v>
      </c>
      <c r="AR27" s="183">
        <v>4294.22</v>
      </c>
      <c r="AS27" s="183">
        <v>3478.38</v>
      </c>
      <c r="AT27" s="183">
        <v>1211.93</v>
      </c>
      <c r="AU27" s="183">
        <v>1799.1</v>
      </c>
      <c r="AV27" s="183">
        <v>4426.22</v>
      </c>
      <c r="AW27" s="183">
        <v>4249.62</v>
      </c>
      <c r="AX27" s="298">
        <v>1514.89</v>
      </c>
    </row>
    <row r="28" spans="1:50" ht="20.25" customHeight="1" x14ac:dyDescent="0.25">
      <c r="A28" s="332" t="s">
        <v>323</v>
      </c>
      <c r="B28" s="187" t="s">
        <v>222</v>
      </c>
      <c r="C28" s="186">
        <v>20.69</v>
      </c>
      <c r="D28" s="186">
        <v>14.03</v>
      </c>
      <c r="E28" s="186">
        <v>15.84</v>
      </c>
      <c r="F28" s="186">
        <v>22.64</v>
      </c>
      <c r="G28" s="182">
        <v>23.29</v>
      </c>
      <c r="H28" s="182">
        <v>18.93</v>
      </c>
      <c r="I28" s="182">
        <v>20.93</v>
      </c>
      <c r="J28" s="182">
        <v>27.13</v>
      </c>
      <c r="K28" s="182">
        <v>24.78</v>
      </c>
      <c r="L28" s="182">
        <v>17.079999999999998</v>
      </c>
      <c r="M28" s="182">
        <v>14.42</v>
      </c>
      <c r="N28" s="182">
        <v>25.62</v>
      </c>
      <c r="O28" s="182">
        <v>33.47</v>
      </c>
      <c r="P28" s="182">
        <v>22.29</v>
      </c>
      <c r="Q28" s="182">
        <v>15.1</v>
      </c>
      <c r="R28" s="182">
        <v>28.66</v>
      </c>
      <c r="S28" s="182">
        <v>32.33</v>
      </c>
      <c r="T28" s="182">
        <v>21.38</v>
      </c>
      <c r="U28" s="182">
        <v>19.68</v>
      </c>
      <c r="V28" s="182">
        <v>29.19</v>
      </c>
      <c r="W28" s="182">
        <v>31.91</v>
      </c>
      <c r="X28" s="183">
        <v>17.75</v>
      </c>
      <c r="Y28" s="183">
        <v>17.2</v>
      </c>
      <c r="Z28" s="183">
        <v>25.2</v>
      </c>
      <c r="AA28" s="183">
        <v>37.99</v>
      </c>
      <c r="AB28" s="183">
        <v>24.1</v>
      </c>
      <c r="AC28" s="183">
        <v>27.73</v>
      </c>
      <c r="AD28" s="183">
        <v>35.299999999999997</v>
      </c>
      <c r="AE28" s="183">
        <v>43.72</v>
      </c>
      <c r="AF28" s="183">
        <v>28.61</v>
      </c>
      <c r="AG28" s="183">
        <v>21.58</v>
      </c>
      <c r="AH28" s="183">
        <v>32.97</v>
      </c>
      <c r="AI28" s="183">
        <v>45.01</v>
      </c>
      <c r="AJ28" s="183">
        <v>21.41</v>
      </c>
      <c r="AK28" s="183">
        <v>30.45</v>
      </c>
      <c r="AL28" s="183">
        <v>44.44</v>
      </c>
      <c r="AM28" s="183">
        <v>53.76</v>
      </c>
      <c r="AN28" s="183">
        <v>19.98</v>
      </c>
      <c r="AO28" s="183">
        <v>33.74</v>
      </c>
      <c r="AP28" s="183">
        <v>51.4</v>
      </c>
      <c r="AQ28" s="183">
        <v>48.01</v>
      </c>
      <c r="AR28" s="183">
        <v>24.82</v>
      </c>
      <c r="AS28" s="183">
        <v>28.63</v>
      </c>
      <c r="AT28" s="183">
        <v>43.73</v>
      </c>
      <c r="AU28" s="183">
        <v>44.53</v>
      </c>
      <c r="AV28" s="183">
        <v>20.239999999999998</v>
      </c>
      <c r="AW28" s="183">
        <v>21.45</v>
      </c>
      <c r="AX28" s="298">
        <v>44.18</v>
      </c>
    </row>
    <row r="29" spans="1:50" ht="20.25" customHeight="1" x14ac:dyDescent="0.25">
      <c r="A29" s="332" t="s">
        <v>324</v>
      </c>
      <c r="B29" s="187" t="s">
        <v>222</v>
      </c>
      <c r="C29" s="186">
        <v>1132.5899999999999</v>
      </c>
      <c r="D29" s="186">
        <v>1119.5899999999999</v>
      </c>
      <c r="E29" s="186">
        <v>1115.29</v>
      </c>
      <c r="F29" s="186">
        <v>1145.93</v>
      </c>
      <c r="G29" s="182">
        <v>1097.9000000000001</v>
      </c>
      <c r="H29" s="182">
        <v>1084.6500000000001</v>
      </c>
      <c r="I29" s="182">
        <v>1099.8900000000001</v>
      </c>
      <c r="J29" s="182">
        <v>1097.6400000000001</v>
      </c>
      <c r="K29" s="182">
        <v>1088.32</v>
      </c>
      <c r="L29" s="182">
        <v>1087.45</v>
      </c>
      <c r="M29" s="182">
        <v>1070.03</v>
      </c>
      <c r="N29" s="182">
        <v>1104.8800000000001</v>
      </c>
      <c r="O29" s="182">
        <v>1070.18</v>
      </c>
      <c r="P29" s="182">
        <v>1068.4000000000001</v>
      </c>
      <c r="Q29" s="182">
        <v>1042.6500000000001</v>
      </c>
      <c r="R29" s="182">
        <v>1063.9100000000001</v>
      </c>
      <c r="S29" s="182">
        <v>1050.19</v>
      </c>
      <c r="T29" s="182">
        <v>1017.92</v>
      </c>
      <c r="U29" s="182">
        <v>1008.52</v>
      </c>
      <c r="V29" s="182">
        <v>1029.73</v>
      </c>
      <c r="W29" s="182">
        <v>1025.81</v>
      </c>
      <c r="X29" s="183">
        <v>988.28</v>
      </c>
      <c r="Y29" s="183">
        <v>975.08</v>
      </c>
      <c r="Z29" s="183">
        <v>971.74</v>
      </c>
      <c r="AA29" s="183">
        <v>920.12</v>
      </c>
      <c r="AB29" s="183">
        <v>886.33</v>
      </c>
      <c r="AC29" s="183">
        <v>890.91</v>
      </c>
      <c r="AD29" s="183">
        <v>893.14</v>
      </c>
      <c r="AE29" s="183">
        <v>846.13</v>
      </c>
      <c r="AF29" s="183">
        <v>820.01</v>
      </c>
      <c r="AG29" s="183">
        <v>802.57</v>
      </c>
      <c r="AH29" s="183">
        <v>818.76</v>
      </c>
      <c r="AI29" s="183">
        <v>777.43</v>
      </c>
      <c r="AJ29" s="183">
        <v>748.04</v>
      </c>
      <c r="AK29" s="183">
        <v>744.2</v>
      </c>
      <c r="AL29" s="183">
        <v>760.51</v>
      </c>
      <c r="AM29" s="183">
        <v>745.89</v>
      </c>
      <c r="AN29" s="183">
        <v>723.99</v>
      </c>
      <c r="AO29" s="183">
        <v>711.33</v>
      </c>
      <c r="AP29" s="183">
        <v>730.15</v>
      </c>
      <c r="AQ29" s="183">
        <v>697.88</v>
      </c>
      <c r="AR29" s="183">
        <v>688.84</v>
      </c>
      <c r="AS29" s="183">
        <v>684.66</v>
      </c>
      <c r="AT29" s="183">
        <v>693.64</v>
      </c>
      <c r="AU29" s="183">
        <v>657.01</v>
      </c>
      <c r="AV29" s="183">
        <v>652.94000000000005</v>
      </c>
      <c r="AW29" s="183">
        <v>636.04</v>
      </c>
      <c r="AX29" s="298">
        <v>636.16999999999996</v>
      </c>
    </row>
    <row r="30" spans="1:50" ht="20.25" customHeight="1" x14ac:dyDescent="0.25">
      <c r="A30" s="332" t="s">
        <v>325</v>
      </c>
      <c r="B30" s="187" t="s">
        <v>222</v>
      </c>
      <c r="C30" s="186">
        <v>172.13</v>
      </c>
      <c r="D30" s="186">
        <v>178.48</v>
      </c>
      <c r="E30" s="186">
        <v>171.2</v>
      </c>
      <c r="F30" s="186">
        <v>178.86</v>
      </c>
      <c r="G30" s="182">
        <v>171.54</v>
      </c>
      <c r="H30" s="182">
        <v>168.03</v>
      </c>
      <c r="I30" s="182">
        <v>155.56</v>
      </c>
      <c r="J30" s="182">
        <v>167.52</v>
      </c>
      <c r="K30" s="182">
        <v>162.99</v>
      </c>
      <c r="L30" s="182">
        <v>183.09</v>
      </c>
      <c r="M30" s="182">
        <v>164.29</v>
      </c>
      <c r="N30" s="182">
        <v>179.32</v>
      </c>
      <c r="O30" s="182">
        <v>175.56</v>
      </c>
      <c r="P30" s="182">
        <v>204.55</v>
      </c>
      <c r="Q30" s="182">
        <v>189.52</v>
      </c>
      <c r="R30" s="182">
        <v>198.2</v>
      </c>
      <c r="S30" s="182">
        <v>204.54</v>
      </c>
      <c r="T30" s="182">
        <v>211.68</v>
      </c>
      <c r="U30" s="182">
        <v>197.53</v>
      </c>
      <c r="V30" s="182">
        <v>201.73</v>
      </c>
      <c r="W30" s="182">
        <v>218.65</v>
      </c>
      <c r="X30" s="183">
        <v>229.23</v>
      </c>
      <c r="Y30" s="183">
        <v>208.97</v>
      </c>
      <c r="Z30" s="183">
        <v>215.09</v>
      </c>
      <c r="AA30" s="183">
        <v>226.27</v>
      </c>
      <c r="AB30" s="183">
        <v>226.31</v>
      </c>
      <c r="AC30" s="183">
        <v>210.86</v>
      </c>
      <c r="AD30" s="183">
        <v>222.67</v>
      </c>
      <c r="AE30" s="183">
        <v>223.65</v>
      </c>
      <c r="AF30" s="183">
        <v>240.35</v>
      </c>
      <c r="AG30" s="183">
        <v>208.76</v>
      </c>
      <c r="AH30" s="183">
        <v>239.38</v>
      </c>
      <c r="AI30" s="183">
        <v>242.34</v>
      </c>
      <c r="AJ30" s="183">
        <v>250.59</v>
      </c>
      <c r="AK30" s="183">
        <v>235.62</v>
      </c>
      <c r="AL30" s="183">
        <v>242.11</v>
      </c>
      <c r="AM30" s="183">
        <v>247.79</v>
      </c>
      <c r="AN30" s="183">
        <v>256.17</v>
      </c>
      <c r="AO30" s="183">
        <v>232.78</v>
      </c>
      <c r="AP30" s="183">
        <v>247.57</v>
      </c>
      <c r="AQ30" s="183">
        <v>241.15</v>
      </c>
      <c r="AR30" s="183">
        <v>250.02</v>
      </c>
      <c r="AS30" s="183">
        <v>223.96</v>
      </c>
      <c r="AT30" s="183">
        <v>242.43</v>
      </c>
      <c r="AU30" s="183">
        <v>240.48</v>
      </c>
      <c r="AV30" s="183">
        <v>242.99</v>
      </c>
      <c r="AW30" s="183">
        <v>204.67</v>
      </c>
      <c r="AX30" s="298">
        <v>208.12</v>
      </c>
    </row>
    <row r="31" spans="1:50" s="41" customFormat="1" ht="20.25" customHeight="1" x14ac:dyDescent="0.25">
      <c r="A31" s="332" t="s">
        <v>317</v>
      </c>
      <c r="B31" s="187" t="s">
        <v>222</v>
      </c>
      <c r="C31" s="186">
        <v>1557.15</v>
      </c>
      <c r="D31" s="186">
        <v>1358.07</v>
      </c>
      <c r="E31" s="186">
        <v>1546.15</v>
      </c>
      <c r="F31" s="186">
        <v>1651.99</v>
      </c>
      <c r="G31" s="182">
        <v>2080.04</v>
      </c>
      <c r="H31" s="182">
        <v>1239.92</v>
      </c>
      <c r="I31" s="182">
        <v>1754.51</v>
      </c>
      <c r="J31" s="182">
        <v>2438.1999999999998</v>
      </c>
      <c r="K31" s="182">
        <v>2419.64</v>
      </c>
      <c r="L31" s="182">
        <v>3275.65</v>
      </c>
      <c r="M31" s="182">
        <v>2668.34</v>
      </c>
      <c r="N31" s="182">
        <v>2566.81</v>
      </c>
      <c r="O31" s="182">
        <v>2758.02</v>
      </c>
      <c r="P31" s="182">
        <v>3520.17</v>
      </c>
      <c r="Q31" s="182">
        <v>4098.83</v>
      </c>
      <c r="R31" s="182">
        <v>4768.1099999999997</v>
      </c>
      <c r="S31" s="182">
        <v>5024.6099999999997</v>
      </c>
      <c r="T31" s="182">
        <v>5072.6899999999996</v>
      </c>
      <c r="U31" s="182">
        <v>5128.67</v>
      </c>
      <c r="V31" s="182">
        <v>6221.2</v>
      </c>
      <c r="W31" s="182">
        <v>6482.81</v>
      </c>
      <c r="X31" s="183">
        <v>5773.16</v>
      </c>
      <c r="Y31" s="183">
        <v>4283.16</v>
      </c>
      <c r="Z31" s="183">
        <v>5597.66</v>
      </c>
      <c r="AA31" s="183">
        <v>6799.67</v>
      </c>
      <c r="AB31" s="183">
        <v>5748.95</v>
      </c>
      <c r="AC31" s="183">
        <v>5687.2</v>
      </c>
      <c r="AD31" s="183">
        <v>5213.12</v>
      </c>
      <c r="AE31" s="183">
        <v>5608</v>
      </c>
      <c r="AF31" s="183">
        <v>6590.43</v>
      </c>
      <c r="AG31" s="183">
        <v>6870.5</v>
      </c>
      <c r="AH31" s="183">
        <v>7739.65</v>
      </c>
      <c r="AI31" s="183">
        <v>6836.31</v>
      </c>
      <c r="AJ31" s="183">
        <v>7054.73</v>
      </c>
      <c r="AK31" s="183">
        <v>6947.29</v>
      </c>
      <c r="AL31" s="183">
        <v>8179.23</v>
      </c>
      <c r="AM31" s="183">
        <v>8191.1</v>
      </c>
      <c r="AN31" s="183">
        <v>7851.36</v>
      </c>
      <c r="AO31" s="183">
        <v>7073.54</v>
      </c>
      <c r="AP31" s="183">
        <v>7827.11</v>
      </c>
      <c r="AQ31" s="183">
        <v>8180.29</v>
      </c>
      <c r="AR31" s="183">
        <v>7601.56</v>
      </c>
      <c r="AS31" s="242">
        <v>7150.21</v>
      </c>
      <c r="AT31" s="242">
        <v>8528.0400000000009</v>
      </c>
      <c r="AU31" s="242">
        <v>7846.54</v>
      </c>
      <c r="AV31" s="242">
        <v>6083.74</v>
      </c>
      <c r="AW31" s="242">
        <v>7284.21</v>
      </c>
      <c r="AX31" s="298">
        <v>6208.05</v>
      </c>
    </row>
    <row r="32" spans="1:50" ht="20.25" customHeight="1" thickBot="1" x14ac:dyDescent="0.3">
      <c r="A32" s="333" t="s">
        <v>95</v>
      </c>
      <c r="B32" s="188" t="s">
        <v>222</v>
      </c>
      <c r="C32" s="189">
        <v>4123.45</v>
      </c>
      <c r="D32" s="189">
        <v>4079.18</v>
      </c>
      <c r="E32" s="189">
        <v>4256.08</v>
      </c>
      <c r="F32" s="189">
        <v>5410.47</v>
      </c>
      <c r="G32" s="189">
        <v>5361.24</v>
      </c>
      <c r="H32" s="189">
        <v>4853.78</v>
      </c>
      <c r="I32" s="189">
        <v>5512.77</v>
      </c>
      <c r="J32" s="189">
        <v>7179.54</v>
      </c>
      <c r="K32" s="189">
        <v>7208.76</v>
      </c>
      <c r="L32" s="189">
        <v>8437.27</v>
      </c>
      <c r="M32" s="189">
        <v>7066.51</v>
      </c>
      <c r="N32" s="189">
        <v>9355.16</v>
      </c>
      <c r="O32" s="189">
        <v>10090.219999999999</v>
      </c>
      <c r="P32" s="189">
        <v>8735.17</v>
      </c>
      <c r="Q32" s="189">
        <v>9413.2999999999993</v>
      </c>
      <c r="R32" s="189">
        <v>12159.36</v>
      </c>
      <c r="S32" s="189">
        <v>13052.16</v>
      </c>
      <c r="T32" s="189">
        <v>13355.19</v>
      </c>
      <c r="U32" s="189">
        <v>12607.79</v>
      </c>
      <c r="V32" s="189">
        <v>15170.09</v>
      </c>
      <c r="W32" s="189">
        <v>15308.63</v>
      </c>
      <c r="X32" s="189">
        <v>14303.33</v>
      </c>
      <c r="Y32" s="189">
        <v>13073.72</v>
      </c>
      <c r="Z32" s="189">
        <v>13188.5</v>
      </c>
      <c r="AA32" s="189">
        <v>15659.56</v>
      </c>
      <c r="AB32" s="189">
        <v>15861.31</v>
      </c>
      <c r="AC32" s="189">
        <v>15049.54</v>
      </c>
      <c r="AD32" s="189">
        <v>16632.14</v>
      </c>
      <c r="AE32" s="189">
        <f>SUM(AE24:AE31)</f>
        <v>17385.309999999998</v>
      </c>
      <c r="AF32" s="189">
        <f>SUM(AF24:AF31)</f>
        <v>17381.64</v>
      </c>
      <c r="AG32" s="189">
        <f>SUM(AG24:AG31)</f>
        <v>17437.309999999998</v>
      </c>
      <c r="AH32" s="189">
        <f>SUM(AH24:AH31)</f>
        <v>20012.349999999999</v>
      </c>
      <c r="AI32" s="189">
        <f>SUM(AI24:AI31)</f>
        <v>18949.36</v>
      </c>
      <c r="AJ32" s="189">
        <f t="shared" ref="AJ32:AU32" si="2">SUM(AJ24:AJ31)</f>
        <v>18225.670000000002</v>
      </c>
      <c r="AK32" s="189">
        <f t="shared" si="2"/>
        <v>19382.410000000003</v>
      </c>
      <c r="AL32" s="189">
        <f t="shared" si="2"/>
        <v>21111.300000000003</v>
      </c>
      <c r="AM32" s="189">
        <f t="shared" si="2"/>
        <v>25261.97</v>
      </c>
      <c r="AN32" s="189">
        <f t="shared" si="2"/>
        <v>21240.67</v>
      </c>
      <c r="AO32" s="189">
        <f t="shared" si="2"/>
        <v>20164.2</v>
      </c>
      <c r="AP32" s="189">
        <f t="shared" si="2"/>
        <v>22699.579999999998</v>
      </c>
      <c r="AQ32" s="189">
        <f t="shared" si="2"/>
        <v>22455.17</v>
      </c>
      <c r="AR32" s="189">
        <f t="shared" si="2"/>
        <v>19305.920000000002</v>
      </c>
      <c r="AS32" s="189">
        <f t="shared" si="2"/>
        <v>17907.379999999997</v>
      </c>
      <c r="AT32" s="249">
        <f t="shared" si="2"/>
        <v>23421.040000000001</v>
      </c>
      <c r="AU32" s="249">
        <f t="shared" si="2"/>
        <v>23379.74</v>
      </c>
      <c r="AV32" s="249">
        <f t="shared" ref="AV32:AX32" si="3">SUM(AV24:AV31)</f>
        <v>20236.66</v>
      </c>
      <c r="AW32" s="249">
        <f t="shared" si="3"/>
        <v>19764.300000000003</v>
      </c>
      <c r="AX32" s="299">
        <f t="shared" si="3"/>
        <v>23693.449999999997</v>
      </c>
    </row>
    <row r="33" spans="1:50" ht="45" customHeight="1" thickTop="1" x14ac:dyDescent="0.25">
      <c r="A33" s="331"/>
      <c r="W33" s="42"/>
      <c r="X33" s="42"/>
      <c r="Y33" s="42"/>
      <c r="Z33" s="42"/>
      <c r="AA33" s="42"/>
      <c r="AB33" s="42"/>
      <c r="AC33" s="42"/>
      <c r="AD33" s="42"/>
      <c r="AE33" s="42"/>
      <c r="AF33" s="42"/>
      <c r="AG33" s="42"/>
      <c r="AH33" s="42"/>
      <c r="AI33" s="42"/>
      <c r="AJ33" s="42"/>
      <c r="AK33" s="42"/>
      <c r="AL33" s="42"/>
      <c r="AN33" s="183"/>
      <c r="AO33" s="183"/>
      <c r="AP33" s="183"/>
      <c r="AQ33" s="183"/>
      <c r="AR33" s="183"/>
      <c r="AS33" s="183"/>
      <c r="AT33" s="183"/>
      <c r="AU33" s="183"/>
      <c r="AV33" s="183"/>
      <c r="AW33" s="183"/>
    </row>
    <row r="34" spans="1:50" ht="37.5" customHeight="1" x14ac:dyDescent="0.25">
      <c r="A34" s="330" t="s">
        <v>331</v>
      </c>
      <c r="B34" s="60" t="s">
        <v>124</v>
      </c>
      <c r="C34" s="60" t="s">
        <v>125</v>
      </c>
      <c r="D34" s="60" t="s">
        <v>126</v>
      </c>
      <c r="E34" s="60" t="s">
        <v>127</v>
      </c>
      <c r="F34" s="60" t="s">
        <v>128</v>
      </c>
      <c r="G34" s="60" t="s">
        <v>129</v>
      </c>
      <c r="H34" s="60" t="s">
        <v>130</v>
      </c>
      <c r="I34" s="60" t="s">
        <v>131</v>
      </c>
      <c r="J34" s="60" t="s">
        <v>132</v>
      </c>
      <c r="K34" s="60" t="s">
        <v>133</v>
      </c>
      <c r="L34" s="60" t="s">
        <v>134</v>
      </c>
      <c r="M34" s="60" t="s">
        <v>135</v>
      </c>
      <c r="N34" s="60" t="s">
        <v>136</v>
      </c>
      <c r="O34" s="60" t="s">
        <v>137</v>
      </c>
      <c r="P34" s="60" t="s">
        <v>138</v>
      </c>
      <c r="Q34" s="60" t="s">
        <v>139</v>
      </c>
      <c r="R34" s="60" t="s">
        <v>140</v>
      </c>
      <c r="S34" s="60" t="s">
        <v>141</v>
      </c>
      <c r="T34" s="60" t="s">
        <v>142</v>
      </c>
      <c r="U34" s="60" t="s">
        <v>143</v>
      </c>
      <c r="V34" s="60" t="s">
        <v>144</v>
      </c>
      <c r="W34" s="60" t="s">
        <v>145</v>
      </c>
      <c r="X34" s="60" t="s">
        <v>146</v>
      </c>
      <c r="Y34" s="60" t="s">
        <v>147</v>
      </c>
      <c r="Z34" s="60" t="s">
        <v>148</v>
      </c>
      <c r="AA34" s="60" t="s">
        <v>149</v>
      </c>
      <c r="AB34" s="60" t="s">
        <v>150</v>
      </c>
      <c r="AC34" s="60" t="s">
        <v>151</v>
      </c>
      <c r="AD34" s="60" t="s">
        <v>152</v>
      </c>
      <c r="AE34" s="60" t="s">
        <v>153</v>
      </c>
      <c r="AF34" s="60" t="s">
        <v>154</v>
      </c>
      <c r="AG34" s="60" t="s">
        <v>155</v>
      </c>
      <c r="AH34" s="60" t="s">
        <v>156</v>
      </c>
      <c r="AI34" s="60" t="s">
        <v>157</v>
      </c>
      <c r="AJ34" s="60" t="s">
        <v>158</v>
      </c>
      <c r="AK34" s="60" t="s">
        <v>159</v>
      </c>
      <c r="AL34" s="60" t="s">
        <v>160</v>
      </c>
      <c r="AM34" s="60" t="s">
        <v>161</v>
      </c>
      <c r="AN34" s="176" t="s">
        <v>162</v>
      </c>
      <c r="AO34" s="176" t="s">
        <v>163</v>
      </c>
      <c r="AP34" s="176" t="s">
        <v>164</v>
      </c>
      <c r="AQ34" s="176" t="s">
        <v>165</v>
      </c>
      <c r="AR34" s="176" t="s">
        <v>166</v>
      </c>
      <c r="AS34" s="176" t="s">
        <v>260</v>
      </c>
      <c r="AT34" s="176" t="s">
        <v>264</v>
      </c>
      <c r="AU34" s="176" t="s">
        <v>277</v>
      </c>
      <c r="AV34" s="60" t="s">
        <v>282</v>
      </c>
      <c r="AW34" s="60" t="s">
        <v>284</v>
      </c>
      <c r="AX34" s="60" t="s">
        <v>289</v>
      </c>
    </row>
    <row r="35" spans="1:50" ht="20.25" customHeight="1" x14ac:dyDescent="0.25">
      <c r="A35" s="331" t="s">
        <v>87</v>
      </c>
      <c r="B35" s="81" t="s">
        <v>222</v>
      </c>
      <c r="C35" s="40">
        <f t="shared" ref="C35:AS35" si="4">ROUND(100000*C24/(AVERAGE(B8:C8)*24*C$42),2)</f>
        <v>23.84</v>
      </c>
      <c r="D35" s="40">
        <f t="shared" si="4"/>
        <v>23.69</v>
      </c>
      <c r="E35" s="40">
        <f t="shared" si="4"/>
        <v>19.5</v>
      </c>
      <c r="F35" s="40">
        <f t="shared" si="4"/>
        <v>36.58</v>
      </c>
      <c r="G35" s="40">
        <f t="shared" si="4"/>
        <v>26.24</v>
      </c>
      <c r="H35" s="40">
        <f t="shared" si="4"/>
        <v>21.55</v>
      </c>
      <c r="I35" s="40">
        <f t="shared" si="4"/>
        <v>19.62</v>
      </c>
      <c r="J35" s="40">
        <f t="shared" si="4"/>
        <v>29.76</v>
      </c>
      <c r="K35" s="40">
        <f t="shared" si="4"/>
        <v>28.08</v>
      </c>
      <c r="L35" s="40">
        <f t="shared" si="4"/>
        <v>25.89</v>
      </c>
      <c r="M35" s="40">
        <f t="shared" si="4"/>
        <v>16.03</v>
      </c>
      <c r="N35" s="40">
        <f t="shared" si="4"/>
        <v>36.57</v>
      </c>
      <c r="O35" s="40">
        <f t="shared" si="4"/>
        <v>40.33</v>
      </c>
      <c r="P35" s="40">
        <f t="shared" si="4"/>
        <v>16.97</v>
      </c>
      <c r="Q35" s="40">
        <f t="shared" si="4"/>
        <v>16.079999999999998</v>
      </c>
      <c r="R35" s="40">
        <f t="shared" si="4"/>
        <v>33.619999999999997</v>
      </c>
      <c r="S35" s="40">
        <f t="shared" si="4"/>
        <v>38.270000000000003</v>
      </c>
      <c r="T35" s="40">
        <f t="shared" si="4"/>
        <v>24.99</v>
      </c>
      <c r="U35" s="40">
        <f t="shared" si="4"/>
        <v>18.52</v>
      </c>
      <c r="V35" s="40">
        <f t="shared" si="4"/>
        <v>39.049999999999997</v>
      </c>
      <c r="W35" s="40">
        <f t="shared" si="4"/>
        <v>34.840000000000003</v>
      </c>
      <c r="X35" s="40">
        <f t="shared" si="4"/>
        <v>20.010000000000002</v>
      </c>
      <c r="Y35" s="40">
        <f t="shared" si="4"/>
        <v>21.96</v>
      </c>
      <c r="Z35" s="40">
        <f t="shared" si="4"/>
        <v>23.88</v>
      </c>
      <c r="AA35" s="40">
        <f t="shared" si="4"/>
        <v>30.57</v>
      </c>
      <c r="AB35" s="40">
        <f t="shared" si="4"/>
        <v>23.21</v>
      </c>
      <c r="AC35" s="40">
        <f t="shared" si="4"/>
        <v>20.36</v>
      </c>
      <c r="AD35" s="40">
        <f t="shared" si="4"/>
        <v>34.99</v>
      </c>
      <c r="AE35" s="40">
        <f t="shared" si="4"/>
        <v>34.96</v>
      </c>
      <c r="AF35" s="40">
        <f t="shared" si="4"/>
        <v>19.11</v>
      </c>
      <c r="AG35" s="40">
        <f t="shared" si="4"/>
        <v>18.190000000000001</v>
      </c>
      <c r="AH35" s="40">
        <f t="shared" si="4"/>
        <v>31.24</v>
      </c>
      <c r="AI35" s="40">
        <f t="shared" si="4"/>
        <v>33.68</v>
      </c>
      <c r="AJ35" s="40">
        <f t="shared" si="4"/>
        <v>19.82</v>
      </c>
      <c r="AK35" s="40">
        <f t="shared" si="4"/>
        <v>22.43</v>
      </c>
      <c r="AL35" s="40">
        <f t="shared" si="4"/>
        <v>30.15</v>
      </c>
      <c r="AM35" s="40">
        <f t="shared" si="4"/>
        <v>45.17</v>
      </c>
      <c r="AN35" s="40">
        <f t="shared" si="4"/>
        <v>21.34</v>
      </c>
      <c r="AO35" s="40">
        <f t="shared" si="4"/>
        <v>23.15</v>
      </c>
      <c r="AP35" s="40">
        <f t="shared" si="4"/>
        <v>33.93</v>
      </c>
      <c r="AQ35" s="40">
        <f t="shared" si="4"/>
        <v>32.950000000000003</v>
      </c>
      <c r="AR35" s="40">
        <f t="shared" si="4"/>
        <v>16.329999999999998</v>
      </c>
      <c r="AS35" s="40">
        <f t="shared" si="4"/>
        <v>13.78</v>
      </c>
      <c r="AT35" s="40">
        <f t="shared" ref="AT35:AX35" si="5">ROUND(100000*AT24/(AVERAGE(AS8:AT8)*24*AT$42),2)</f>
        <v>31.3</v>
      </c>
      <c r="AU35" s="40">
        <f t="shared" si="5"/>
        <v>35.33</v>
      </c>
      <c r="AV35" s="40">
        <f t="shared" si="5"/>
        <v>21.26</v>
      </c>
      <c r="AW35" s="40">
        <f t="shared" si="5"/>
        <v>14.72</v>
      </c>
      <c r="AX35" s="40">
        <f t="shared" si="5"/>
        <v>30.18</v>
      </c>
    </row>
    <row r="36" spans="1:50" ht="20.25" customHeight="1" x14ac:dyDescent="0.25">
      <c r="A36" s="331" t="s">
        <v>88</v>
      </c>
      <c r="B36" s="81" t="s">
        <v>222</v>
      </c>
      <c r="C36" s="40">
        <f t="shared" ref="C36:AS36" si="6">ROUND(100000*C25/(AVERAGE(B9:C9)*24*C$42),2)</f>
        <v>34.21</v>
      </c>
      <c r="D36" s="40">
        <f t="shared" si="6"/>
        <v>34.770000000000003</v>
      </c>
      <c r="E36" s="40">
        <f t="shared" si="6"/>
        <v>32.119999999999997</v>
      </c>
      <c r="F36" s="40">
        <f t="shared" si="6"/>
        <v>49.76</v>
      </c>
      <c r="G36" s="40">
        <f t="shared" si="6"/>
        <v>33.61</v>
      </c>
      <c r="H36" s="40">
        <f t="shared" si="6"/>
        <v>32.54</v>
      </c>
      <c r="I36" s="40">
        <f t="shared" si="6"/>
        <v>29.57</v>
      </c>
      <c r="J36" s="40">
        <f t="shared" si="6"/>
        <v>44.34</v>
      </c>
      <c r="K36" s="40">
        <f t="shared" si="6"/>
        <v>41</v>
      </c>
      <c r="L36" s="40">
        <f t="shared" si="6"/>
        <v>34.71</v>
      </c>
      <c r="M36" s="40">
        <f t="shared" si="6"/>
        <v>24.78</v>
      </c>
      <c r="N36" s="40">
        <f t="shared" si="6"/>
        <v>51.01</v>
      </c>
      <c r="O36" s="40">
        <f t="shared" si="6"/>
        <v>55.68</v>
      </c>
      <c r="P36" s="40">
        <f t="shared" si="6"/>
        <v>24.73</v>
      </c>
      <c r="Q36" s="40">
        <f t="shared" si="6"/>
        <v>24.27</v>
      </c>
      <c r="R36" s="40">
        <f t="shared" si="6"/>
        <v>49.2</v>
      </c>
      <c r="S36" s="40">
        <f t="shared" si="6"/>
        <v>49.86</v>
      </c>
      <c r="T36" s="40">
        <f t="shared" si="6"/>
        <v>34.82</v>
      </c>
      <c r="U36" s="40">
        <f t="shared" si="6"/>
        <v>31.77</v>
      </c>
      <c r="V36" s="40">
        <f t="shared" si="6"/>
        <v>53.29</v>
      </c>
      <c r="W36" s="40">
        <f t="shared" si="6"/>
        <v>48.03</v>
      </c>
      <c r="X36" s="40">
        <f t="shared" si="6"/>
        <v>30.56</v>
      </c>
      <c r="Y36" s="40">
        <f t="shared" si="6"/>
        <v>32.380000000000003</v>
      </c>
      <c r="Z36" s="40">
        <f t="shared" si="6"/>
        <v>39.39</v>
      </c>
      <c r="AA36" s="40">
        <f t="shared" si="6"/>
        <v>44.79</v>
      </c>
      <c r="AB36" s="40">
        <f t="shared" si="6"/>
        <v>33.53</v>
      </c>
      <c r="AC36" s="40">
        <f t="shared" si="6"/>
        <v>30.97</v>
      </c>
      <c r="AD36" s="40">
        <f t="shared" si="6"/>
        <v>54.74</v>
      </c>
      <c r="AE36" s="40">
        <f t="shared" si="6"/>
        <v>49.53</v>
      </c>
      <c r="AF36" s="40">
        <f t="shared" si="6"/>
        <v>28.17</v>
      </c>
      <c r="AG36" s="40">
        <f t="shared" si="6"/>
        <v>28.99</v>
      </c>
      <c r="AH36" s="40">
        <f t="shared" si="6"/>
        <v>51.28</v>
      </c>
      <c r="AI36" s="40">
        <f t="shared" si="6"/>
        <v>47.57</v>
      </c>
      <c r="AJ36" s="40">
        <f t="shared" si="6"/>
        <v>30.27</v>
      </c>
      <c r="AK36" s="40">
        <f t="shared" si="6"/>
        <v>34.82</v>
      </c>
      <c r="AL36" s="40">
        <f t="shared" si="6"/>
        <v>47.84</v>
      </c>
      <c r="AM36" s="40">
        <f t="shared" si="6"/>
        <v>61.88</v>
      </c>
      <c r="AN36" s="40">
        <f t="shared" si="6"/>
        <v>33.1</v>
      </c>
      <c r="AO36" s="40">
        <f t="shared" si="6"/>
        <v>35.549999999999997</v>
      </c>
      <c r="AP36" s="40">
        <f t="shared" si="6"/>
        <v>53.56</v>
      </c>
      <c r="AQ36" s="40">
        <f t="shared" si="6"/>
        <v>50.72</v>
      </c>
      <c r="AR36" s="40">
        <f t="shared" si="6"/>
        <v>27.5</v>
      </c>
      <c r="AS36" s="40">
        <f t="shared" si="6"/>
        <v>26.49</v>
      </c>
      <c r="AT36" s="40">
        <f t="shared" ref="AT36:AX36" si="7">ROUND(100000*AT25/(AVERAGE(AS9:AT9)*24*AT$42),2)</f>
        <v>50.32</v>
      </c>
      <c r="AU36" s="40">
        <f t="shared" si="7"/>
        <v>49.01</v>
      </c>
      <c r="AV36" s="40">
        <f t="shared" si="7"/>
        <v>32.6</v>
      </c>
      <c r="AW36" s="40">
        <f t="shared" si="7"/>
        <v>26.64</v>
      </c>
      <c r="AX36" s="40">
        <f t="shared" si="7"/>
        <v>53.37</v>
      </c>
    </row>
    <row r="37" spans="1:50" ht="20.25" customHeight="1" x14ac:dyDescent="0.25">
      <c r="A37" s="332" t="s">
        <v>53</v>
      </c>
      <c r="B37" s="81"/>
      <c r="C37" s="40">
        <f t="shared" ref="C37:AS37" si="8">ROUND(100000*C27/(AVERAGE(B12:C12)*24*C$42),2)</f>
        <v>6.22</v>
      </c>
      <c r="D37" s="40">
        <f t="shared" si="8"/>
        <v>17.190000000000001</v>
      </c>
      <c r="E37" s="40">
        <f t="shared" si="8"/>
        <v>13.57</v>
      </c>
      <c r="F37" s="40">
        <f t="shared" si="8"/>
        <v>3.53</v>
      </c>
      <c r="G37" s="40">
        <f t="shared" si="8"/>
        <v>7.06</v>
      </c>
      <c r="H37" s="40">
        <f t="shared" si="8"/>
        <v>14.63</v>
      </c>
      <c r="I37" s="40">
        <f t="shared" si="8"/>
        <v>16.25</v>
      </c>
      <c r="J37" s="40">
        <f t="shared" si="8"/>
        <v>4.88</v>
      </c>
      <c r="K37" s="40">
        <f t="shared" si="8"/>
        <v>3.18</v>
      </c>
      <c r="L37" s="40">
        <f t="shared" si="8"/>
        <v>13.2</v>
      </c>
      <c r="M37" s="40">
        <f t="shared" si="8"/>
        <v>14.89</v>
      </c>
      <c r="N37" s="40">
        <f t="shared" si="8"/>
        <v>4.9400000000000004</v>
      </c>
      <c r="O37" s="40">
        <f t="shared" si="8"/>
        <v>5.5</v>
      </c>
      <c r="P37" s="40">
        <f t="shared" si="8"/>
        <v>13.45</v>
      </c>
      <c r="Q37" s="40">
        <f t="shared" si="8"/>
        <v>13.58</v>
      </c>
      <c r="R37" s="40">
        <f t="shared" si="8"/>
        <v>4.59</v>
      </c>
      <c r="S37" s="40">
        <f t="shared" si="8"/>
        <v>6.43</v>
      </c>
      <c r="T37" s="40">
        <f t="shared" si="8"/>
        <v>17.600000000000001</v>
      </c>
      <c r="U37" s="40">
        <f t="shared" si="8"/>
        <v>14.46</v>
      </c>
      <c r="V37" s="40">
        <f t="shared" si="8"/>
        <v>3.96</v>
      </c>
      <c r="W37" s="40">
        <f t="shared" si="8"/>
        <v>6.55</v>
      </c>
      <c r="X37" s="40">
        <f t="shared" si="8"/>
        <v>15.85</v>
      </c>
      <c r="Y37" s="40">
        <f t="shared" si="8"/>
        <v>14.72</v>
      </c>
      <c r="Z37" s="40">
        <f t="shared" si="8"/>
        <v>5.13</v>
      </c>
      <c r="AA37" s="40">
        <f t="shared" si="8"/>
        <v>6.17</v>
      </c>
      <c r="AB37" s="40">
        <f t="shared" si="8"/>
        <v>17.010000000000002</v>
      </c>
      <c r="AC37" s="40">
        <f t="shared" si="8"/>
        <v>14.38</v>
      </c>
      <c r="AD37" s="40">
        <f t="shared" si="8"/>
        <v>4.6900000000000004</v>
      </c>
      <c r="AE37" s="40">
        <f t="shared" si="8"/>
        <v>6.42</v>
      </c>
      <c r="AF37" s="40">
        <f t="shared" si="8"/>
        <v>17.32</v>
      </c>
      <c r="AG37" s="40">
        <f t="shared" si="8"/>
        <v>15.74</v>
      </c>
      <c r="AH37" s="40">
        <f t="shared" si="8"/>
        <v>5.22</v>
      </c>
      <c r="AI37" s="40">
        <f t="shared" si="8"/>
        <v>6.84</v>
      </c>
      <c r="AJ37" s="40">
        <f t="shared" si="8"/>
        <v>16.09</v>
      </c>
      <c r="AK37" s="40">
        <f t="shared" si="8"/>
        <v>15.44</v>
      </c>
      <c r="AL37" s="40">
        <f t="shared" si="8"/>
        <v>4.75</v>
      </c>
      <c r="AM37" s="40">
        <f t="shared" si="8"/>
        <v>6.59</v>
      </c>
      <c r="AN37" s="40">
        <f t="shared" si="8"/>
        <v>18.61</v>
      </c>
      <c r="AO37" s="40">
        <f t="shared" si="8"/>
        <v>14.22</v>
      </c>
      <c r="AP37" s="40">
        <f t="shared" si="8"/>
        <v>4.53</v>
      </c>
      <c r="AQ37" s="40">
        <f t="shared" si="8"/>
        <v>5.85</v>
      </c>
      <c r="AR37" s="40">
        <f t="shared" si="8"/>
        <v>16.579999999999998</v>
      </c>
      <c r="AS37" s="40">
        <f t="shared" si="8"/>
        <v>13.23</v>
      </c>
      <c r="AT37" s="40">
        <f t="shared" ref="AT37:AX37" si="9">ROUND(100000*AT27/(AVERAGE(AS12:AT12)*24*AT$42),2)</f>
        <v>4.59</v>
      </c>
      <c r="AU37" s="40">
        <f t="shared" si="9"/>
        <v>6.91</v>
      </c>
      <c r="AV37" s="40">
        <f t="shared" si="9"/>
        <v>16.66</v>
      </c>
      <c r="AW37" s="40">
        <f t="shared" si="9"/>
        <v>15.67</v>
      </c>
      <c r="AX37" s="40">
        <f t="shared" si="9"/>
        <v>5.51</v>
      </c>
    </row>
    <row r="38" spans="1:50" ht="20.25" customHeight="1" x14ac:dyDescent="0.25">
      <c r="A38" s="332" t="s">
        <v>18</v>
      </c>
      <c r="B38" s="81" t="s">
        <v>222</v>
      </c>
      <c r="C38" s="40">
        <f t="shared" ref="C38:AS38" si="10">ROUND(100000*C28/(AVERAGE(B13:C14)*2*24*C$42),2)</f>
        <v>35.840000000000003</v>
      </c>
      <c r="D38" s="40">
        <f t="shared" si="10"/>
        <v>23.36</v>
      </c>
      <c r="E38" s="40">
        <f t="shared" si="10"/>
        <v>25.32</v>
      </c>
      <c r="F38" s="40">
        <f t="shared" si="10"/>
        <v>35.18</v>
      </c>
      <c r="G38" s="40">
        <f t="shared" si="10"/>
        <v>35.950000000000003</v>
      </c>
      <c r="H38" s="40">
        <f t="shared" si="10"/>
        <v>28.69</v>
      </c>
      <c r="I38" s="40">
        <f t="shared" si="10"/>
        <v>30.86</v>
      </c>
      <c r="J38" s="40">
        <f t="shared" si="10"/>
        <v>39.5</v>
      </c>
      <c r="K38" s="40">
        <f t="shared" si="10"/>
        <v>36.54</v>
      </c>
      <c r="L38" s="40">
        <f t="shared" si="10"/>
        <v>24.72</v>
      </c>
      <c r="M38" s="40">
        <f t="shared" si="10"/>
        <v>20.47</v>
      </c>
      <c r="N38" s="40">
        <f t="shared" si="10"/>
        <v>36.159999999999997</v>
      </c>
      <c r="O38" s="40">
        <f t="shared" si="10"/>
        <v>48.08</v>
      </c>
      <c r="P38" s="40">
        <f t="shared" si="10"/>
        <v>31.64</v>
      </c>
      <c r="Q38" s="40">
        <f t="shared" si="10"/>
        <v>20.94</v>
      </c>
      <c r="R38" s="40">
        <f t="shared" si="10"/>
        <v>39.01</v>
      </c>
      <c r="S38" s="40">
        <f t="shared" si="10"/>
        <v>44.49</v>
      </c>
      <c r="T38" s="40">
        <f t="shared" si="10"/>
        <v>28.71</v>
      </c>
      <c r="U38" s="40">
        <f t="shared" si="10"/>
        <v>25.59</v>
      </c>
      <c r="V38" s="40">
        <f t="shared" si="10"/>
        <v>37.43</v>
      </c>
      <c r="W38" s="40">
        <f t="shared" si="10"/>
        <v>41.89</v>
      </c>
      <c r="X38" s="40">
        <f t="shared" si="10"/>
        <v>23.64</v>
      </c>
      <c r="Y38" s="40">
        <f t="shared" si="10"/>
        <v>22.41</v>
      </c>
      <c r="Z38" s="40">
        <f t="shared" si="10"/>
        <v>32.49</v>
      </c>
      <c r="AA38" s="40">
        <f t="shared" si="10"/>
        <v>46.3</v>
      </c>
      <c r="AB38" s="40">
        <f t="shared" si="10"/>
        <v>26.99</v>
      </c>
      <c r="AC38" s="40">
        <f t="shared" si="10"/>
        <v>30.15</v>
      </c>
      <c r="AD38" s="40">
        <f t="shared" si="10"/>
        <v>37.729999999999997</v>
      </c>
      <c r="AE38" s="40">
        <f t="shared" si="10"/>
        <v>46.96</v>
      </c>
      <c r="AF38" s="40">
        <f t="shared" si="10"/>
        <v>29.87</v>
      </c>
      <c r="AG38" s="40">
        <f t="shared" si="10"/>
        <v>22.28</v>
      </c>
      <c r="AH38" s="40">
        <f t="shared" si="10"/>
        <v>34.04</v>
      </c>
      <c r="AI38" s="40">
        <f t="shared" si="10"/>
        <v>47.58</v>
      </c>
      <c r="AJ38" s="40">
        <f t="shared" si="10"/>
        <v>22.41</v>
      </c>
      <c r="AK38" s="40">
        <f t="shared" si="10"/>
        <v>31.12</v>
      </c>
      <c r="AL38" s="40">
        <f t="shared" si="10"/>
        <v>44.86</v>
      </c>
      <c r="AM38" s="40">
        <f t="shared" si="10"/>
        <v>55.32</v>
      </c>
      <c r="AN38" s="40">
        <f t="shared" si="10"/>
        <v>20.73</v>
      </c>
      <c r="AO38" s="40">
        <f t="shared" si="10"/>
        <v>34.22</v>
      </c>
      <c r="AP38" s="40">
        <f t="shared" si="10"/>
        <v>51.41</v>
      </c>
      <c r="AQ38" s="40">
        <f t="shared" si="10"/>
        <v>49.38</v>
      </c>
      <c r="AR38" s="40">
        <f t="shared" si="10"/>
        <v>25.46</v>
      </c>
      <c r="AS38" s="40">
        <f t="shared" si="10"/>
        <v>28.8</v>
      </c>
      <c r="AT38" s="40">
        <f t="shared" ref="AT38:AX38" si="11">ROUND(100000*AT28/(AVERAGE(AS13:AT14)*2*24*AT$42),2)</f>
        <v>43.63</v>
      </c>
      <c r="AU38" s="40">
        <f t="shared" si="11"/>
        <v>46.25</v>
      </c>
      <c r="AV38" s="40">
        <f t="shared" si="11"/>
        <v>21.18</v>
      </c>
      <c r="AW38" s="40">
        <f t="shared" si="11"/>
        <v>22.2</v>
      </c>
      <c r="AX38" s="40">
        <f t="shared" si="11"/>
        <v>45.73</v>
      </c>
    </row>
    <row r="39" spans="1:50" ht="20.25" customHeight="1" x14ac:dyDescent="0.25">
      <c r="A39" s="332" t="s">
        <v>6</v>
      </c>
      <c r="B39" s="81" t="s">
        <v>222</v>
      </c>
      <c r="C39" s="40">
        <f t="shared" ref="C39:AS39" si="12">ROUND(100000*C29/(AVERAGE(B15:C15)*24*C$42),2)</f>
        <v>60.23</v>
      </c>
      <c r="D39" s="40">
        <f t="shared" si="12"/>
        <v>57.94</v>
      </c>
      <c r="E39" s="40">
        <f t="shared" si="12"/>
        <v>57.09</v>
      </c>
      <c r="F39" s="40">
        <f t="shared" si="12"/>
        <v>58.66</v>
      </c>
      <c r="G39" s="40">
        <f t="shared" si="12"/>
        <v>57.35</v>
      </c>
      <c r="H39" s="40">
        <f t="shared" si="12"/>
        <v>57.19</v>
      </c>
      <c r="I39" s="40">
        <f t="shared" si="12"/>
        <v>57.31</v>
      </c>
      <c r="J39" s="40">
        <f t="shared" si="12"/>
        <v>57.13</v>
      </c>
      <c r="K39" s="40">
        <f t="shared" si="12"/>
        <v>57.68</v>
      </c>
      <c r="L39" s="40">
        <f t="shared" si="12"/>
        <v>56.77</v>
      </c>
      <c r="M39" s="40">
        <f t="shared" si="12"/>
        <v>55.25</v>
      </c>
      <c r="N39" s="40">
        <f t="shared" si="12"/>
        <v>57.05</v>
      </c>
      <c r="O39" s="40">
        <f t="shared" si="12"/>
        <v>56.49</v>
      </c>
      <c r="P39" s="40">
        <f t="shared" si="12"/>
        <v>55.77</v>
      </c>
      <c r="Q39" s="40">
        <f t="shared" si="12"/>
        <v>53.83</v>
      </c>
      <c r="R39" s="40">
        <f t="shared" si="12"/>
        <v>54.92</v>
      </c>
      <c r="S39" s="40">
        <f t="shared" si="12"/>
        <v>55.37</v>
      </c>
      <c r="T39" s="40">
        <f t="shared" si="12"/>
        <v>53.04</v>
      </c>
      <c r="U39" s="40">
        <f t="shared" si="12"/>
        <v>51.97</v>
      </c>
      <c r="V39" s="40">
        <f t="shared" si="12"/>
        <v>53.07</v>
      </c>
      <c r="W39" s="40">
        <f t="shared" si="12"/>
        <v>53.44</v>
      </c>
      <c r="X39" s="40">
        <f t="shared" si="12"/>
        <v>51.47</v>
      </c>
      <c r="Y39" s="40">
        <f t="shared" si="12"/>
        <v>50.22</v>
      </c>
      <c r="Z39" s="40">
        <f t="shared" si="12"/>
        <v>50.05</v>
      </c>
      <c r="AA39" s="40">
        <f t="shared" si="12"/>
        <v>48.42</v>
      </c>
      <c r="AB39" s="40">
        <f t="shared" si="12"/>
        <v>46.11</v>
      </c>
      <c r="AC39" s="40">
        <f t="shared" si="12"/>
        <v>45.84</v>
      </c>
      <c r="AD39" s="40">
        <f t="shared" si="12"/>
        <v>45.96</v>
      </c>
      <c r="AE39" s="40">
        <f t="shared" si="12"/>
        <v>44.5</v>
      </c>
      <c r="AF39" s="40">
        <f t="shared" si="12"/>
        <v>42.65</v>
      </c>
      <c r="AG39" s="40">
        <f t="shared" si="12"/>
        <v>41.29</v>
      </c>
      <c r="AH39" s="40">
        <f t="shared" si="12"/>
        <v>42.12</v>
      </c>
      <c r="AI39" s="40">
        <f t="shared" si="12"/>
        <v>41.05</v>
      </c>
      <c r="AJ39" s="40">
        <f t="shared" si="12"/>
        <v>39.22</v>
      </c>
      <c r="AK39" s="40">
        <f t="shared" si="12"/>
        <v>38.590000000000003</v>
      </c>
      <c r="AL39" s="40">
        <f t="shared" si="12"/>
        <v>39.44</v>
      </c>
      <c r="AM39" s="40">
        <f t="shared" si="12"/>
        <v>39.130000000000003</v>
      </c>
      <c r="AN39" s="40">
        <f t="shared" si="12"/>
        <v>38</v>
      </c>
      <c r="AO39" s="40">
        <f t="shared" si="12"/>
        <v>36.93</v>
      </c>
      <c r="AP39" s="40">
        <f t="shared" si="12"/>
        <v>37.9</v>
      </c>
      <c r="AQ39" s="40">
        <f t="shared" si="12"/>
        <v>37.03</v>
      </c>
      <c r="AR39" s="40">
        <f t="shared" si="12"/>
        <v>36.15</v>
      </c>
      <c r="AS39" s="40">
        <f t="shared" si="12"/>
        <v>35.520000000000003</v>
      </c>
      <c r="AT39" s="40">
        <f t="shared" ref="AT39:AX39" si="13">ROUND(100000*AT29/(AVERAGE(AS15:AT15)*24*AT$42),2)</f>
        <v>35.97</v>
      </c>
      <c r="AU39" s="40">
        <f t="shared" si="13"/>
        <v>34.82</v>
      </c>
      <c r="AV39" s="40">
        <f t="shared" si="13"/>
        <v>34.229999999999997</v>
      </c>
      <c r="AW39" s="40">
        <f t="shared" si="13"/>
        <v>32.979999999999997</v>
      </c>
      <c r="AX39" s="40">
        <f t="shared" si="13"/>
        <v>32.869999999999997</v>
      </c>
    </row>
    <row r="40" spans="1:50" ht="20.25" customHeight="1" thickBot="1" x14ac:dyDescent="0.3">
      <c r="A40" s="332" t="s">
        <v>7</v>
      </c>
      <c r="B40" s="85" t="s">
        <v>222</v>
      </c>
      <c r="C40" s="86">
        <f t="shared" ref="C40:AS40" si="14">ROUND(100000*C30/(AVERAGE(B16:C16)*24*C$42),2)</f>
        <v>46.07</v>
      </c>
      <c r="D40" s="86">
        <f t="shared" si="14"/>
        <v>46.76</v>
      </c>
      <c r="E40" s="86">
        <f t="shared" si="14"/>
        <v>43.76</v>
      </c>
      <c r="F40" s="86">
        <f t="shared" si="14"/>
        <v>45.57</v>
      </c>
      <c r="G40" s="86">
        <f t="shared" si="14"/>
        <v>43.55</v>
      </c>
      <c r="H40" s="86">
        <f t="shared" si="14"/>
        <v>42.06</v>
      </c>
      <c r="I40" s="86">
        <f t="shared" si="14"/>
        <v>37.9</v>
      </c>
      <c r="J40" s="86">
        <f t="shared" si="14"/>
        <v>40.159999999999997</v>
      </c>
      <c r="K40" s="86">
        <f t="shared" si="14"/>
        <v>41.27</v>
      </c>
      <c r="L40" s="86">
        <f t="shared" si="14"/>
        <v>47.08</v>
      </c>
      <c r="M40" s="86">
        <f t="shared" si="14"/>
        <v>41.28</v>
      </c>
      <c r="N40" s="86">
        <f t="shared" si="14"/>
        <v>44.81</v>
      </c>
      <c r="O40" s="86">
        <f t="shared" si="14"/>
        <v>43.27</v>
      </c>
      <c r="P40" s="86">
        <f t="shared" si="14"/>
        <v>47.03</v>
      </c>
      <c r="Q40" s="86">
        <f t="shared" si="14"/>
        <v>42.04</v>
      </c>
      <c r="R40" s="86">
        <f t="shared" si="14"/>
        <v>43.28</v>
      </c>
      <c r="S40" s="86">
        <f t="shared" si="14"/>
        <v>44.95</v>
      </c>
      <c r="T40" s="86">
        <f t="shared" si="14"/>
        <v>45.92</v>
      </c>
      <c r="U40" s="86">
        <f t="shared" si="14"/>
        <v>42.38</v>
      </c>
      <c r="V40" s="86">
        <f t="shared" si="14"/>
        <v>43.29</v>
      </c>
      <c r="W40" s="86">
        <f t="shared" si="14"/>
        <v>44.71</v>
      </c>
      <c r="X40" s="86">
        <f t="shared" si="14"/>
        <v>44.27</v>
      </c>
      <c r="Y40" s="86">
        <f t="shared" si="14"/>
        <v>39.869999999999997</v>
      </c>
      <c r="Z40" s="86">
        <f t="shared" si="14"/>
        <v>41.04</v>
      </c>
      <c r="AA40" s="86">
        <f t="shared" si="14"/>
        <v>45.26</v>
      </c>
      <c r="AB40" s="86">
        <f t="shared" si="14"/>
        <v>45.94</v>
      </c>
      <c r="AC40" s="86">
        <f t="shared" si="14"/>
        <v>42.34</v>
      </c>
      <c r="AD40" s="86">
        <f t="shared" si="14"/>
        <v>44.71</v>
      </c>
      <c r="AE40" s="86">
        <f t="shared" si="14"/>
        <v>45.8</v>
      </c>
      <c r="AF40" s="86">
        <f t="shared" si="14"/>
        <v>48.57</v>
      </c>
      <c r="AG40" s="86">
        <f t="shared" si="14"/>
        <v>41.73</v>
      </c>
      <c r="AH40" s="86">
        <f t="shared" si="14"/>
        <v>47.85</v>
      </c>
      <c r="AI40" s="86">
        <f t="shared" si="14"/>
        <v>49.52</v>
      </c>
      <c r="AJ40" s="86">
        <f t="shared" si="14"/>
        <v>50.64</v>
      </c>
      <c r="AK40" s="86">
        <f t="shared" si="14"/>
        <v>47.1</v>
      </c>
      <c r="AL40" s="86">
        <f t="shared" si="14"/>
        <v>48.4</v>
      </c>
      <c r="AM40" s="86">
        <f t="shared" si="14"/>
        <v>50.08</v>
      </c>
      <c r="AN40" s="86">
        <f t="shared" si="14"/>
        <v>51.77</v>
      </c>
      <c r="AO40" s="86">
        <f t="shared" si="14"/>
        <v>46.53</v>
      </c>
      <c r="AP40" s="86">
        <f t="shared" si="14"/>
        <v>49.49</v>
      </c>
      <c r="AQ40" s="86">
        <f t="shared" si="14"/>
        <v>49.28</v>
      </c>
      <c r="AR40" s="86">
        <f t="shared" si="14"/>
        <v>50.53</v>
      </c>
      <c r="AS40" s="86">
        <f t="shared" si="14"/>
        <v>44.77</v>
      </c>
      <c r="AT40" s="250">
        <f t="shared" ref="AT40:AX40" si="15">ROUND(100000*AT30/(AVERAGE(AS16:AT16)*24*AT$42),2)</f>
        <v>47.45</v>
      </c>
      <c r="AU40" s="250">
        <f t="shared" si="15"/>
        <v>47.03</v>
      </c>
      <c r="AV40" s="250">
        <f t="shared" si="15"/>
        <v>46.89</v>
      </c>
      <c r="AW40" s="250">
        <f t="shared" si="15"/>
        <v>39.07</v>
      </c>
      <c r="AX40" s="250">
        <f t="shared" si="15"/>
        <v>39.72</v>
      </c>
    </row>
    <row r="41" spans="1:50" ht="20.25" customHeight="1" thickTop="1" x14ac:dyDescent="0.25">
      <c r="A41" s="332"/>
    </row>
    <row r="42" spans="1:50" ht="20.25" hidden="1" customHeight="1" x14ac:dyDescent="0.25">
      <c r="A42" s="331"/>
      <c r="C42" s="38">
        <v>90</v>
      </c>
      <c r="D42" s="38">
        <v>91</v>
      </c>
      <c r="E42" s="38">
        <v>92</v>
      </c>
      <c r="F42" s="38">
        <v>92</v>
      </c>
      <c r="G42" s="38">
        <v>91</v>
      </c>
      <c r="H42" s="38">
        <v>91</v>
      </c>
      <c r="I42" s="38">
        <v>92</v>
      </c>
      <c r="J42" s="38">
        <v>92</v>
      </c>
      <c r="K42" s="38">
        <v>90</v>
      </c>
      <c r="L42" s="38">
        <v>91</v>
      </c>
      <c r="M42" s="38">
        <v>92</v>
      </c>
      <c r="N42" s="38">
        <v>92</v>
      </c>
      <c r="O42" s="38">
        <v>90</v>
      </c>
      <c r="P42" s="38">
        <v>91</v>
      </c>
      <c r="Q42" s="38">
        <v>92</v>
      </c>
      <c r="R42" s="38">
        <v>92</v>
      </c>
      <c r="S42" s="38">
        <v>90</v>
      </c>
      <c r="T42" s="38">
        <v>91</v>
      </c>
      <c r="U42" s="38">
        <v>92</v>
      </c>
      <c r="V42" s="38">
        <v>92</v>
      </c>
      <c r="W42" s="38">
        <v>91</v>
      </c>
      <c r="X42" s="38">
        <v>91</v>
      </c>
      <c r="Y42" s="38">
        <v>92</v>
      </c>
      <c r="Z42" s="38">
        <v>92</v>
      </c>
      <c r="AA42" s="38">
        <v>90</v>
      </c>
      <c r="AB42" s="38">
        <v>91</v>
      </c>
      <c r="AC42" s="38">
        <v>92</v>
      </c>
      <c r="AD42" s="38">
        <v>92</v>
      </c>
      <c r="AE42" s="38">
        <v>90</v>
      </c>
      <c r="AF42" s="38">
        <v>91</v>
      </c>
      <c r="AG42" s="38">
        <v>92</v>
      </c>
      <c r="AH42" s="38">
        <v>92</v>
      </c>
      <c r="AI42" s="38">
        <v>90</v>
      </c>
      <c r="AJ42" s="38">
        <v>91</v>
      </c>
      <c r="AK42" s="38">
        <v>92</v>
      </c>
      <c r="AL42" s="38">
        <v>92</v>
      </c>
      <c r="AM42" s="38">
        <v>91</v>
      </c>
      <c r="AN42" s="38">
        <v>91</v>
      </c>
      <c r="AO42" s="38">
        <v>92</v>
      </c>
      <c r="AP42" s="38">
        <v>92</v>
      </c>
      <c r="AQ42" s="38">
        <v>90</v>
      </c>
      <c r="AR42" s="38">
        <v>91</v>
      </c>
      <c r="AS42" s="38">
        <v>92</v>
      </c>
      <c r="AT42" s="38">
        <v>92</v>
      </c>
      <c r="AU42" s="38">
        <v>90</v>
      </c>
      <c r="AV42" s="38">
        <v>91</v>
      </c>
      <c r="AW42" s="38">
        <v>92</v>
      </c>
      <c r="AX42" s="38">
        <v>92</v>
      </c>
    </row>
    <row r="43" spans="1:50" ht="20.25" customHeight="1" x14ac:dyDescent="0.25">
      <c r="A43" s="331"/>
    </row>
    <row r="44" spans="1:50" ht="20.25" customHeight="1" x14ac:dyDescent="0.25">
      <c r="A44" s="331"/>
    </row>
    <row r="45" spans="1:50" ht="20.25" customHeight="1" x14ac:dyDescent="0.25">
      <c r="A45" s="331"/>
    </row>
    <row r="46" spans="1:50" ht="20.25" customHeight="1" x14ac:dyDescent="0.25">
      <c r="A46" s="331"/>
    </row>
    <row r="47" spans="1:50" ht="20.25" customHeight="1" x14ac:dyDescent="0.25">
      <c r="A47" s="331"/>
    </row>
    <row r="48" spans="1:50" ht="20.25" customHeight="1" x14ac:dyDescent="0.25">
      <c r="A48" s="331"/>
    </row>
    <row r="49" spans="1:1" ht="20.25" customHeight="1" x14ac:dyDescent="0.25">
      <c r="A49" s="331"/>
    </row>
    <row r="50" spans="1:1" ht="20.25" customHeight="1" x14ac:dyDescent="0.25">
      <c r="A50" s="331"/>
    </row>
    <row r="51" spans="1:1" ht="20.25" customHeight="1" x14ac:dyDescent="0.25">
      <c r="A51" s="334"/>
    </row>
    <row r="52" spans="1:1" ht="20.25" customHeight="1" x14ac:dyDescent="0.25">
      <c r="A52" s="331"/>
    </row>
    <row r="53" spans="1:1" ht="20.25" customHeight="1" x14ac:dyDescent="0.25">
      <c r="A53" s="331"/>
    </row>
    <row r="54" spans="1:1" ht="20.25" customHeight="1" x14ac:dyDescent="0.25">
      <c r="A54" s="331"/>
    </row>
    <row r="55" spans="1:1" ht="20.25" customHeight="1" x14ac:dyDescent="0.25">
      <c r="A55" s="331"/>
    </row>
    <row r="56" spans="1:1" ht="20.25" customHeight="1" x14ac:dyDescent="0.25">
      <c r="A56" s="335"/>
    </row>
    <row r="57" spans="1:1" ht="20.25" customHeight="1" x14ac:dyDescent="0.25">
      <c r="A57" s="331"/>
    </row>
    <row r="58" spans="1:1" ht="20.25" customHeight="1" x14ac:dyDescent="0.25">
      <c r="A58" s="331"/>
    </row>
    <row r="59" spans="1:1" ht="20.25" customHeight="1" x14ac:dyDescent="0.25">
      <c r="A59" s="331"/>
    </row>
    <row r="60" spans="1:1" ht="20.25" customHeight="1" x14ac:dyDescent="0.25">
      <c r="A60" s="331"/>
    </row>
    <row r="61" spans="1:1" ht="20.25" customHeight="1" x14ac:dyDescent="0.25">
      <c r="A61" s="331"/>
    </row>
    <row r="62" spans="1:1" ht="20.25" customHeight="1" x14ac:dyDescent="0.25">
      <c r="A62" s="331"/>
    </row>
    <row r="63" spans="1:1" ht="20.25" customHeight="1" x14ac:dyDescent="0.25">
      <c r="A63" s="331"/>
    </row>
    <row r="64" spans="1:1" ht="20.25" customHeight="1" x14ac:dyDescent="0.25">
      <c r="A64" s="331"/>
    </row>
    <row r="65" spans="1:1" ht="20.25" customHeight="1" x14ac:dyDescent="0.25">
      <c r="A65" s="331"/>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3.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4.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5.xml><?xml version="1.0" encoding="utf-8"?>
<ds:datastoreItem xmlns:ds="http://schemas.openxmlformats.org/officeDocument/2006/customXml" ds:itemID="{64D2B62B-A65F-4FF1-A1B7-BA5BEA541F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Notes</vt:lpstr>
      <vt:lpstr>Commentary</vt:lpstr>
      <vt:lpstr>Main Table</vt:lpstr>
      <vt:lpstr>Annual</vt:lpstr>
      <vt:lpstr>Quarter</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2023-03-07T14:17:19Z</cp:lastPrinted>
  <dcterms:created xsi:type="dcterms:W3CDTF">2001-08-09T16:44:41Z</dcterms:created>
  <dcterms:modified xsi:type="dcterms:W3CDTF">2023-04-19T11:37:37Z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