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1"/>
  <workbookPr/>
  <mc:AlternateContent xmlns:mc="http://schemas.openxmlformats.org/markup-compatibility/2006">
    <mc:Choice Requires="x15">
      <x15ac:absPath xmlns:x15ac="http://schemas.microsoft.com/office/spreadsheetml/2010/11/ac" url="https://swedol-my.sharepoint.com/personal/roger_sorqvist_alligo_com/Documents/Skrivebord/Tips/"/>
    </mc:Choice>
  </mc:AlternateContent>
  <xr:revisionPtr revIDLastSave="0" documentId="8_{15A17522-375D-4431-B491-9789A24DC9E4}" xr6:coauthVersionLast="47" xr6:coauthVersionMax="47" xr10:uidLastSave="{00000000-0000-0000-0000-000000000000}"/>
  <bookViews>
    <workbookView xWindow="-120" yWindow="-120" windowWidth="29040" windowHeight="15720" xr2:uid="{00000000-000D-0000-FFFF-FFFF00000000}"/>
  </bookViews>
  <sheets>
    <sheet name="TC Calc"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36" i="1" l="1"/>
  <c r="E735" i="1"/>
  <c r="I732" i="1"/>
  <c r="I733" i="1" s="1"/>
  <c r="I734" i="1" s="1"/>
  <c r="I735" i="1" s="1"/>
  <c r="I736" i="1" s="1"/>
  <c r="I737" i="1" s="1"/>
  <c r="I738" i="1" s="1"/>
  <c r="I739" i="1" s="1"/>
  <c r="I740" i="1" s="1"/>
  <c r="I741" i="1" s="1"/>
  <c r="I742" i="1" s="1"/>
  <c r="I743" i="1" s="1"/>
  <c r="I744" i="1" s="1"/>
  <c r="I745" i="1" s="1"/>
  <c r="E732" i="1"/>
  <c r="I731" i="1"/>
  <c r="G727" i="1"/>
  <c r="G726" i="1"/>
  <c r="D726" i="1"/>
  <c r="D725" i="1"/>
  <c r="I722" i="1"/>
  <c r="H711" i="1" s="1"/>
  <c r="I721" i="1"/>
  <c r="E721" i="1"/>
  <c r="I720" i="1"/>
  <c r="E720" i="1"/>
  <c r="I719" i="1"/>
  <c r="E719" i="1"/>
  <c r="I718" i="1"/>
  <c r="E718" i="1"/>
  <c r="I717" i="1"/>
  <c r="E717" i="1"/>
  <c r="I716" i="1"/>
  <c r="F716" i="1"/>
  <c r="E716" i="1"/>
  <c r="D667" i="1"/>
  <c r="J666" i="1"/>
  <c r="I666" i="1"/>
  <c r="H666" i="1"/>
  <c r="G666" i="1"/>
  <c r="F666" i="1"/>
  <c r="E666" i="1"/>
  <c r="D666" i="1"/>
  <c r="J665" i="1"/>
  <c r="I665" i="1"/>
  <c r="H665" i="1"/>
  <c r="G665" i="1"/>
  <c r="F665" i="1"/>
  <c r="E665" i="1"/>
  <c r="D665" i="1"/>
  <c r="J664" i="1"/>
  <c r="I664" i="1"/>
  <c r="H664" i="1"/>
  <c r="G664" i="1"/>
  <c r="F664" i="1"/>
  <c r="E664" i="1"/>
  <c r="D664" i="1"/>
  <c r="J663" i="1"/>
  <c r="I663" i="1"/>
  <c r="H663" i="1"/>
  <c r="G663" i="1"/>
  <c r="F663" i="1"/>
  <c r="E663" i="1"/>
  <c r="D663" i="1"/>
  <c r="J662" i="1"/>
  <c r="I662" i="1"/>
  <c r="H662" i="1"/>
  <c r="G662" i="1"/>
  <c r="F662" i="1"/>
  <c r="E662" i="1"/>
  <c r="D662" i="1"/>
  <c r="J661" i="1"/>
  <c r="I661" i="1"/>
  <c r="H661" i="1"/>
  <c r="G661" i="1"/>
  <c r="F661" i="1"/>
  <c r="E661" i="1"/>
  <c r="D661" i="1"/>
  <c r="D656" i="1"/>
  <c r="C655" i="1"/>
  <c r="M649" i="1"/>
  <c r="L649" i="1"/>
  <c r="K649" i="1"/>
  <c r="J649" i="1"/>
  <c r="I649" i="1"/>
  <c r="H649" i="1"/>
  <c r="G649" i="1"/>
  <c r="F649" i="1"/>
  <c r="M648" i="1"/>
  <c r="L648" i="1"/>
  <c r="K648" i="1"/>
  <c r="J648" i="1"/>
  <c r="I648" i="1"/>
  <c r="H648" i="1"/>
  <c r="G648" i="1"/>
  <c r="F648" i="1"/>
  <c r="M647" i="1"/>
  <c r="L647" i="1"/>
  <c r="K647" i="1"/>
  <c r="J647" i="1"/>
  <c r="I647" i="1"/>
  <c r="H647" i="1"/>
  <c r="G647" i="1"/>
  <c r="F647" i="1"/>
  <c r="M646" i="1"/>
  <c r="L646" i="1"/>
  <c r="K646" i="1"/>
  <c r="J646" i="1"/>
  <c r="I646" i="1"/>
  <c r="H646" i="1"/>
  <c r="G646" i="1"/>
  <c r="F646" i="1"/>
  <c r="M645" i="1"/>
  <c r="L645" i="1"/>
  <c r="K645" i="1"/>
  <c r="J645" i="1"/>
  <c r="I645" i="1"/>
  <c r="H645" i="1"/>
  <c r="G645" i="1"/>
  <c r="F645" i="1"/>
  <c r="M644" i="1"/>
  <c r="L644" i="1"/>
  <c r="K644" i="1"/>
  <c r="J644" i="1"/>
  <c r="I644" i="1"/>
  <c r="H644" i="1"/>
  <c r="G644" i="1"/>
  <c r="F644" i="1"/>
  <c r="M643" i="1"/>
  <c r="L643" i="1"/>
  <c r="K643" i="1"/>
  <c r="J643" i="1"/>
  <c r="I643" i="1"/>
  <c r="H643" i="1"/>
  <c r="G643" i="1"/>
  <c r="F643" i="1"/>
  <c r="M642" i="1"/>
  <c r="L642" i="1"/>
  <c r="K642" i="1"/>
  <c r="J642" i="1"/>
  <c r="I642" i="1"/>
  <c r="H642" i="1"/>
  <c r="G642" i="1"/>
  <c r="F642" i="1"/>
  <c r="M641" i="1"/>
  <c r="L641" i="1"/>
  <c r="K641" i="1"/>
  <c r="J641" i="1"/>
  <c r="I641" i="1"/>
  <c r="H641" i="1"/>
  <c r="G641" i="1"/>
  <c r="F641" i="1"/>
  <c r="M640" i="1"/>
  <c r="L640" i="1"/>
  <c r="K640" i="1"/>
  <c r="J640" i="1"/>
  <c r="I640" i="1"/>
  <c r="H640" i="1"/>
  <c r="G640" i="1"/>
  <c r="F640" i="1"/>
  <c r="M639" i="1"/>
  <c r="L639" i="1"/>
  <c r="K639" i="1"/>
  <c r="J639" i="1"/>
  <c r="I639" i="1"/>
  <c r="H639" i="1"/>
  <c r="G639" i="1"/>
  <c r="F639" i="1"/>
  <c r="M638" i="1"/>
  <c r="L638" i="1"/>
  <c r="K638" i="1"/>
  <c r="J638" i="1"/>
  <c r="I638" i="1"/>
  <c r="H638" i="1"/>
  <c r="G638" i="1"/>
  <c r="F638" i="1"/>
  <c r="M637" i="1"/>
  <c r="L637" i="1"/>
  <c r="K637" i="1"/>
  <c r="J637" i="1"/>
  <c r="I637" i="1"/>
  <c r="H637" i="1"/>
  <c r="G637" i="1"/>
  <c r="F637" i="1"/>
  <c r="M636" i="1"/>
  <c r="L636" i="1"/>
  <c r="K636" i="1"/>
  <c r="J636" i="1"/>
  <c r="I636" i="1"/>
  <c r="H636" i="1"/>
  <c r="G636" i="1"/>
  <c r="F636" i="1"/>
  <c r="M635" i="1"/>
  <c r="L635" i="1"/>
  <c r="K635" i="1"/>
  <c r="J635" i="1"/>
  <c r="I635" i="1"/>
  <c r="H635" i="1"/>
  <c r="G635" i="1"/>
  <c r="F635" i="1"/>
  <c r="M634" i="1"/>
  <c r="L634" i="1"/>
  <c r="K634" i="1"/>
  <c r="J634" i="1"/>
  <c r="I634" i="1"/>
  <c r="H634" i="1"/>
  <c r="G634" i="1"/>
  <c r="F634" i="1"/>
  <c r="M633" i="1"/>
  <c r="L633" i="1"/>
  <c r="K633" i="1"/>
  <c r="J633" i="1"/>
  <c r="I633" i="1"/>
  <c r="H633" i="1"/>
  <c r="G633" i="1"/>
  <c r="F633" i="1"/>
  <c r="M632" i="1"/>
  <c r="L632" i="1"/>
  <c r="K632" i="1"/>
  <c r="J632" i="1"/>
  <c r="I632" i="1"/>
  <c r="H632" i="1"/>
  <c r="G632" i="1"/>
  <c r="F632" i="1"/>
  <c r="M631" i="1"/>
  <c r="L631" i="1"/>
  <c r="K631" i="1"/>
  <c r="J631" i="1"/>
  <c r="I631" i="1"/>
  <c r="H631" i="1"/>
  <c r="H650" i="1" s="1"/>
  <c r="G631" i="1"/>
  <c r="G650" i="1" s="1"/>
  <c r="F631" i="1"/>
  <c r="F650" i="1" s="1"/>
  <c r="E624" i="1"/>
  <c r="E625" i="1" s="1"/>
  <c r="E623" i="1"/>
  <c r="C616" i="1"/>
  <c r="D616" i="1" s="1"/>
  <c r="E616" i="1" s="1"/>
  <c r="C615" i="1"/>
  <c r="D615" i="1" s="1"/>
  <c r="E615" i="1" s="1"/>
  <c r="C614" i="1"/>
  <c r="D614" i="1" s="1"/>
  <c r="E614" i="1" s="1"/>
  <c r="D613" i="1"/>
  <c r="E613" i="1" s="1"/>
  <c r="C613" i="1"/>
  <c r="C612" i="1"/>
  <c r="D612" i="1" s="1"/>
  <c r="E612" i="1" s="1"/>
  <c r="D611" i="1"/>
  <c r="E611" i="1" s="1"/>
  <c r="C611" i="1"/>
  <c r="C610" i="1"/>
  <c r="D610" i="1" s="1"/>
  <c r="E610" i="1" s="1"/>
  <c r="C609" i="1"/>
  <c r="D609" i="1" s="1"/>
  <c r="E609" i="1" s="1"/>
  <c r="C608" i="1"/>
  <c r="D608" i="1" s="1"/>
  <c r="E608" i="1" s="1"/>
  <c r="C607" i="1"/>
  <c r="D607" i="1" s="1"/>
  <c r="E607" i="1" s="1"/>
  <c r="C606" i="1"/>
  <c r="C617" i="1" s="1"/>
  <c r="C618" i="1" s="1"/>
  <c r="C600" i="1"/>
  <c r="C601" i="1" s="1"/>
  <c r="C599" i="1"/>
  <c r="D599" i="1" s="1"/>
  <c r="E599" i="1" s="1"/>
  <c r="C598" i="1"/>
  <c r="D598" i="1" s="1"/>
  <c r="E598" i="1" s="1"/>
  <c r="D597" i="1"/>
  <c r="E597" i="1" s="1"/>
  <c r="C597" i="1"/>
  <c r="C596" i="1"/>
  <c r="D596" i="1" s="1"/>
  <c r="E596" i="1" s="1"/>
  <c r="D595" i="1"/>
  <c r="E595" i="1" s="1"/>
  <c r="C595" i="1"/>
  <c r="C594" i="1"/>
  <c r="D594" i="1" s="1"/>
  <c r="E594" i="1" s="1"/>
  <c r="D593" i="1"/>
  <c r="E593" i="1" s="1"/>
  <c r="C593" i="1"/>
  <c r="C592" i="1"/>
  <c r="D592" i="1" s="1"/>
  <c r="E592" i="1" s="1"/>
  <c r="C591" i="1"/>
  <c r="D591" i="1" s="1"/>
  <c r="E591" i="1" s="1"/>
  <c r="C590" i="1"/>
  <c r="D590" i="1" s="1"/>
  <c r="E590" i="1" s="1"/>
  <c r="D589" i="1"/>
  <c r="C589" i="1"/>
  <c r="C582" i="1"/>
  <c r="D582" i="1" s="1"/>
  <c r="E582" i="1" s="1"/>
  <c r="C581" i="1"/>
  <c r="D581" i="1" s="1"/>
  <c r="E581" i="1" s="1"/>
  <c r="C580" i="1"/>
  <c r="D580" i="1" s="1"/>
  <c r="E580" i="1" s="1"/>
  <c r="D579" i="1"/>
  <c r="E579" i="1" s="1"/>
  <c r="C579" i="1"/>
  <c r="C578" i="1"/>
  <c r="D578" i="1" s="1"/>
  <c r="E578" i="1" s="1"/>
  <c r="D577" i="1"/>
  <c r="E577" i="1" s="1"/>
  <c r="C577" i="1"/>
  <c r="C576" i="1"/>
  <c r="D576" i="1" s="1"/>
  <c r="E576" i="1" s="1"/>
  <c r="D575" i="1"/>
  <c r="E575" i="1" s="1"/>
  <c r="C575" i="1"/>
  <c r="C574" i="1"/>
  <c r="D574" i="1" s="1"/>
  <c r="E574" i="1" s="1"/>
  <c r="C573" i="1"/>
  <c r="D573" i="1" s="1"/>
  <c r="E573" i="1" s="1"/>
  <c r="C572" i="1"/>
  <c r="C583" i="1" s="1"/>
  <c r="C584" i="1" s="1"/>
  <c r="D565" i="1"/>
  <c r="E565" i="1" s="1"/>
  <c r="C565" i="1"/>
  <c r="C564" i="1"/>
  <c r="D564" i="1" s="1"/>
  <c r="E564" i="1" s="1"/>
  <c r="C563" i="1"/>
  <c r="D563" i="1" s="1"/>
  <c r="E563" i="1" s="1"/>
  <c r="C562" i="1"/>
  <c r="D562" i="1" s="1"/>
  <c r="E562" i="1" s="1"/>
  <c r="D561" i="1"/>
  <c r="E561" i="1" s="1"/>
  <c r="C561" i="1"/>
  <c r="C560" i="1"/>
  <c r="D560" i="1" s="1"/>
  <c r="E560" i="1" s="1"/>
  <c r="D559" i="1"/>
  <c r="E559" i="1" s="1"/>
  <c r="C559" i="1"/>
  <c r="C558" i="1"/>
  <c r="D558" i="1" s="1"/>
  <c r="E558" i="1" s="1"/>
  <c r="D557" i="1"/>
  <c r="E557" i="1" s="1"/>
  <c r="C557" i="1"/>
  <c r="C556" i="1"/>
  <c r="D556" i="1" s="1"/>
  <c r="E556" i="1" s="1"/>
  <c r="C555" i="1"/>
  <c r="C566" i="1" s="1"/>
  <c r="C567" i="1" s="1"/>
  <c r="C548" i="1"/>
  <c r="D548" i="1" s="1"/>
  <c r="E548" i="1" s="1"/>
  <c r="D547" i="1"/>
  <c r="E547" i="1" s="1"/>
  <c r="C547" i="1"/>
  <c r="C546" i="1"/>
  <c r="D546" i="1" s="1"/>
  <c r="E546" i="1" s="1"/>
  <c r="C545" i="1"/>
  <c r="D545" i="1" s="1"/>
  <c r="E545" i="1" s="1"/>
  <c r="C544" i="1"/>
  <c r="D544" i="1" s="1"/>
  <c r="E544" i="1" s="1"/>
  <c r="D543" i="1"/>
  <c r="E543" i="1" s="1"/>
  <c r="C543" i="1"/>
  <c r="C542" i="1"/>
  <c r="D542" i="1" s="1"/>
  <c r="E542" i="1" s="1"/>
  <c r="D541" i="1"/>
  <c r="E541" i="1" s="1"/>
  <c r="C541" i="1"/>
  <c r="C540" i="1"/>
  <c r="D540" i="1" s="1"/>
  <c r="E540" i="1" s="1"/>
  <c r="D539" i="1"/>
  <c r="E539" i="1" s="1"/>
  <c r="C539" i="1"/>
  <c r="C538" i="1"/>
  <c r="C549" i="1" s="1"/>
  <c r="M526" i="1"/>
  <c r="L526" i="1"/>
  <c r="K526" i="1"/>
  <c r="J526" i="1"/>
  <c r="I526" i="1"/>
  <c r="H526" i="1"/>
  <c r="G526" i="1"/>
  <c r="F526" i="1"/>
  <c r="M525" i="1"/>
  <c r="L525" i="1"/>
  <c r="K525" i="1"/>
  <c r="J525" i="1"/>
  <c r="I525" i="1"/>
  <c r="H525" i="1"/>
  <c r="G525" i="1"/>
  <c r="F525" i="1"/>
  <c r="M524" i="1"/>
  <c r="L524" i="1"/>
  <c r="K524" i="1"/>
  <c r="J524" i="1"/>
  <c r="I524" i="1"/>
  <c r="H524" i="1"/>
  <c r="G524" i="1"/>
  <c r="F524" i="1"/>
  <c r="M523" i="1"/>
  <c r="L523" i="1"/>
  <c r="K523" i="1"/>
  <c r="J523" i="1"/>
  <c r="I523" i="1"/>
  <c r="H523" i="1"/>
  <c r="G523" i="1"/>
  <c r="F523" i="1"/>
  <c r="M522" i="1"/>
  <c r="L522" i="1"/>
  <c r="K522" i="1"/>
  <c r="J522" i="1"/>
  <c r="I522" i="1"/>
  <c r="H522" i="1"/>
  <c r="G522" i="1"/>
  <c r="F522" i="1"/>
  <c r="M521" i="1"/>
  <c r="L521" i="1"/>
  <c r="K521" i="1"/>
  <c r="J521" i="1"/>
  <c r="I521" i="1"/>
  <c r="H521" i="1"/>
  <c r="G521" i="1"/>
  <c r="F521" i="1"/>
  <c r="M520" i="1"/>
  <c r="L520" i="1"/>
  <c r="K520" i="1"/>
  <c r="J520" i="1"/>
  <c r="I520" i="1"/>
  <c r="H520" i="1"/>
  <c r="G520" i="1"/>
  <c r="F520" i="1"/>
  <c r="M519" i="1"/>
  <c r="L519" i="1"/>
  <c r="K519" i="1"/>
  <c r="J519" i="1"/>
  <c r="I519" i="1"/>
  <c r="H519" i="1"/>
  <c r="G519" i="1"/>
  <c r="F519" i="1"/>
  <c r="M518" i="1"/>
  <c r="L518" i="1"/>
  <c r="K518" i="1"/>
  <c r="J518" i="1"/>
  <c r="I518" i="1"/>
  <c r="H518" i="1"/>
  <c r="G518" i="1"/>
  <c r="F518" i="1"/>
  <c r="M517" i="1"/>
  <c r="L517" i="1"/>
  <c r="K517" i="1"/>
  <c r="J517" i="1"/>
  <c r="I517" i="1"/>
  <c r="H517" i="1"/>
  <c r="G517" i="1"/>
  <c r="F517" i="1"/>
  <c r="M516" i="1"/>
  <c r="L516" i="1"/>
  <c r="K516" i="1"/>
  <c r="J516" i="1"/>
  <c r="I516" i="1"/>
  <c r="H516" i="1"/>
  <c r="G516" i="1"/>
  <c r="F516" i="1"/>
  <c r="M515" i="1"/>
  <c r="L515" i="1"/>
  <c r="K515" i="1"/>
  <c r="J515" i="1"/>
  <c r="I515" i="1"/>
  <c r="H515" i="1"/>
  <c r="G515" i="1"/>
  <c r="F515" i="1"/>
  <c r="M514" i="1"/>
  <c r="L514" i="1"/>
  <c r="K514" i="1"/>
  <c r="J514" i="1"/>
  <c r="I514" i="1"/>
  <c r="H514" i="1"/>
  <c r="G514" i="1"/>
  <c r="F514" i="1"/>
  <c r="M513" i="1"/>
  <c r="L513" i="1"/>
  <c r="K513" i="1"/>
  <c r="J513" i="1"/>
  <c r="I513" i="1"/>
  <c r="H513" i="1"/>
  <c r="G513" i="1"/>
  <c r="F513" i="1"/>
  <c r="M512" i="1"/>
  <c r="L512" i="1"/>
  <c r="K512" i="1"/>
  <c r="J512" i="1"/>
  <c r="I512" i="1"/>
  <c r="H512" i="1"/>
  <c r="G512" i="1"/>
  <c r="F512" i="1"/>
  <c r="M511" i="1"/>
  <c r="L511" i="1"/>
  <c r="K511" i="1"/>
  <c r="J511" i="1"/>
  <c r="I511" i="1"/>
  <c r="H511" i="1"/>
  <c r="G511" i="1"/>
  <c r="F511" i="1"/>
  <c r="M510" i="1"/>
  <c r="L510" i="1"/>
  <c r="K510" i="1"/>
  <c r="J510" i="1"/>
  <c r="I510" i="1"/>
  <c r="H510" i="1"/>
  <c r="G510" i="1"/>
  <c r="F510" i="1"/>
  <c r="M509" i="1"/>
  <c r="L509" i="1"/>
  <c r="K509" i="1"/>
  <c r="J509" i="1"/>
  <c r="I509" i="1"/>
  <c r="H509" i="1"/>
  <c r="G509" i="1"/>
  <c r="F509" i="1"/>
  <c r="M508" i="1"/>
  <c r="L508" i="1"/>
  <c r="K508" i="1"/>
  <c r="J508" i="1"/>
  <c r="I508" i="1"/>
  <c r="H508" i="1"/>
  <c r="H527" i="1" s="1"/>
  <c r="G508" i="1"/>
  <c r="G527" i="1" s="1"/>
  <c r="F508" i="1"/>
  <c r="F527" i="1" s="1"/>
  <c r="E501" i="1"/>
  <c r="E500" i="1"/>
  <c r="E499" i="1"/>
  <c r="E498" i="1"/>
  <c r="E497" i="1"/>
  <c r="E496" i="1"/>
  <c r="E495" i="1"/>
  <c r="E494" i="1"/>
  <c r="E493" i="1"/>
  <c r="E492" i="1"/>
  <c r="E491" i="1"/>
  <c r="E490" i="1"/>
  <c r="E489" i="1"/>
  <c r="E488" i="1"/>
  <c r="E487" i="1"/>
  <c r="E486" i="1"/>
  <c r="E485" i="1"/>
  <c r="E484" i="1"/>
  <c r="E483" i="1"/>
  <c r="E482" i="1"/>
  <c r="E481" i="1"/>
  <c r="E480" i="1"/>
  <c r="E479" i="1"/>
  <c r="E478" i="1"/>
  <c r="E502" i="1" s="1"/>
  <c r="H152" i="1" s="1"/>
  <c r="E471" i="1"/>
  <c r="H151" i="1" s="1"/>
  <c r="E470" i="1"/>
  <c r="E472" i="1" s="1"/>
  <c r="E464" i="1"/>
  <c r="E463" i="1"/>
  <c r="E462" i="1"/>
  <c r="E461" i="1"/>
  <c r="D454" i="1"/>
  <c r="C453" i="1"/>
  <c r="J447" i="1"/>
  <c r="I447" i="1"/>
  <c r="H447" i="1"/>
  <c r="G447" i="1"/>
  <c r="F447" i="1"/>
  <c r="E447" i="1"/>
  <c r="D447" i="1"/>
  <c r="J446" i="1"/>
  <c r="I446" i="1"/>
  <c r="H446" i="1"/>
  <c r="G446" i="1"/>
  <c r="F446" i="1"/>
  <c r="E446" i="1"/>
  <c r="D446" i="1"/>
  <c r="D448" i="1" s="1"/>
  <c r="E131" i="1" s="1"/>
  <c r="J445" i="1"/>
  <c r="I445" i="1"/>
  <c r="H445" i="1"/>
  <c r="G445" i="1"/>
  <c r="F445" i="1"/>
  <c r="E445" i="1"/>
  <c r="D445" i="1"/>
  <c r="J444" i="1"/>
  <c r="I444" i="1"/>
  <c r="H444" i="1"/>
  <c r="G444" i="1"/>
  <c r="F444" i="1"/>
  <c r="E444" i="1"/>
  <c r="D444" i="1"/>
  <c r="J443" i="1"/>
  <c r="I443" i="1"/>
  <c r="H443" i="1"/>
  <c r="G443" i="1"/>
  <c r="F443" i="1"/>
  <c r="E443" i="1"/>
  <c r="D443" i="1"/>
  <c r="J442" i="1"/>
  <c r="I442" i="1"/>
  <c r="H442" i="1"/>
  <c r="G442" i="1"/>
  <c r="F442" i="1"/>
  <c r="E442" i="1"/>
  <c r="D442" i="1"/>
  <c r="C436" i="1"/>
  <c r="D437" i="1" s="1"/>
  <c r="M430" i="1"/>
  <c r="L430" i="1"/>
  <c r="K430" i="1"/>
  <c r="J430" i="1"/>
  <c r="I430" i="1"/>
  <c r="H430" i="1"/>
  <c r="G430" i="1"/>
  <c r="F430" i="1"/>
  <c r="M429" i="1"/>
  <c r="L429" i="1"/>
  <c r="K429" i="1"/>
  <c r="J429" i="1"/>
  <c r="I429" i="1"/>
  <c r="H429" i="1"/>
  <c r="G429" i="1"/>
  <c r="F429" i="1"/>
  <c r="M428" i="1"/>
  <c r="L428" i="1"/>
  <c r="K428" i="1"/>
  <c r="J428" i="1"/>
  <c r="I428" i="1"/>
  <c r="H428" i="1"/>
  <c r="G428" i="1"/>
  <c r="F428" i="1"/>
  <c r="M427" i="1"/>
  <c r="L427" i="1"/>
  <c r="K427" i="1"/>
  <c r="J427" i="1"/>
  <c r="I427" i="1"/>
  <c r="H427" i="1"/>
  <c r="G427" i="1"/>
  <c r="F427" i="1"/>
  <c r="M426" i="1"/>
  <c r="L426" i="1"/>
  <c r="K426" i="1"/>
  <c r="J426" i="1"/>
  <c r="I426" i="1"/>
  <c r="H426" i="1"/>
  <c r="G426" i="1"/>
  <c r="F426" i="1"/>
  <c r="M425" i="1"/>
  <c r="L425" i="1"/>
  <c r="K425" i="1"/>
  <c r="J425" i="1"/>
  <c r="I425" i="1"/>
  <c r="H425" i="1"/>
  <c r="G425" i="1"/>
  <c r="F425" i="1"/>
  <c r="M424" i="1"/>
  <c r="L424" i="1"/>
  <c r="K424" i="1"/>
  <c r="J424" i="1"/>
  <c r="I424" i="1"/>
  <c r="H424" i="1"/>
  <c r="G424" i="1"/>
  <c r="F424" i="1"/>
  <c r="M423" i="1"/>
  <c r="L423" i="1"/>
  <c r="K423" i="1"/>
  <c r="J423" i="1"/>
  <c r="I423" i="1"/>
  <c r="H423" i="1"/>
  <c r="G423" i="1"/>
  <c r="F423" i="1"/>
  <c r="M422" i="1"/>
  <c r="L422" i="1"/>
  <c r="K422" i="1"/>
  <c r="J422" i="1"/>
  <c r="I422" i="1"/>
  <c r="H422" i="1"/>
  <c r="G422" i="1"/>
  <c r="F422" i="1"/>
  <c r="M421" i="1"/>
  <c r="L421" i="1"/>
  <c r="K421" i="1"/>
  <c r="J421" i="1"/>
  <c r="I421" i="1"/>
  <c r="H421" i="1"/>
  <c r="G421" i="1"/>
  <c r="F421" i="1"/>
  <c r="M420" i="1"/>
  <c r="L420" i="1"/>
  <c r="K420" i="1"/>
  <c r="J420" i="1"/>
  <c r="I420" i="1"/>
  <c r="H420" i="1"/>
  <c r="G420" i="1"/>
  <c r="F420" i="1"/>
  <c r="M419" i="1"/>
  <c r="L419" i="1"/>
  <c r="K419" i="1"/>
  <c r="J419" i="1"/>
  <c r="I419" i="1"/>
  <c r="H419" i="1"/>
  <c r="G419" i="1"/>
  <c r="F419" i="1"/>
  <c r="M418" i="1"/>
  <c r="L418" i="1"/>
  <c r="K418" i="1"/>
  <c r="J418" i="1"/>
  <c r="I418" i="1"/>
  <c r="H418" i="1"/>
  <c r="G418" i="1"/>
  <c r="F418" i="1"/>
  <c r="M417" i="1"/>
  <c r="L417" i="1"/>
  <c r="K417" i="1"/>
  <c r="J417" i="1"/>
  <c r="I417" i="1"/>
  <c r="H417" i="1"/>
  <c r="G417" i="1"/>
  <c r="F417" i="1"/>
  <c r="M416" i="1"/>
  <c r="L416" i="1"/>
  <c r="K416" i="1"/>
  <c r="J416" i="1"/>
  <c r="I416" i="1"/>
  <c r="H416" i="1"/>
  <c r="G416" i="1"/>
  <c r="F416" i="1"/>
  <c r="M415" i="1"/>
  <c r="L415" i="1"/>
  <c r="K415" i="1"/>
  <c r="J415" i="1"/>
  <c r="I415" i="1"/>
  <c r="H415" i="1"/>
  <c r="G415" i="1"/>
  <c r="F415" i="1"/>
  <c r="M414" i="1"/>
  <c r="L414" i="1"/>
  <c r="K414" i="1"/>
  <c r="J414" i="1"/>
  <c r="I414" i="1"/>
  <c r="H414" i="1"/>
  <c r="G414" i="1"/>
  <c r="F414" i="1"/>
  <c r="M413" i="1"/>
  <c r="L413" i="1"/>
  <c r="K413" i="1"/>
  <c r="J413" i="1"/>
  <c r="I413" i="1"/>
  <c r="H413" i="1"/>
  <c r="G413" i="1"/>
  <c r="F413" i="1"/>
  <c r="M412" i="1"/>
  <c r="L412" i="1"/>
  <c r="K412" i="1"/>
  <c r="J412" i="1"/>
  <c r="I412" i="1"/>
  <c r="H412" i="1"/>
  <c r="H431" i="1" s="1"/>
  <c r="G412" i="1"/>
  <c r="G431" i="1" s="1"/>
  <c r="F412" i="1"/>
  <c r="F431" i="1" s="1"/>
  <c r="E130" i="1" s="1"/>
  <c r="E407" i="1"/>
  <c r="E406" i="1"/>
  <c r="E405" i="1"/>
  <c r="E404" i="1"/>
  <c r="E403" i="1"/>
  <c r="F391" i="1"/>
  <c r="E391" i="1"/>
  <c r="F390" i="1"/>
  <c r="E390" i="1"/>
  <c r="F389" i="1"/>
  <c r="E389" i="1"/>
  <c r="F388" i="1"/>
  <c r="E388" i="1"/>
  <c r="M387" i="1"/>
  <c r="K387" i="1"/>
  <c r="F387" i="1"/>
  <c r="E387" i="1"/>
  <c r="M386" i="1"/>
  <c r="K386" i="1"/>
  <c r="F386" i="1"/>
  <c r="E386" i="1"/>
  <c r="M385" i="1"/>
  <c r="K385" i="1"/>
  <c r="F385" i="1"/>
  <c r="E385" i="1"/>
  <c r="M384" i="1"/>
  <c r="K384" i="1"/>
  <c r="F384" i="1"/>
  <c r="E384" i="1"/>
  <c r="M383" i="1"/>
  <c r="K383" i="1"/>
  <c r="F383" i="1"/>
  <c r="E383" i="1"/>
  <c r="M382" i="1"/>
  <c r="K382" i="1"/>
  <c r="F382" i="1"/>
  <c r="E382" i="1"/>
  <c r="M381" i="1"/>
  <c r="K381" i="1"/>
  <c r="F381" i="1"/>
  <c r="E381" i="1"/>
  <c r="M380" i="1"/>
  <c r="K380" i="1"/>
  <c r="F380" i="1"/>
  <c r="E380" i="1"/>
  <c r="M379" i="1"/>
  <c r="K379" i="1"/>
  <c r="F379" i="1"/>
  <c r="E379" i="1"/>
  <c r="M378" i="1"/>
  <c r="K378" i="1"/>
  <c r="F378" i="1"/>
  <c r="E378" i="1"/>
  <c r="M377" i="1"/>
  <c r="K377" i="1"/>
  <c r="F377" i="1"/>
  <c r="E377" i="1"/>
  <c r="M376" i="1"/>
  <c r="K376" i="1"/>
  <c r="F376" i="1"/>
  <c r="E376" i="1"/>
  <c r="M375" i="1"/>
  <c r="K375" i="1"/>
  <c r="F375" i="1"/>
  <c r="E375" i="1"/>
  <c r="M374" i="1"/>
  <c r="K374" i="1"/>
  <c r="F374" i="1"/>
  <c r="E374" i="1"/>
  <c r="M373" i="1"/>
  <c r="K373" i="1"/>
  <c r="F373" i="1"/>
  <c r="E373" i="1"/>
  <c r="M372" i="1"/>
  <c r="K372" i="1"/>
  <c r="F372" i="1"/>
  <c r="E372" i="1"/>
  <c r="M371" i="1"/>
  <c r="K371" i="1"/>
  <c r="F371" i="1"/>
  <c r="E371" i="1"/>
  <c r="M370" i="1"/>
  <c r="K370" i="1"/>
  <c r="F370" i="1"/>
  <c r="E370" i="1"/>
  <c r="M369" i="1"/>
  <c r="K369" i="1"/>
  <c r="F369" i="1"/>
  <c r="E369" i="1"/>
  <c r="M368" i="1"/>
  <c r="K368" i="1"/>
  <c r="F368" i="1"/>
  <c r="E368" i="1"/>
  <c r="M367" i="1"/>
  <c r="K367" i="1"/>
  <c r="F367" i="1"/>
  <c r="E367" i="1"/>
  <c r="M366" i="1"/>
  <c r="K366" i="1"/>
  <c r="F366" i="1"/>
  <c r="E366" i="1"/>
  <c r="M365" i="1"/>
  <c r="K365" i="1"/>
  <c r="F365" i="1"/>
  <c r="E365" i="1"/>
  <c r="M364" i="1"/>
  <c r="K364" i="1"/>
  <c r="F364" i="1"/>
  <c r="E364" i="1"/>
  <c r="M363" i="1"/>
  <c r="K363" i="1"/>
  <c r="F363" i="1"/>
  <c r="E363" i="1"/>
  <c r="M362" i="1"/>
  <c r="K362" i="1"/>
  <c r="F362" i="1"/>
  <c r="E362" i="1"/>
  <c r="M361" i="1"/>
  <c r="K361" i="1"/>
  <c r="F361" i="1"/>
  <c r="E361" i="1"/>
  <c r="M360" i="1"/>
  <c r="K360" i="1"/>
  <c r="F360" i="1"/>
  <c r="E360" i="1"/>
  <c r="I170" i="1" s="1"/>
  <c r="J170" i="1" s="1"/>
  <c r="M359" i="1"/>
  <c r="K359" i="1"/>
  <c r="F359" i="1"/>
  <c r="E359" i="1"/>
  <c r="M358" i="1"/>
  <c r="K358" i="1"/>
  <c r="F358" i="1"/>
  <c r="E358" i="1"/>
  <c r="M357" i="1"/>
  <c r="K357" i="1"/>
  <c r="F357" i="1"/>
  <c r="E357" i="1"/>
  <c r="M356" i="1"/>
  <c r="K356" i="1"/>
  <c r="F356" i="1"/>
  <c r="E356" i="1"/>
  <c r="M355" i="1"/>
  <c r="K355" i="1"/>
  <c r="F355" i="1"/>
  <c r="E355" i="1"/>
  <c r="M354" i="1"/>
  <c r="K354" i="1"/>
  <c r="F354" i="1"/>
  <c r="E354" i="1"/>
  <c r="M353" i="1"/>
  <c r="K353" i="1"/>
  <c r="F353" i="1"/>
  <c r="E353" i="1"/>
  <c r="M352" i="1"/>
  <c r="K352" i="1"/>
  <c r="F352" i="1"/>
  <c r="E352" i="1"/>
  <c r="M351" i="1"/>
  <c r="K351" i="1"/>
  <c r="F351" i="1"/>
  <c r="E351" i="1"/>
  <c r="M350" i="1"/>
  <c r="K350" i="1"/>
  <c r="F350" i="1"/>
  <c r="E350" i="1"/>
  <c r="M349" i="1"/>
  <c r="K349" i="1"/>
  <c r="F349" i="1"/>
  <c r="E349" i="1"/>
  <c r="M348" i="1"/>
  <c r="K348" i="1"/>
  <c r="F348" i="1"/>
  <c r="E348" i="1"/>
  <c r="M347" i="1"/>
  <c r="K347" i="1"/>
  <c r="F347" i="1"/>
  <c r="E347" i="1"/>
  <c r="M346" i="1"/>
  <c r="K346" i="1"/>
  <c r="F346" i="1"/>
  <c r="E346" i="1"/>
  <c r="M345" i="1"/>
  <c r="K345" i="1"/>
  <c r="F345" i="1"/>
  <c r="E345" i="1"/>
  <c r="M344" i="1"/>
  <c r="K344" i="1"/>
  <c r="F344" i="1"/>
  <c r="E344" i="1"/>
  <c r="M343" i="1"/>
  <c r="K343" i="1"/>
  <c r="F343" i="1"/>
  <c r="E343" i="1"/>
  <c r="M342" i="1"/>
  <c r="K342" i="1"/>
  <c r="F342" i="1"/>
  <c r="E342" i="1"/>
  <c r="M341" i="1"/>
  <c r="K341" i="1"/>
  <c r="F341" i="1"/>
  <c r="E341" i="1"/>
  <c r="M340" i="1"/>
  <c r="K340" i="1"/>
  <c r="F340" i="1"/>
  <c r="E340" i="1"/>
  <c r="M339" i="1"/>
  <c r="K339" i="1"/>
  <c r="F339" i="1"/>
  <c r="E339" i="1"/>
  <c r="F337" i="1"/>
  <c r="E337" i="1"/>
  <c r="F336" i="1"/>
  <c r="F334" i="1" s="1"/>
  <c r="F392" i="1" s="1"/>
  <c r="E336" i="1"/>
  <c r="F335" i="1"/>
  <c r="E335" i="1"/>
  <c r="E334" i="1" s="1"/>
  <c r="I84" i="1" s="1"/>
  <c r="F327" i="1"/>
  <c r="E327" i="1"/>
  <c r="F326" i="1"/>
  <c r="E326" i="1"/>
  <c r="F325" i="1"/>
  <c r="E325" i="1"/>
  <c r="F324" i="1"/>
  <c r="E324" i="1"/>
  <c r="F323" i="1"/>
  <c r="E323" i="1"/>
  <c r="F322" i="1"/>
  <c r="E322" i="1"/>
  <c r="F321" i="1"/>
  <c r="E321" i="1"/>
  <c r="F320" i="1"/>
  <c r="E320" i="1"/>
  <c r="F319" i="1"/>
  <c r="F328" i="1" s="1"/>
  <c r="E319" i="1"/>
  <c r="E328" i="1" s="1"/>
  <c r="C311" i="1"/>
  <c r="D311" i="1" s="1"/>
  <c r="C310" i="1"/>
  <c r="D310" i="1" s="1"/>
  <c r="C309" i="1"/>
  <c r="D309" i="1" s="1"/>
  <c r="C308" i="1"/>
  <c r="D308" i="1" s="1"/>
  <c r="C307" i="1"/>
  <c r="D307" i="1" s="1"/>
  <c r="C306" i="1"/>
  <c r="D306" i="1" s="1"/>
  <c r="C305" i="1"/>
  <c r="D305" i="1" s="1"/>
  <c r="C304" i="1"/>
  <c r="C312" i="1" s="1"/>
  <c r="C301" i="1"/>
  <c r="D301" i="1" s="1"/>
  <c r="C300" i="1"/>
  <c r="D300" i="1" s="1"/>
  <c r="C299" i="1"/>
  <c r="D299" i="1" s="1"/>
  <c r="C298" i="1"/>
  <c r="D298" i="1" s="1"/>
  <c r="C297" i="1"/>
  <c r="D297" i="1" s="1"/>
  <c r="C296" i="1"/>
  <c r="D296" i="1" s="1"/>
  <c r="C295" i="1"/>
  <c r="C302" i="1" s="1"/>
  <c r="I82" i="1" s="1"/>
  <c r="D288" i="1"/>
  <c r="D289" i="1" s="1"/>
  <c r="J80" i="1" s="1"/>
  <c r="D287" i="1"/>
  <c r="D277" i="1"/>
  <c r="E277" i="1" s="1"/>
  <c r="C277" i="1"/>
  <c r="C276" i="1"/>
  <c r="D276" i="1" s="1"/>
  <c r="E276" i="1" s="1"/>
  <c r="D275" i="1"/>
  <c r="E275" i="1" s="1"/>
  <c r="C275" i="1"/>
  <c r="C274" i="1"/>
  <c r="D274" i="1" s="1"/>
  <c r="E274" i="1" s="1"/>
  <c r="D273" i="1"/>
  <c r="E273" i="1" s="1"/>
  <c r="C273" i="1"/>
  <c r="C272" i="1"/>
  <c r="D272" i="1" s="1"/>
  <c r="E272" i="1" s="1"/>
  <c r="D271" i="1"/>
  <c r="E271" i="1" s="1"/>
  <c r="C271" i="1"/>
  <c r="C270" i="1"/>
  <c r="C278" i="1" s="1"/>
  <c r="D269" i="1"/>
  <c r="E269" i="1" s="1"/>
  <c r="C269" i="1"/>
  <c r="C268" i="1"/>
  <c r="D268" i="1" s="1"/>
  <c r="E268" i="1" s="1"/>
  <c r="D267" i="1"/>
  <c r="C267" i="1"/>
  <c r="D259" i="1"/>
  <c r="E259" i="1" s="1"/>
  <c r="C259" i="1"/>
  <c r="C258" i="1"/>
  <c r="D258" i="1" s="1"/>
  <c r="E258" i="1" s="1"/>
  <c r="D257" i="1"/>
  <c r="E257" i="1" s="1"/>
  <c r="C257" i="1"/>
  <c r="C256" i="1"/>
  <c r="D256" i="1" s="1"/>
  <c r="E256" i="1" s="1"/>
  <c r="D255" i="1"/>
  <c r="E255" i="1" s="1"/>
  <c r="C255" i="1"/>
  <c r="C254" i="1"/>
  <c r="D254" i="1" s="1"/>
  <c r="E254" i="1" s="1"/>
  <c r="D253" i="1"/>
  <c r="E253" i="1" s="1"/>
  <c r="C253" i="1"/>
  <c r="C252" i="1"/>
  <c r="C260" i="1" s="1"/>
  <c r="D251" i="1"/>
  <c r="E251" i="1" s="1"/>
  <c r="C251" i="1"/>
  <c r="C250" i="1"/>
  <c r="D250" i="1" s="1"/>
  <c r="E250" i="1" s="1"/>
  <c r="D249" i="1"/>
  <c r="C249" i="1"/>
  <c r="D241" i="1"/>
  <c r="E241" i="1" s="1"/>
  <c r="C241" i="1"/>
  <c r="C240" i="1"/>
  <c r="D240" i="1" s="1"/>
  <c r="E240" i="1" s="1"/>
  <c r="D239" i="1"/>
  <c r="E239" i="1" s="1"/>
  <c r="I178" i="1" s="1"/>
  <c r="C239" i="1"/>
  <c r="C238" i="1"/>
  <c r="D238" i="1" s="1"/>
  <c r="E238" i="1" s="1"/>
  <c r="I177" i="1" s="1"/>
  <c r="D237" i="1"/>
  <c r="E237" i="1" s="1"/>
  <c r="C237" i="1"/>
  <c r="C236" i="1"/>
  <c r="D236" i="1" s="1"/>
  <c r="E236" i="1" s="1"/>
  <c r="D235" i="1"/>
  <c r="E235" i="1" s="1"/>
  <c r="C235" i="1"/>
  <c r="C234" i="1"/>
  <c r="C242" i="1" s="1"/>
  <c r="D233" i="1"/>
  <c r="E233" i="1" s="1"/>
  <c r="C233" i="1"/>
  <c r="C232" i="1"/>
  <c r="D232" i="1" s="1"/>
  <c r="E232" i="1" s="1"/>
  <c r="D231" i="1"/>
  <c r="C231" i="1"/>
  <c r="D223" i="1"/>
  <c r="E223" i="1" s="1"/>
  <c r="C223" i="1"/>
  <c r="C222" i="1"/>
  <c r="D222" i="1" s="1"/>
  <c r="E222" i="1" s="1"/>
  <c r="D221" i="1"/>
  <c r="E221" i="1" s="1"/>
  <c r="C221" i="1"/>
  <c r="C220" i="1"/>
  <c r="D220" i="1" s="1"/>
  <c r="E220" i="1" s="1"/>
  <c r="D219" i="1"/>
  <c r="E219" i="1" s="1"/>
  <c r="C219" i="1"/>
  <c r="C218" i="1"/>
  <c r="D218" i="1" s="1"/>
  <c r="E218" i="1" s="1"/>
  <c r="D217" i="1"/>
  <c r="E217" i="1" s="1"/>
  <c r="C217" i="1"/>
  <c r="C216" i="1"/>
  <c r="D216" i="1" s="1"/>
  <c r="E216" i="1" s="1"/>
  <c r="D215" i="1"/>
  <c r="E215" i="1" s="1"/>
  <c r="C215" i="1"/>
  <c r="C214" i="1"/>
  <c r="C224" i="1" s="1"/>
  <c r="D213" i="1"/>
  <c r="C213" i="1"/>
  <c r="D205" i="1"/>
  <c r="E205" i="1" s="1"/>
  <c r="C205" i="1"/>
  <c r="C204" i="1"/>
  <c r="D204" i="1" s="1"/>
  <c r="E204" i="1" s="1"/>
  <c r="D203" i="1"/>
  <c r="E203" i="1" s="1"/>
  <c r="C203" i="1"/>
  <c r="C202" i="1"/>
  <c r="D202" i="1" s="1"/>
  <c r="E202" i="1" s="1"/>
  <c r="D201" i="1"/>
  <c r="E201" i="1" s="1"/>
  <c r="C201" i="1"/>
  <c r="C200" i="1"/>
  <c r="D200" i="1" s="1"/>
  <c r="E200" i="1" s="1"/>
  <c r="D199" i="1"/>
  <c r="E199" i="1" s="1"/>
  <c r="C199" i="1"/>
  <c r="C198" i="1"/>
  <c r="D198" i="1" s="1"/>
  <c r="E198" i="1" s="1"/>
  <c r="D197" i="1"/>
  <c r="E197" i="1" s="1"/>
  <c r="C197" i="1"/>
  <c r="C196" i="1"/>
  <c r="D196" i="1" s="1"/>
  <c r="E196" i="1" s="1"/>
  <c r="D195" i="1"/>
  <c r="D206" i="1" s="1"/>
  <c r="C195" i="1"/>
  <c r="E180" i="1"/>
  <c r="E179" i="1"/>
  <c r="E178" i="1"/>
  <c r="J173" i="1"/>
  <c r="J172" i="1"/>
  <c r="I171" i="1"/>
  <c r="J171" i="1" s="1"/>
  <c r="E171" i="1"/>
  <c r="E170" i="1"/>
  <c r="I169" i="1"/>
  <c r="I174" i="1" s="1"/>
  <c r="E169" i="1"/>
  <c r="E161" i="1"/>
  <c r="E160" i="1"/>
  <c r="H159" i="1"/>
  <c r="E159" i="1"/>
  <c r="E158" i="1"/>
  <c r="E157" i="1"/>
  <c r="E156" i="1"/>
  <c r="E155" i="1"/>
  <c r="E154" i="1"/>
  <c r="E153" i="1"/>
  <c r="E151" i="1"/>
  <c r="H150" i="1"/>
  <c r="E150" i="1"/>
  <c r="I149" i="1"/>
  <c r="E149" i="1"/>
  <c r="I148" i="1"/>
  <c r="E148" i="1"/>
  <c r="I147" i="1"/>
  <c r="E147" i="1"/>
  <c r="D143" i="1"/>
  <c r="C142" i="1"/>
  <c r="H135" i="1"/>
  <c r="E135" i="1"/>
  <c r="H134" i="1"/>
  <c r="E134" i="1"/>
  <c r="G129" i="1"/>
  <c r="E128" i="1"/>
  <c r="D128" i="1"/>
  <c r="D123" i="1"/>
  <c r="C122" i="1"/>
  <c r="E115" i="1"/>
  <c r="E114" i="1"/>
  <c r="E113" i="1"/>
  <c r="E111" i="1"/>
  <c r="E110" i="1"/>
  <c r="E109" i="1"/>
  <c r="E108" i="1"/>
  <c r="E107" i="1"/>
  <c r="E106" i="1"/>
  <c r="E104" i="1"/>
  <c r="G103" i="1"/>
  <c r="E103" i="1"/>
  <c r="E101" i="1"/>
  <c r="H100" i="1"/>
  <c r="G100" i="1"/>
  <c r="E100" i="1"/>
  <c r="E98" i="1"/>
  <c r="H97" i="1"/>
  <c r="G97" i="1"/>
  <c r="E97" i="1"/>
  <c r="E95" i="1"/>
  <c r="E116" i="1" s="1"/>
  <c r="D36" i="1" s="1"/>
  <c r="E89" i="1"/>
  <c r="C36" i="1" s="1"/>
  <c r="E88" i="1"/>
  <c r="E87" i="1"/>
  <c r="E86" i="1"/>
  <c r="E85" i="1"/>
  <c r="E82" i="1"/>
  <c r="I81" i="1"/>
  <c r="E81" i="1"/>
  <c r="I80" i="1"/>
  <c r="E80" i="1"/>
  <c r="E79" i="1"/>
  <c r="G78" i="1"/>
  <c r="E78" i="1"/>
  <c r="E76" i="1"/>
  <c r="H75" i="1"/>
  <c r="G75" i="1"/>
  <c r="E75" i="1"/>
  <c r="E73" i="1"/>
  <c r="H72" i="1"/>
  <c r="G72" i="1"/>
  <c r="E72" i="1"/>
  <c r="E70" i="1"/>
  <c r="D66" i="1"/>
  <c r="C65" i="1"/>
  <c r="E59" i="1"/>
  <c r="B36" i="1" s="1"/>
  <c r="E58" i="1"/>
  <c r="E57" i="1"/>
  <c r="E56" i="1"/>
  <c r="E55" i="1"/>
  <c r="D51" i="1"/>
  <c r="G35" i="1"/>
  <c r="F35" i="1"/>
  <c r="G34" i="1"/>
  <c r="F34" i="1"/>
  <c r="G33" i="1"/>
  <c r="F33" i="1"/>
  <c r="H32" i="1"/>
  <c r="H31" i="1"/>
  <c r="H30" i="1"/>
  <c r="C280" i="1" l="1"/>
  <c r="C279" i="1"/>
  <c r="H59" i="1"/>
  <c r="I59" i="1" s="1"/>
  <c r="B33" i="1"/>
  <c r="B34" i="1"/>
  <c r="B35" i="1"/>
  <c r="C33" i="1"/>
  <c r="C34" i="1"/>
  <c r="C35" i="1"/>
  <c r="D224" i="1"/>
  <c r="D532" i="1"/>
  <c r="D533" i="1" s="1"/>
  <c r="C550" i="1"/>
  <c r="D34" i="1"/>
  <c r="D33" i="1"/>
  <c r="D35" i="1"/>
  <c r="E136" i="1"/>
  <c r="E36" i="1" s="1"/>
  <c r="H36" i="1" s="1"/>
  <c r="C226" i="1"/>
  <c r="H56" i="1"/>
  <c r="I56" i="1" s="1"/>
  <c r="C225" i="1"/>
  <c r="E162" i="1"/>
  <c r="D278" i="1"/>
  <c r="D260" i="1"/>
  <c r="C243" i="1"/>
  <c r="C244" i="1"/>
  <c r="H57" i="1"/>
  <c r="I57" i="1" s="1"/>
  <c r="D600" i="1"/>
  <c r="C262" i="1"/>
  <c r="H58" i="1"/>
  <c r="I58" i="1" s="1"/>
  <c r="C261" i="1"/>
  <c r="C206" i="1"/>
  <c r="E195" i="1"/>
  <c r="E206" i="1" s="1"/>
  <c r="D214" i="1"/>
  <c r="E214" i="1" s="1"/>
  <c r="E267" i="1"/>
  <c r="E278" i="1" s="1"/>
  <c r="D270" i="1"/>
  <c r="E270" i="1" s="1"/>
  <c r="D295" i="1"/>
  <c r="D302" i="1" s="1"/>
  <c r="D304" i="1"/>
  <c r="D312" i="1" s="1"/>
  <c r="D538" i="1"/>
  <c r="E589" i="1"/>
  <c r="E600" i="1" s="1"/>
  <c r="E392" i="1"/>
  <c r="E249" i="1"/>
  <c r="D252" i="1"/>
  <c r="E252" i="1" s="1"/>
  <c r="D572" i="1"/>
  <c r="J169" i="1"/>
  <c r="J174" i="1" s="1"/>
  <c r="E231" i="1"/>
  <c r="D234" i="1"/>
  <c r="E234" i="1" s="1"/>
  <c r="I83" i="1" s="1"/>
  <c r="D606" i="1"/>
  <c r="D555" i="1"/>
  <c r="E213" i="1"/>
  <c r="E224" i="1" s="1"/>
  <c r="H41" i="1" l="1"/>
  <c r="H39" i="1"/>
  <c r="H40" i="1"/>
  <c r="D189" i="1"/>
  <c r="D190" i="1" s="1"/>
  <c r="H55" i="1"/>
  <c r="C208" i="1"/>
  <c r="C207" i="1"/>
  <c r="E242" i="1"/>
  <c r="D242" i="1"/>
  <c r="D583" i="1"/>
  <c r="E572" i="1"/>
  <c r="E583" i="1" s="1"/>
  <c r="D617" i="1"/>
  <c r="E606" i="1"/>
  <c r="E617" i="1" s="1"/>
  <c r="H35" i="1"/>
  <c r="E260" i="1"/>
  <c r="D549" i="1"/>
  <c r="E538" i="1"/>
  <c r="E549" i="1" s="1"/>
  <c r="D566" i="1"/>
  <c r="E555" i="1"/>
  <c r="E566" i="1" s="1"/>
  <c r="E35" i="1"/>
  <c r="E34" i="1"/>
  <c r="H34" i="1" s="1"/>
  <c r="E33" i="1"/>
  <c r="H33" i="1" s="1"/>
  <c r="I55" i="1" l="1"/>
  <c r="I60" i="1" s="1"/>
  <c r="H60" i="1"/>
</calcChain>
</file>

<file path=xl/sharedStrings.xml><?xml version="1.0" encoding="utf-8"?>
<sst xmlns="http://schemas.openxmlformats.org/spreadsheetml/2006/main" count="712" uniqueCount="339">
  <si>
    <t>Work in Progress: 7 day Top Commander with format new categories. Work in Progress.</t>
  </si>
  <si>
    <t>Doomsday: Last Survivors Top Commander Calculator for version 1.33.0</t>
  </si>
  <si>
    <t>For TC the week of 23 September 2024</t>
  </si>
  <si>
    <t>by BrieCheese</t>
  </si>
  <si>
    <t>with help from LaCrema and data from Starcroft and Tinkerbell</t>
  </si>
  <si>
    <t>Intention: Use to calculate your IDs inventory potential for Top Commander points.</t>
  </si>
  <si>
    <t>Instructions: Go to 'File' -&gt; 'Make a copy' to your google drive to edit this sheet or use the .xlsx or .ods download links below.</t>
  </si>
  <si>
    <t>Excel version (.xlsx)</t>
  </si>
  <si>
    <t>OpenDocument version (.ods)</t>
  </si>
  <si>
    <t>Enter the amount of items from your inventory in the corresponding white cells. Scroll down or use links for speedup, EXP, and other tables. Use your own judgement on how much of these resources to consume in Top Commander.</t>
  </si>
  <si>
    <t>There are bonus time-limited challenges that appear, please consider their effects.</t>
  </si>
  <si>
    <t>By using this sheet you acknowledge that the author is not responsible for your TC outcome, your comprehension level, ability to read, ability to reason, or anything that happens to your device. It is acceptable to exclaim "Why did they do it THAT way!?!"</t>
  </si>
  <si>
    <t>Status:</t>
  </si>
  <si>
    <t>😅✅</t>
  </si>
  <si>
    <t>🙃⚠️</t>
  </si>
  <si>
    <t>Overall Points and Your Points Comparison (Not completely Ready)</t>
  </si>
  <si>
    <t>Phase Points</t>
  </si>
  <si>
    <t>Phase One</t>
  </si>
  <si>
    <t>Phase Two</t>
  </si>
  <si>
    <t>Phase Three</t>
  </si>
  <si>
    <t>Phase Four</t>
  </si>
  <si>
    <t>Phase Five</t>
  </si>
  <si>
    <t>Phinal Phase</t>
  </si>
  <si>
    <t>Totals</t>
  </si>
  <si>
    <t>Target Place Pts</t>
  </si>
  <si>
    <r>
      <rPr>
        <sz val="10"/>
        <color theme="1"/>
        <rFont val="Arial"/>
        <family val="2"/>
      </rPr>
      <t xml:space="preserve">Points </t>
    </r>
    <r>
      <rPr>
        <sz val="10"/>
        <color rgb="FF0000FF"/>
        <rFont val="Arial"/>
        <family val="2"/>
      </rPr>
      <t>Ahead</t>
    </r>
    <r>
      <rPr>
        <sz val="10"/>
        <color theme="1"/>
        <rFont val="Arial"/>
        <family val="2"/>
      </rPr>
      <t xml:space="preserve"> / </t>
    </r>
    <r>
      <rPr>
        <sz val="10"/>
        <color rgb="FFFF0000"/>
        <rFont val="Arial"/>
        <family val="2"/>
      </rPr>
      <t>Behind</t>
    </r>
  </si>
  <si>
    <t>Your Points</t>
  </si>
  <si>
    <t>False = even</t>
  </si>
  <si>
    <t>1st overall pts</t>
  </si>
  <si>
    <t>2nd overall pts</t>
  </si>
  <si>
    <t>3rd overall pts</t>
  </si>
  <si>
    <t>Handy Phase Target Points Calculator</t>
  </si>
  <si>
    <t>Current Points</t>
  </si>
  <si>
    <t>Phase Target Goal</t>
  </si>
  <si>
    <t>Points Needed</t>
  </si>
  <si>
    <t>Category points:</t>
  </si>
  <si>
    <t>Pts Ndd/Cat Pts =</t>
  </si>
  <si>
    <t>Potential Phase 1 Points</t>
  </si>
  <si>
    <t>Actual # Used</t>
  </si>
  <si>
    <t>Phase 1 Categories and link to inventory</t>
  </si>
  <si>
    <t>Category Points</t>
  </si>
  <si>
    <t>Potential Speedup Minutes and Points from Tables</t>
  </si>
  <si>
    <t>Speedup points per minute</t>
  </si>
  <si>
    <t>Any</t>
  </si>
  <si>
    <t>Bounty Ground pts per Spin</t>
  </si>
  <si>
    <t>Construction</t>
  </si>
  <si>
    <t>Water War Water Points</t>
  </si>
  <si>
    <t>Research</t>
  </si>
  <si>
    <t>Exquisite File Used (300 pt minimum for prizes)</t>
  </si>
  <si>
    <t>Training</t>
  </si>
  <si>
    <t>Healing</t>
  </si>
  <si>
    <t>Point Comparison at top</t>
  </si>
  <si>
    <t>Phase 2 Categories and link to inventory</t>
  </si>
  <si>
    <t>Lucky Roulette Fun Tokens</t>
  </si>
  <si>
    <t>Lucky Roulette Gem Spin</t>
  </si>
  <si>
    <t>Gems Consumed / Remaining</t>
  </si>
  <si>
    <t>Using All Gems</t>
  </si>
  <si>
    <t>X5 Spins</t>
  </si>
  <si>
    <t>Use only one entry option for final point calculations!</t>
  </si>
  <si>
    <t>Leftover x1 Spins</t>
  </si>
  <si>
    <t>OR</t>
  </si>
  <si>
    <t>Using Budgeted Gems</t>
  </si>
  <si>
    <t xml:space="preserve">OR </t>
  </si>
  <si>
    <t>Enter Number of x5 (4,200 Gem) Spins</t>
  </si>
  <si>
    <t>Enter Number of x1 (950 Gem) Spins</t>
  </si>
  <si>
    <t>Use 1 Normal Search</t>
  </si>
  <si>
    <t>Potential Search points</t>
  </si>
  <si>
    <t>Use 1 Advanced Search</t>
  </si>
  <si>
    <t>1 point EXP gained</t>
  </si>
  <si>
    <t>Potential Universal and Specific EXP and points</t>
  </si>
  <si>
    <t>Use Hero Badges*</t>
  </si>
  <si>
    <t>x</t>
  </si>
  <si>
    <t>Potential Badge use points</t>
  </si>
  <si>
    <t>Use Hero Fragments*</t>
  </si>
  <si>
    <t>Potential Fragment use points</t>
  </si>
  <si>
    <t>Energy Core Used</t>
  </si>
  <si>
    <t>Bounty Ground</t>
  </si>
  <si>
    <t>Phase 3 Categories</t>
  </si>
  <si>
    <t>Potential Points</t>
  </si>
  <si>
    <t>All Gems</t>
  </si>
  <si>
    <t>Gem Budget</t>
  </si>
  <si>
    <t>Number to Train</t>
  </si>
  <si>
    <t>Squad Tier</t>
  </si>
  <si>
    <t>Points per unit</t>
  </si>
  <si>
    <t>WIP</t>
  </si>
  <si>
    <t>When upgrading troops note the difference between tier points is applied to TC points. For example, upgrading from tier 1 to tier 2 would reduce points per unit from 10 to 5. Upgrading from tier 2 to tier 5 would reduce points from 80 to 70.</t>
  </si>
  <si>
    <t>Bounty Ground Spins</t>
  </si>
  <si>
    <t>Phase 4 Categories and link to inventory</t>
  </si>
  <si>
    <t>Pts per might * Might</t>
  </si>
  <si>
    <t>Quick Add</t>
  </si>
  <si>
    <t>Quick Subtract</t>
  </si>
  <si>
    <t>Starting Vehicle Might</t>
  </si>
  <si>
    <t>Vehicle Might after</t>
  </si>
  <si>
    <t>Kill Zombies</t>
  </si>
  <si>
    <t>Kill Hiveminds</t>
  </si>
  <si>
    <t>Click above links to go to worksheets</t>
  </si>
  <si>
    <t>Pts Per item used</t>
  </si>
  <si>
    <t>Use 1 Julia's Magic Ticket</t>
  </si>
  <si>
    <t>Tickets</t>
  </si>
  <si>
    <t>Consume 1 Arrow</t>
  </si>
  <si>
    <t>Arrows</t>
  </si>
  <si>
    <t>Phase 5 Categories</t>
  </si>
  <si>
    <t>Hone Armaments</t>
  </si>
  <si>
    <t>1 Armament Tracking Performed</t>
  </si>
  <si>
    <t>Tracking</t>
  </si>
  <si>
    <t>Armament Tracking</t>
  </si>
  <si>
    <t>1 Uncommon Honing chip used</t>
  </si>
  <si>
    <t>Unc. Hone</t>
  </si>
  <si>
    <t>Upgrade Equipment</t>
  </si>
  <si>
    <t>1 Elite Honing chip used</t>
  </si>
  <si>
    <t>Elite Hone</t>
  </si>
  <si>
    <t>Upgrade Parts</t>
  </si>
  <si>
    <t>Equipment: Carbon Steel</t>
  </si>
  <si>
    <t>Resource Gathering</t>
  </si>
  <si>
    <t>Equipment: Def. Fabric</t>
  </si>
  <si>
    <t>Part Strength</t>
  </si>
  <si>
    <t>Use Table</t>
  </si>
  <si>
    <t>Gather 1000 Food</t>
  </si>
  <si>
    <t>Great Hunter</t>
  </si>
  <si>
    <t>Gather 1000 Wood</t>
  </si>
  <si>
    <t>Julia's Magic Cards</t>
  </si>
  <si>
    <t>Gather 500 Steel</t>
  </si>
  <si>
    <t>Secret Armory</t>
  </si>
  <si>
    <t>Gather 200 Oil</t>
  </si>
  <si>
    <t>Gather 1 Gem</t>
  </si>
  <si>
    <t>Kill Zombies (worksheet)</t>
  </si>
  <si>
    <t>Secret Armory Cards used</t>
  </si>
  <si>
    <t>Final Phase Categories</t>
  </si>
  <si>
    <t>Speedups minutes used</t>
  </si>
  <si>
    <t>Secret Armory Cards used (10 at a time)</t>
  </si>
  <si>
    <t xml:space="preserve">Phase 1 Inventory </t>
  </si>
  <si>
    <t>Total Speedup Minutes</t>
  </si>
  <si>
    <t>Potential P1 Speedup Points</t>
  </si>
  <si>
    <t>Any Speedup</t>
  </si>
  <si>
    <t># of Speedups</t>
  </si>
  <si>
    <t>Speedup</t>
  </si>
  <si>
    <t>Minutes</t>
  </si>
  <si>
    <t>Hours</t>
  </si>
  <si>
    <t>Days</t>
  </si>
  <si>
    <t>1m</t>
  </si>
  <si>
    <t>5m</t>
  </si>
  <si>
    <t>15m</t>
  </si>
  <si>
    <t>30m</t>
  </si>
  <si>
    <t>60m</t>
  </si>
  <si>
    <t>240m/4hrs</t>
  </si>
  <si>
    <t>480m/8hrs</t>
  </si>
  <si>
    <t>720m/12hrs</t>
  </si>
  <si>
    <t>900m/15hrs</t>
  </si>
  <si>
    <t>1440m/1 Day</t>
  </si>
  <si>
    <t>4320m/3 Days</t>
  </si>
  <si>
    <t>Potential Points (250 ppm) &gt;</t>
  </si>
  <si>
    <t>Potential Points (200 ppm) &gt;</t>
  </si>
  <si>
    <t>Healing Speedup</t>
  </si>
  <si>
    <t>Phase 2 Inventory</t>
  </si>
  <si>
    <t>Search for Heroes</t>
  </si>
  <si>
    <t>Search Inv.</t>
  </si>
  <si>
    <t>Search type</t>
  </si>
  <si>
    <t>Points Awarded Per</t>
  </si>
  <si>
    <t>Normal</t>
  </si>
  <si>
    <t>Advanced</t>
  </si>
  <si>
    <t>Grant Hero EXP</t>
  </si>
  <si>
    <t># of books</t>
  </si>
  <si>
    <t>EXP Manual Amount</t>
  </si>
  <si>
    <t>Total EXP</t>
  </si>
  <si>
    <t xml:space="preserve">EXP Amount </t>
  </si>
  <si>
    <t>Charlie</t>
  </si>
  <si>
    <t>Jaden</t>
  </si>
  <si>
    <t>Liam</t>
  </si>
  <si>
    <t>Peggy</t>
  </si>
  <si>
    <t>Maxine</t>
  </si>
  <si>
    <t>Marco &amp; Eri</t>
  </si>
  <si>
    <t>hero</t>
  </si>
  <si>
    <t>Use Hero Badges</t>
  </si>
  <si>
    <t>TIP: If using Police Station searches use all searches before filling out the inventory.</t>
  </si>
  <si>
    <t>Calulated Points</t>
  </si>
  <si>
    <t>Badges Before</t>
  </si>
  <si>
    <t>Badges After</t>
  </si>
  <si>
    <t>Hero Badge Type</t>
  </si>
  <si>
    <t>Points per use</t>
  </si>
  <si>
    <t>Legendary Large</t>
  </si>
  <si>
    <t>Medium</t>
  </si>
  <si>
    <t>Small</t>
  </si>
  <si>
    <t>Elite Large</t>
  </si>
  <si>
    <t>Uncommon Large</t>
  </si>
  <si>
    <t>Use Hero Fragments</t>
  </si>
  <si>
    <t>Calculated Points</t>
  </si>
  <si>
    <t>Fragments Before using</t>
  </si>
  <si>
    <t>Fragments After using</t>
  </si>
  <si>
    <t>Hero Tracker / Planner</t>
  </si>
  <si>
    <t>Universal</t>
  </si>
  <si>
    <t>Legendary</t>
  </si>
  <si>
    <t>Elite</t>
  </si>
  <si>
    <t>Additional Fragments needed</t>
  </si>
  <si>
    <t>Current Hero Experience</t>
  </si>
  <si>
    <t>Experience Needed for level 60</t>
  </si>
  <si>
    <t>Uncommon</t>
  </si>
  <si>
    <t>Enter Hero Skill Levels</t>
  </si>
  <si>
    <t>Specific</t>
  </si>
  <si>
    <t>Adut</t>
  </si>
  <si>
    <t>Bard</t>
  </si>
  <si>
    <t>Bella</t>
  </si>
  <si>
    <t>Bianca Drake</t>
  </si>
  <si>
    <t>Catherine Calamity</t>
  </si>
  <si>
    <t>Chasey</t>
  </si>
  <si>
    <t>Chun</t>
  </si>
  <si>
    <t>Cynthia Calamity</t>
  </si>
  <si>
    <t>Eddie</t>
  </si>
  <si>
    <t>Elena</t>
  </si>
  <si>
    <t>Felix</t>
  </si>
  <si>
    <t>Hank Jannowitz</t>
  </si>
  <si>
    <t>Jacob</t>
  </si>
  <si>
    <t>Johnny Kerry</t>
  </si>
  <si>
    <t>Jonathan</t>
  </si>
  <si>
    <t>Julia</t>
  </si>
  <si>
    <t>Lee Seung-won</t>
  </si>
  <si>
    <t>Louis</t>
  </si>
  <si>
    <t>Lynne</t>
  </si>
  <si>
    <t>Mai Shiranui *</t>
  </si>
  <si>
    <t>Marco &amp; Eri *</t>
  </si>
  <si>
    <t>Martin</t>
  </si>
  <si>
    <t>Master Jin</t>
  </si>
  <si>
    <t>Miyamoto Doichi</t>
  </si>
  <si>
    <t>Nakano Maaya</t>
  </si>
  <si>
    <t>Peter Karelin</t>
  </si>
  <si>
    <t>Raigoro</t>
  </si>
  <si>
    <t>Riven</t>
  </si>
  <si>
    <t>Robert</t>
  </si>
  <si>
    <t>Sara Vandermeer</t>
  </si>
  <si>
    <t>Sven Schaefer</t>
  </si>
  <si>
    <t>Thunder Peterson</t>
  </si>
  <si>
    <t>Tom</t>
  </si>
  <si>
    <t>Victor Blackwood</t>
  </si>
  <si>
    <t>Freya</t>
  </si>
  <si>
    <t>Capt. Russell</t>
  </si>
  <si>
    <t>Xia</t>
  </si>
  <si>
    <t>Seo Ji-na</t>
  </si>
  <si>
    <t>Edward</t>
  </si>
  <si>
    <t>John</t>
  </si>
  <si>
    <t>Park Dong-wook</t>
  </si>
  <si>
    <t>Alexander</t>
  </si>
  <si>
    <t>Akemi</t>
  </si>
  <si>
    <t>Jeremy</t>
  </si>
  <si>
    <t>Angela</t>
  </si>
  <si>
    <t>Kris</t>
  </si>
  <si>
    <t>Michelle</t>
  </si>
  <si>
    <t>Samuel</t>
  </si>
  <si>
    <t>Phase 3 Inventory</t>
  </si>
  <si>
    <t>Phase 4 Inventory</t>
  </si>
  <si>
    <t>Stamina Recovery Items</t>
  </si>
  <si>
    <t>Inventory</t>
  </si>
  <si>
    <t>Type</t>
  </si>
  <si>
    <t>Stam Recovered</t>
  </si>
  <si>
    <t>Recovery Poss.</t>
  </si>
  <si>
    <t>Emergency Stam Recovery</t>
  </si>
  <si>
    <t>Stamina Recovery I</t>
  </si>
  <si>
    <t>Stamina Recovery II</t>
  </si>
  <si>
    <t>Stamina Recovery III</t>
  </si>
  <si>
    <t>Found in Bag &gt; Other</t>
  </si>
  <si>
    <t>After 4 consecutive zombie kills</t>
  </si>
  <si>
    <t>Points per Stamina (cost reduced by hero talents, skills, and chain killing 5)</t>
  </si>
  <si>
    <t>Kills</t>
  </si>
  <si>
    <t>Zombie Level</t>
  </si>
  <si>
    <t>Ext, Card lvl</t>
  </si>
  <si>
    <t>Squads (1-5)</t>
  </si>
  <si>
    <t>Kill Points</t>
  </si>
  <si>
    <t>Total Points</t>
  </si>
  <si>
    <t>Hi Stam est. (40)</t>
  </si>
  <si>
    <t>Low Stam est. (30)</t>
  </si>
  <si>
    <t>13-15</t>
  </si>
  <si>
    <t>16-18</t>
  </si>
  <si>
    <t>19-20</t>
  </si>
  <si>
    <t>21-22</t>
  </si>
  <si>
    <t>23-24</t>
  </si>
  <si>
    <t>25-26</t>
  </si>
  <si>
    <t>Handy Phase Points Calculator</t>
  </si>
  <si>
    <t>Points per Stamina Consumed</t>
  </si>
  <si>
    <t>Total Stamina Consumed</t>
  </si>
  <si>
    <t>Killed</t>
  </si>
  <si>
    <t>Level</t>
  </si>
  <si>
    <t>Points Awarded</t>
  </si>
  <si>
    <t>135 (Peggy)</t>
  </si>
  <si>
    <t>Phase 5 Inventory</t>
  </si>
  <si>
    <t>Armament Trackers and Honing Chips</t>
  </si>
  <si>
    <t>Pts per item</t>
  </si>
  <si>
    <t>Armament Trackers</t>
  </si>
  <si>
    <t>Uncommon Honing Chips</t>
  </si>
  <si>
    <t>Advanced Honing Chips</t>
  </si>
  <si>
    <t>Equipment Upgrades</t>
  </si>
  <si>
    <t>Carbon Steel</t>
  </si>
  <si>
    <t>Defensive Fabric</t>
  </si>
  <si>
    <t>Part Upgrades</t>
  </si>
  <si>
    <t>Polycarbonate Basic</t>
  </si>
  <si>
    <t>Polycarbonate General</t>
  </si>
  <si>
    <t>Polycarbonate Premium</t>
  </si>
  <si>
    <t>Polycarbonate Elite</t>
  </si>
  <si>
    <t>Polycarbonate Legendary</t>
  </si>
  <si>
    <t>Polycarbonate Supreme</t>
  </si>
  <si>
    <t>Magazine Parts Basic</t>
  </si>
  <si>
    <t>Magazine Parts General</t>
  </si>
  <si>
    <t>Magazine Parts Premium</t>
  </si>
  <si>
    <t>Magazine Parts Elite</t>
  </si>
  <si>
    <t>Magazine Parts Legendary</t>
  </si>
  <si>
    <t>Magazine Parts Supreme</t>
  </si>
  <si>
    <t>Ceramic Composite Basic</t>
  </si>
  <si>
    <t>Ceramic Composite General</t>
  </si>
  <si>
    <t>Ceramic Composite Premium</t>
  </si>
  <si>
    <t>Ceramic Composite Elite</t>
  </si>
  <si>
    <t>Ceramic Composite Legendary</t>
  </si>
  <si>
    <t>Ceramic Composite Supreme</t>
  </si>
  <si>
    <t>High Polymer Basic</t>
  </si>
  <si>
    <t>High Polymer General</t>
  </si>
  <si>
    <t>High Polymer Premium</t>
  </si>
  <si>
    <t>High Polymer Elite</t>
  </si>
  <si>
    <t>High Polymer Legendary</t>
  </si>
  <si>
    <t>High Polymer Supreme</t>
  </si>
  <si>
    <t>Phase 5 Kill Zombies</t>
  </si>
  <si>
    <t>Final Phase Inventory</t>
  </si>
  <si>
    <t>Train Squad</t>
  </si>
  <si>
    <t>Troop Training</t>
  </si>
  <si>
    <t>Base</t>
  </si>
  <si>
    <t>Reduction % and</t>
  </si>
  <si>
    <t>Time Remaining</t>
  </si>
  <si>
    <t>Base Seconds Per Unit</t>
  </si>
  <si>
    <t>Time Required</t>
  </si>
  <si>
    <t>Points</t>
  </si>
  <si>
    <t>(Click on Training Speed +x%)</t>
  </si>
  <si>
    <t>estimated speedups consumed</t>
  </si>
  <si>
    <t>training and any speedups remaining</t>
  </si>
  <si>
    <t>troop upgrade calc</t>
  </si>
  <si>
    <t>convert seconds to decimal minutes</t>
  </si>
  <si>
    <t>In game</t>
  </si>
  <si>
    <t>calulated</t>
  </si>
  <si>
    <t xml:space="preserve">phase 4 total stamina recovery items </t>
  </si>
  <si>
    <t>?</t>
  </si>
  <si>
    <t>break even points for stam/zomb/HM</t>
  </si>
  <si>
    <t>28 hours = 100800s</t>
  </si>
  <si>
    <t>Duration in s</t>
  </si>
  <si>
    <t>/ # trained</t>
  </si>
  <si>
    <t>46 min = 2760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</si>
</sst>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Blue]#,##0_);[Red]\(\-#,##0\)"/>
    <numFmt numFmtId="165" formatCode="#,##0_);[Red]\(\-#,##0\)"/>
    <numFmt numFmtId="166" formatCode="m\-d"/>
    <numFmt numFmtId="167" formatCode="#,##0.000"/>
    <numFmt numFmtId="168" formatCode="0.##"/>
    <numFmt numFmtId="169" formatCode="h&quot;:&quot;mm&quot;:&quot;ss"/>
  </numFmts>
  <fonts count="15">
    <font>
      <sz val="10"/>
      <color rgb="FF000000"/>
      <name val="Arial"/>
      <scheme val="minor"/>
    </font>
    <font>
      <sz val="10"/>
      <color theme="1"/>
      <name val="Arial"/>
      <family val="2"/>
    </font>
    <font>
      <sz val="10"/>
      <name val="Arial"/>
      <family val="2"/>
    </font>
    <font>
      <u/>
      <sz val="10"/>
      <color rgb="FF1155CC"/>
      <name val="Arial"/>
      <family val="2"/>
    </font>
    <font>
      <sz val="20"/>
      <color theme="1"/>
      <name val="Arial"/>
      <family val="2"/>
    </font>
    <font>
      <sz val="10"/>
      <color theme="1"/>
      <name val="Arial"/>
      <family val="2"/>
      <scheme val="minor"/>
    </font>
    <font>
      <u/>
      <sz val="10"/>
      <color rgb="FF0000FF"/>
      <name val="Arial"/>
      <family val="2"/>
    </font>
    <font>
      <sz val="10"/>
      <color rgb="FF000000"/>
      <name val="Arial"/>
      <family val="2"/>
    </font>
    <font>
      <b/>
      <sz val="10"/>
      <color theme="1"/>
      <name val="Arial"/>
      <family val="2"/>
    </font>
    <font>
      <b/>
      <u/>
      <sz val="10"/>
      <color rgb="FF0000FF"/>
      <name val="Arial"/>
      <family val="2"/>
    </font>
    <font>
      <sz val="14"/>
      <color theme="1"/>
      <name val="Arial"/>
      <family val="2"/>
    </font>
    <font>
      <sz val="12"/>
      <color theme="1"/>
      <name val="Arial"/>
      <family val="2"/>
    </font>
    <font>
      <b/>
      <u/>
      <sz val="10"/>
      <color rgb="FF1155CC"/>
      <name val="Arial"/>
      <family val="2"/>
    </font>
    <font>
      <sz val="10"/>
      <color rgb="FF0000FF"/>
      <name val="Arial"/>
      <family val="2"/>
    </font>
    <font>
      <sz val="10"/>
      <color rgb="FFFF0000"/>
      <name val="Arial"/>
      <family val="2"/>
    </font>
  </fonts>
  <fills count="24">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CE5CD"/>
        <bgColor rgb="FFFCE5CD"/>
      </patternFill>
    </fill>
    <fill>
      <patternFill patternType="solid">
        <fgColor theme="0"/>
        <bgColor theme="0"/>
      </patternFill>
    </fill>
    <fill>
      <patternFill patternType="solid">
        <fgColor rgb="FFD9EAD3"/>
        <bgColor rgb="FFD9EAD3"/>
      </patternFill>
    </fill>
    <fill>
      <patternFill patternType="solid">
        <fgColor rgb="FFFFF2CC"/>
        <bgColor rgb="FFFFF2CC"/>
      </patternFill>
    </fill>
    <fill>
      <patternFill patternType="solid">
        <fgColor rgb="FFD9D9D9"/>
        <bgColor rgb="FFD9D9D9"/>
      </patternFill>
    </fill>
    <fill>
      <patternFill patternType="solid">
        <fgColor rgb="FF9FC5E8"/>
        <bgColor rgb="FF9FC5E8"/>
      </patternFill>
    </fill>
    <fill>
      <patternFill patternType="solid">
        <fgColor rgb="FFEA9999"/>
        <bgColor rgb="FFEA9999"/>
      </patternFill>
    </fill>
    <fill>
      <patternFill patternType="solid">
        <fgColor rgb="FFB6D7A8"/>
        <bgColor rgb="FFB6D7A8"/>
      </patternFill>
    </fill>
    <fill>
      <patternFill patternType="solid">
        <fgColor rgb="FFF4CCCC"/>
        <bgColor rgb="FFF4CCCC"/>
      </patternFill>
    </fill>
    <fill>
      <patternFill patternType="solid">
        <fgColor rgb="FFCFE2F3"/>
        <bgColor rgb="FFCFE2F3"/>
      </patternFill>
    </fill>
    <fill>
      <patternFill patternType="solid">
        <fgColor rgb="FFF1C232"/>
        <bgColor rgb="FFF1C232"/>
      </patternFill>
    </fill>
    <fill>
      <patternFill patternType="solid">
        <fgColor rgb="FFC9DAF8"/>
        <bgColor rgb="FFC9DAF8"/>
      </patternFill>
    </fill>
    <fill>
      <patternFill patternType="solid">
        <fgColor rgb="FFD9D2E9"/>
        <bgColor rgb="FFD9D2E9"/>
      </patternFill>
    </fill>
    <fill>
      <patternFill patternType="solid">
        <fgColor rgb="FFFF0000"/>
        <bgColor rgb="FFFF0000"/>
      </patternFill>
    </fill>
    <fill>
      <patternFill patternType="solid">
        <fgColor rgb="FFCCCCCC"/>
        <bgColor rgb="FFCCCCCC"/>
      </patternFill>
    </fill>
    <fill>
      <patternFill patternType="solid">
        <fgColor rgb="FF6D9EEB"/>
        <bgColor rgb="FF6D9EEB"/>
      </patternFill>
    </fill>
    <fill>
      <patternFill patternType="solid">
        <fgColor rgb="FFE06666"/>
        <bgColor rgb="FFE06666"/>
      </patternFill>
    </fill>
    <fill>
      <patternFill patternType="solid">
        <fgColor rgb="FF93C47D"/>
        <bgColor rgb="FF93C47D"/>
      </patternFill>
    </fill>
    <fill>
      <patternFill patternType="solid">
        <fgColor rgb="FFFFD966"/>
        <bgColor rgb="FFFFD966"/>
      </patternFill>
    </fill>
    <fill>
      <patternFill patternType="solid">
        <fgColor rgb="FFEFEFEF"/>
        <bgColor rgb="FFEFEFEF"/>
      </patternFill>
    </fill>
  </fills>
  <borders count="3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style="medium">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s>
  <cellStyleXfs count="1">
    <xf numFmtId="0" fontId="0" fillId="0" borderId="0"/>
  </cellStyleXfs>
  <cellXfs count="292">
    <xf numFmtId="0" fontId="0" fillId="0" borderId="0" xfId="0"/>
    <xf numFmtId="0" fontId="1" fillId="0" borderId="0" xfId="0" applyFont="1"/>
    <xf numFmtId="3" fontId="1" fillId="0" borderId="0" xfId="0" applyNumberFormat="1" applyFont="1"/>
    <xf numFmtId="3" fontId="4" fillId="0" borderId="0" xfId="0" applyNumberFormat="1" applyFont="1" applyAlignment="1">
      <alignment horizontal="center"/>
    </xf>
    <xf numFmtId="0" fontId="4" fillId="0" borderId="0" xfId="0" applyFont="1" applyAlignment="1">
      <alignment horizontal="center"/>
    </xf>
    <xf numFmtId="3" fontId="1" fillId="4" borderId="0" xfId="0" applyNumberFormat="1" applyFont="1" applyFill="1" applyAlignment="1">
      <alignment horizontal="center"/>
    </xf>
    <xf numFmtId="3" fontId="1" fillId="4" borderId="0" xfId="0" applyNumberFormat="1" applyFont="1" applyFill="1"/>
    <xf numFmtId="0" fontId="5" fillId="4" borderId="0" xfId="0" applyFont="1" applyFill="1"/>
    <xf numFmtId="3" fontId="1" fillId="4" borderId="4" xfId="0" applyNumberFormat="1" applyFont="1" applyFill="1" applyBorder="1" applyAlignment="1">
      <alignment horizontal="center"/>
    </xf>
    <xf numFmtId="0" fontId="6" fillId="4" borderId="4" xfId="0" applyFont="1" applyFill="1" applyBorder="1" applyAlignment="1">
      <alignment horizontal="center"/>
    </xf>
    <xf numFmtId="0" fontId="5" fillId="4" borderId="0" xfId="0" applyFont="1" applyFill="1" applyAlignment="1">
      <alignment horizontal="center"/>
    </xf>
    <xf numFmtId="3" fontId="7" fillId="5" borderId="5" xfId="0" applyNumberFormat="1" applyFont="1" applyFill="1" applyBorder="1" applyAlignment="1">
      <alignment horizontal="center"/>
    </xf>
    <xf numFmtId="3" fontId="1" fillId="6" borderId="5" xfId="0" applyNumberFormat="1" applyFont="1" applyFill="1" applyBorder="1" applyAlignment="1">
      <alignment horizontal="center"/>
    </xf>
    <xf numFmtId="0" fontId="1" fillId="4" borderId="0" xfId="0" applyFont="1" applyFill="1" applyAlignment="1">
      <alignment horizontal="center" wrapText="1"/>
    </xf>
    <xf numFmtId="0" fontId="1" fillId="4" borderId="0" xfId="0" applyFont="1" applyFill="1" applyAlignment="1">
      <alignment horizontal="center" vertical="center" wrapText="1"/>
    </xf>
    <xf numFmtId="164" fontId="1" fillId="7" borderId="5" xfId="0" applyNumberFormat="1" applyFont="1" applyFill="1" applyBorder="1" applyAlignment="1">
      <alignment horizontal="center"/>
    </xf>
    <xf numFmtId="164" fontId="1" fillId="6" borderId="5" xfId="0" applyNumberFormat="1" applyFont="1" applyFill="1" applyBorder="1" applyAlignment="1">
      <alignment horizontal="center"/>
    </xf>
    <xf numFmtId="3" fontId="1" fillId="4" borderId="5" xfId="0" applyNumberFormat="1" applyFont="1" applyFill="1" applyBorder="1" applyAlignment="1">
      <alignment horizontal="center"/>
    </xf>
    <xf numFmtId="0" fontId="1" fillId="4" borderId="0" xfId="0" applyFont="1" applyFill="1"/>
    <xf numFmtId="0" fontId="1" fillId="4" borderId="0" xfId="0" applyFont="1" applyFill="1" applyAlignment="1">
      <alignment horizontal="center"/>
    </xf>
    <xf numFmtId="165" fontId="1" fillId="4" borderId="0" xfId="0" applyNumberFormat="1" applyFont="1" applyFill="1" applyAlignment="1">
      <alignment horizontal="center"/>
    </xf>
    <xf numFmtId="3" fontId="1" fillId="3" borderId="8" xfId="0" applyNumberFormat="1" applyFont="1" applyFill="1" applyBorder="1" applyAlignment="1">
      <alignment horizontal="center"/>
    </xf>
    <xf numFmtId="3" fontId="1" fillId="3" borderId="5" xfId="0" applyNumberFormat="1" applyFont="1" applyFill="1" applyBorder="1" applyAlignment="1">
      <alignment horizontal="center"/>
    </xf>
    <xf numFmtId="165" fontId="1" fillId="6" borderId="7" xfId="0" applyNumberFormat="1" applyFont="1" applyFill="1" applyBorder="1" applyAlignment="1">
      <alignment horizontal="center"/>
    </xf>
    <xf numFmtId="165" fontId="1" fillId="6" borderId="8" xfId="0" applyNumberFormat="1" applyFont="1" applyFill="1" applyBorder="1" applyAlignment="1">
      <alignment horizontal="center"/>
    </xf>
    <xf numFmtId="0" fontId="1" fillId="0" borderId="0" xfId="0" applyFont="1" applyAlignment="1">
      <alignment horizontal="right"/>
    </xf>
    <xf numFmtId="3" fontId="1" fillId="0" borderId="5" xfId="0" applyNumberFormat="1" applyFont="1" applyBorder="1" applyAlignment="1">
      <alignment horizontal="center"/>
    </xf>
    <xf numFmtId="3" fontId="1" fillId="2" borderId="5" xfId="0" applyNumberFormat="1" applyFont="1" applyFill="1" applyBorder="1" applyAlignment="1">
      <alignment horizontal="center"/>
    </xf>
    <xf numFmtId="0" fontId="1" fillId="4" borderId="4" xfId="0" applyFont="1" applyFill="1" applyBorder="1" applyAlignment="1">
      <alignment horizontal="center"/>
    </xf>
    <xf numFmtId="3" fontId="1" fillId="6" borderId="6" xfId="0" applyNumberFormat="1" applyFont="1" applyFill="1" applyBorder="1" applyAlignment="1">
      <alignment horizontal="center"/>
    </xf>
    <xf numFmtId="3" fontId="1" fillId="6" borderId="9" xfId="0" applyNumberFormat="1" applyFont="1" applyFill="1" applyBorder="1" applyAlignment="1">
      <alignment horizontal="center"/>
    </xf>
    <xf numFmtId="3" fontId="1" fillId="6" borderId="10" xfId="0" applyNumberFormat="1" applyFont="1" applyFill="1" applyBorder="1" applyAlignment="1">
      <alignment horizontal="center"/>
    </xf>
    <xf numFmtId="3" fontId="1" fillId="6" borderId="7" xfId="0" applyNumberFormat="1" applyFont="1" applyFill="1" applyBorder="1" applyAlignment="1">
      <alignment horizontal="center"/>
    </xf>
    <xf numFmtId="3" fontId="1" fillId="6" borderId="11" xfId="0" applyNumberFormat="1" applyFont="1" applyFill="1" applyBorder="1" applyAlignment="1">
      <alignment horizontal="center"/>
    </xf>
    <xf numFmtId="3" fontId="1" fillId="6" borderId="12" xfId="0" applyNumberFormat="1" applyFont="1" applyFill="1" applyBorder="1" applyAlignment="1">
      <alignment horizontal="center"/>
    </xf>
    <xf numFmtId="3" fontId="1" fillId="6" borderId="13" xfId="0" applyNumberFormat="1" applyFont="1" applyFill="1" applyBorder="1" applyAlignment="1">
      <alignment horizontal="center"/>
    </xf>
    <xf numFmtId="3" fontId="1" fillId="6" borderId="14" xfId="0" applyNumberFormat="1" applyFont="1" applyFill="1" applyBorder="1" applyAlignment="1">
      <alignment horizontal="center"/>
    </xf>
    <xf numFmtId="0" fontId="1" fillId="0" borderId="5" xfId="0" applyFont="1" applyBorder="1" applyAlignment="1">
      <alignment horizontal="center"/>
    </xf>
    <xf numFmtId="3" fontId="1" fillId="2" borderId="8" xfId="0" applyNumberFormat="1" applyFont="1" applyFill="1" applyBorder="1" applyAlignment="1">
      <alignment horizontal="center"/>
    </xf>
    <xf numFmtId="3" fontId="1" fillId="3" borderId="0" xfId="0" applyNumberFormat="1" applyFont="1" applyFill="1"/>
    <xf numFmtId="0" fontId="1" fillId="3" borderId="0" xfId="0" applyFont="1" applyFill="1"/>
    <xf numFmtId="3" fontId="1" fillId="0" borderId="6" xfId="0" applyNumberFormat="1" applyFont="1" applyBorder="1" applyAlignment="1">
      <alignment horizontal="center"/>
    </xf>
    <xf numFmtId="3" fontId="1" fillId="4" borderId="15" xfId="0" applyNumberFormat="1" applyFont="1" applyFill="1" applyBorder="1"/>
    <xf numFmtId="3" fontId="1" fillId="4" borderId="16" xfId="0" applyNumberFormat="1" applyFont="1" applyFill="1" applyBorder="1" applyAlignment="1">
      <alignment horizontal="center"/>
    </xf>
    <xf numFmtId="3" fontId="1" fillId="4" borderId="16" xfId="0" applyNumberFormat="1" applyFont="1" applyFill="1" applyBorder="1"/>
    <xf numFmtId="0" fontId="1" fillId="4" borderId="16" xfId="0" applyFont="1" applyFill="1" applyBorder="1"/>
    <xf numFmtId="3" fontId="1" fillId="4" borderId="20" xfId="0" applyNumberFormat="1" applyFont="1" applyFill="1" applyBorder="1" applyAlignment="1">
      <alignment horizontal="center"/>
    </xf>
    <xf numFmtId="0" fontId="1" fillId="12" borderId="0" xfId="0" applyFont="1" applyFill="1"/>
    <xf numFmtId="3" fontId="1" fillId="3" borderId="26" xfId="0" applyNumberFormat="1" applyFont="1" applyFill="1" applyBorder="1" applyAlignment="1">
      <alignment horizontal="center"/>
    </xf>
    <xf numFmtId="3" fontId="1" fillId="6" borderId="6" xfId="0" applyNumberFormat="1" applyFont="1" applyFill="1" applyBorder="1" applyAlignment="1">
      <alignment horizontal="center" vertical="center"/>
    </xf>
    <xf numFmtId="0" fontId="1" fillId="4" borderId="25" xfId="0" applyFont="1" applyFill="1" applyBorder="1"/>
    <xf numFmtId="3" fontId="1" fillId="3" borderId="27" xfId="0" applyNumberFormat="1" applyFont="1" applyFill="1" applyBorder="1" applyAlignment="1">
      <alignment horizontal="center"/>
    </xf>
    <xf numFmtId="3" fontId="1" fillId="6" borderId="29" xfId="0" applyNumberFormat="1" applyFont="1" applyFill="1" applyBorder="1" applyAlignment="1">
      <alignment horizontal="center"/>
    </xf>
    <xf numFmtId="0" fontId="1" fillId="4" borderId="30" xfId="0" applyFont="1" applyFill="1" applyBorder="1"/>
    <xf numFmtId="3" fontId="1" fillId="12" borderId="5" xfId="0" applyNumberFormat="1" applyFont="1" applyFill="1" applyBorder="1"/>
    <xf numFmtId="3" fontId="1" fillId="12" borderId="7" xfId="0" applyNumberFormat="1" applyFont="1" applyFill="1" applyBorder="1"/>
    <xf numFmtId="3" fontId="1" fillId="6" borderId="8" xfId="0" applyNumberFormat="1" applyFont="1" applyFill="1" applyBorder="1" applyAlignment="1">
      <alignment horizontal="center"/>
    </xf>
    <xf numFmtId="0" fontId="1" fillId="5" borderId="0" xfId="0" applyFont="1" applyFill="1"/>
    <xf numFmtId="0" fontId="5" fillId="10" borderId="0" xfId="0" applyFont="1" applyFill="1" applyAlignment="1">
      <alignment horizontal="center"/>
    </xf>
    <xf numFmtId="3" fontId="5" fillId="10" borderId="0" xfId="0" applyNumberFormat="1" applyFont="1" applyFill="1" applyAlignment="1">
      <alignment horizontal="center"/>
    </xf>
    <xf numFmtId="0" fontId="1" fillId="5" borderId="0" xfId="0" applyFont="1" applyFill="1" applyAlignment="1">
      <alignment horizontal="center"/>
    </xf>
    <xf numFmtId="3" fontId="1" fillId="5" borderId="0" xfId="0" applyNumberFormat="1" applyFont="1" applyFill="1" applyAlignment="1">
      <alignment horizontal="center"/>
    </xf>
    <xf numFmtId="3" fontId="5" fillId="10" borderId="1" xfId="0" applyNumberFormat="1" applyFont="1" applyFill="1" applyBorder="1" applyAlignment="1">
      <alignment horizontal="center"/>
    </xf>
    <xf numFmtId="3" fontId="1" fillId="5" borderId="0" xfId="0" applyNumberFormat="1" applyFont="1" applyFill="1"/>
    <xf numFmtId="3" fontId="1" fillId="4" borderId="20" xfId="0" applyNumberFormat="1" applyFont="1" applyFill="1" applyBorder="1"/>
    <xf numFmtId="4" fontId="1" fillId="0" borderId="0" xfId="0" applyNumberFormat="1" applyFont="1"/>
    <xf numFmtId="4" fontId="1" fillId="4" borderId="0" xfId="0" applyNumberFormat="1" applyFont="1" applyFill="1"/>
    <xf numFmtId="4" fontId="1" fillId="4" borderId="4" xfId="0" applyNumberFormat="1" applyFont="1" applyFill="1" applyBorder="1" applyAlignment="1">
      <alignment horizontal="center"/>
    </xf>
    <xf numFmtId="0" fontId="1" fillId="4" borderId="4" xfId="0" applyFont="1" applyFill="1" applyBorder="1"/>
    <xf numFmtId="3" fontId="1" fillId="5" borderId="5" xfId="0" applyNumberFormat="1" applyFont="1" applyFill="1" applyBorder="1" applyAlignment="1">
      <alignment horizontal="center"/>
    </xf>
    <xf numFmtId="3" fontId="5" fillId="4" borderId="0" xfId="0" applyNumberFormat="1" applyFont="1" applyFill="1" applyAlignment="1">
      <alignment horizontal="center"/>
    </xf>
    <xf numFmtId="4" fontId="1" fillId="4" borderId="0" xfId="0" applyNumberFormat="1" applyFont="1" applyFill="1" applyAlignment="1">
      <alignment horizontal="center"/>
    </xf>
    <xf numFmtId="3" fontId="1" fillId="3" borderId="1" xfId="0" applyNumberFormat="1" applyFont="1" applyFill="1" applyBorder="1" applyAlignment="1">
      <alignment horizontal="center"/>
    </xf>
    <xf numFmtId="0" fontId="1" fillId="14" borderId="5" xfId="0" applyFont="1" applyFill="1" applyBorder="1" applyAlignment="1">
      <alignment horizontal="center"/>
    </xf>
    <xf numFmtId="0" fontId="1" fillId="15" borderId="5" xfId="0" applyFont="1" applyFill="1" applyBorder="1" applyAlignment="1">
      <alignment horizontal="center"/>
    </xf>
    <xf numFmtId="0" fontId="1" fillId="16" borderId="5" xfId="0" applyFont="1" applyFill="1" applyBorder="1" applyAlignment="1">
      <alignment horizontal="center"/>
    </xf>
    <xf numFmtId="0" fontId="1" fillId="13" borderId="0" xfId="0" applyFont="1" applyFill="1" applyAlignment="1">
      <alignment horizontal="center"/>
    </xf>
    <xf numFmtId="3" fontId="1" fillId="17" borderId="5" xfId="0" applyNumberFormat="1" applyFont="1" applyFill="1" applyBorder="1" applyAlignment="1">
      <alignment horizontal="center"/>
    </xf>
    <xf numFmtId="3" fontId="1" fillId="6" borderId="7" xfId="0" applyNumberFormat="1" applyFont="1" applyFill="1" applyBorder="1"/>
    <xf numFmtId="0" fontId="1" fillId="0" borderId="5" xfId="0" applyFont="1" applyBorder="1"/>
    <xf numFmtId="3" fontId="1" fillId="4" borderId="7" xfId="0" applyNumberFormat="1" applyFont="1" applyFill="1" applyBorder="1" applyAlignment="1">
      <alignment horizontal="center"/>
    </xf>
    <xf numFmtId="0" fontId="1" fillId="15" borderId="1" xfId="0" applyFont="1" applyFill="1" applyBorder="1" applyAlignment="1">
      <alignment horizontal="center"/>
    </xf>
    <xf numFmtId="4" fontId="1" fillId="6" borderId="6" xfId="0" applyNumberFormat="1" applyFont="1" applyFill="1" applyBorder="1" applyAlignment="1">
      <alignment horizontal="center"/>
    </xf>
    <xf numFmtId="0" fontId="1" fillId="16" borderId="1" xfId="0" applyFont="1" applyFill="1" applyBorder="1" applyAlignment="1">
      <alignment horizontal="center"/>
    </xf>
    <xf numFmtId="4" fontId="1" fillId="6" borderId="8" xfId="0" applyNumberFormat="1" applyFont="1" applyFill="1" applyBorder="1" applyAlignment="1">
      <alignment horizontal="center"/>
    </xf>
    <xf numFmtId="0" fontId="5" fillId="2" borderId="8" xfId="0" applyFont="1" applyFill="1" applyBorder="1"/>
    <xf numFmtId="4" fontId="1" fillId="6" borderId="20" xfId="0" applyNumberFormat="1" applyFont="1" applyFill="1" applyBorder="1" applyAlignment="1">
      <alignment horizontal="center"/>
    </xf>
    <xf numFmtId="4" fontId="1" fillId="6" borderId="10" xfId="0" applyNumberFormat="1" applyFont="1" applyFill="1" applyBorder="1" applyAlignment="1">
      <alignment horizontal="center"/>
    </xf>
    <xf numFmtId="4" fontId="1" fillId="6" borderId="0" xfId="0" applyNumberFormat="1" applyFont="1" applyFill="1" applyAlignment="1">
      <alignment horizontal="center"/>
    </xf>
    <xf numFmtId="4" fontId="1" fillId="6" borderId="12" xfId="0" applyNumberFormat="1" applyFont="1" applyFill="1" applyBorder="1" applyAlignment="1">
      <alignment horizontal="center"/>
    </xf>
    <xf numFmtId="4" fontId="1" fillId="6" borderId="4" xfId="0" applyNumberFormat="1" applyFont="1" applyFill="1" applyBorder="1" applyAlignment="1">
      <alignment horizontal="center"/>
    </xf>
    <xf numFmtId="4" fontId="1" fillId="6" borderId="14" xfId="0" applyNumberFormat="1" applyFont="1" applyFill="1" applyBorder="1" applyAlignment="1">
      <alignment horizontal="center"/>
    </xf>
    <xf numFmtId="4" fontId="1" fillId="2" borderId="5" xfId="0" applyNumberFormat="1" applyFont="1" applyFill="1" applyBorder="1" applyAlignment="1">
      <alignment horizontal="center"/>
    </xf>
    <xf numFmtId="166" fontId="1" fillId="4" borderId="0" xfId="0" applyNumberFormat="1" applyFont="1" applyFill="1" applyAlignment="1">
      <alignment horizontal="center"/>
    </xf>
    <xf numFmtId="167" fontId="1" fillId="0" borderId="0" xfId="0" applyNumberFormat="1" applyFont="1"/>
    <xf numFmtId="167" fontId="1" fillId="4" borderId="0" xfId="0" applyNumberFormat="1" applyFont="1" applyFill="1" applyAlignment="1">
      <alignment horizontal="center"/>
    </xf>
    <xf numFmtId="167" fontId="1" fillId="4" borderId="0" xfId="0" applyNumberFormat="1" applyFont="1" applyFill="1"/>
    <xf numFmtId="0" fontId="1" fillId="3" borderId="5" xfId="0" applyFont="1" applyFill="1" applyBorder="1" applyAlignment="1">
      <alignment horizontal="center"/>
    </xf>
    <xf numFmtId="3" fontId="1" fillId="6" borderId="6" xfId="0" applyNumberFormat="1" applyFont="1" applyFill="1" applyBorder="1" applyAlignment="1">
      <alignment horizontal="right"/>
    </xf>
    <xf numFmtId="0" fontId="1" fillId="14" borderId="0" xfId="0" applyFont="1" applyFill="1" applyAlignment="1">
      <alignment horizontal="center"/>
    </xf>
    <xf numFmtId="3" fontId="1" fillId="6" borderId="8" xfId="0" applyNumberFormat="1" applyFont="1" applyFill="1" applyBorder="1" applyAlignment="1">
      <alignment horizontal="right"/>
    </xf>
    <xf numFmtId="3" fontId="1" fillId="2" borderId="8" xfId="0" applyNumberFormat="1" applyFont="1" applyFill="1" applyBorder="1" applyAlignment="1">
      <alignment horizontal="right"/>
    </xf>
    <xf numFmtId="0" fontId="1" fillId="4" borderId="5" xfId="0" applyFont="1" applyFill="1" applyBorder="1"/>
    <xf numFmtId="0" fontId="1" fillId="14" borderId="0" xfId="0" applyFont="1" applyFill="1"/>
    <xf numFmtId="3" fontId="1" fillId="6" borderId="7" xfId="0" applyNumberFormat="1" applyFont="1" applyFill="1" applyBorder="1" applyAlignment="1">
      <alignment horizontal="center" vertical="center"/>
    </xf>
    <xf numFmtId="0" fontId="1" fillId="16" borderId="0" xfId="0" applyFont="1" applyFill="1"/>
    <xf numFmtId="0" fontId="1" fillId="15" borderId="0" xfId="0" applyFont="1" applyFill="1"/>
    <xf numFmtId="3" fontId="1" fillId="6" borderId="8" xfId="0" applyNumberFormat="1" applyFont="1" applyFill="1" applyBorder="1" applyAlignment="1">
      <alignment horizontal="center" vertical="center"/>
    </xf>
    <xf numFmtId="0" fontId="8" fillId="4" borderId="0" xfId="0" applyFont="1" applyFill="1" applyAlignment="1">
      <alignment horizontal="center" vertical="center" wrapText="1"/>
    </xf>
    <xf numFmtId="3" fontId="1" fillId="2" borderId="9" xfId="0" applyNumberFormat="1" applyFont="1" applyFill="1" applyBorder="1" applyAlignment="1">
      <alignment horizontal="center"/>
    </xf>
    <xf numFmtId="0" fontId="1" fillId="14" borderId="6" xfId="0" applyFont="1" applyFill="1" applyBorder="1" applyAlignment="1">
      <alignment horizontal="center"/>
    </xf>
    <xf numFmtId="3" fontId="0" fillId="6" borderId="12" xfId="0" applyNumberFormat="1" applyFill="1" applyBorder="1" applyAlignment="1">
      <alignment horizontal="center"/>
    </xf>
    <xf numFmtId="0" fontId="1" fillId="16" borderId="7" xfId="0" applyFont="1" applyFill="1" applyBorder="1" applyAlignment="1">
      <alignment horizontal="center"/>
    </xf>
    <xf numFmtId="3" fontId="1" fillId="3" borderId="6" xfId="0" applyNumberFormat="1" applyFont="1" applyFill="1" applyBorder="1" applyAlignment="1">
      <alignment horizontal="center"/>
    </xf>
    <xf numFmtId="0" fontId="1" fillId="13" borderId="8" xfId="0" applyFont="1" applyFill="1" applyBorder="1" applyAlignment="1">
      <alignment horizontal="center"/>
    </xf>
    <xf numFmtId="3" fontId="0" fillId="6" borderId="14" xfId="0" applyNumberFormat="1" applyFill="1" applyBorder="1" applyAlignment="1">
      <alignment horizontal="center"/>
    </xf>
    <xf numFmtId="3" fontId="1" fillId="4" borderId="1" xfId="0" applyNumberFormat="1" applyFont="1" applyFill="1" applyBorder="1"/>
    <xf numFmtId="0" fontId="1" fillId="14" borderId="7" xfId="0" applyFont="1" applyFill="1" applyBorder="1"/>
    <xf numFmtId="3" fontId="0" fillId="6" borderId="6" xfId="0" applyNumberFormat="1" applyFill="1" applyBorder="1" applyAlignment="1">
      <alignment horizontal="center"/>
    </xf>
    <xf numFmtId="0" fontId="1" fillId="5" borderId="3" xfId="0" applyFont="1" applyFill="1" applyBorder="1" applyAlignment="1">
      <alignment horizontal="center"/>
    </xf>
    <xf numFmtId="0" fontId="1" fillId="5" borderId="5" xfId="0" applyFont="1" applyFill="1" applyBorder="1" applyAlignment="1">
      <alignment horizontal="center"/>
    </xf>
    <xf numFmtId="0" fontId="1" fillId="5" borderId="1" xfId="0" applyFont="1" applyFill="1" applyBorder="1" applyAlignment="1">
      <alignment horizontal="center"/>
    </xf>
    <xf numFmtId="3" fontId="5" fillId="0" borderId="3" xfId="0" applyNumberFormat="1" applyFont="1" applyBorder="1" applyAlignment="1">
      <alignment horizontal="center"/>
    </xf>
    <xf numFmtId="3" fontId="5" fillId="6" borderId="0" xfId="0" applyNumberFormat="1" applyFont="1" applyFill="1" applyAlignment="1">
      <alignment horizontal="center"/>
    </xf>
    <xf numFmtId="3" fontId="0" fillId="6" borderId="7" xfId="0" applyNumberFormat="1" applyFill="1" applyBorder="1" applyAlignment="1">
      <alignment horizontal="center"/>
    </xf>
    <xf numFmtId="3" fontId="1" fillId="3" borderId="31" xfId="0" applyNumberFormat="1" applyFont="1" applyFill="1" applyBorder="1" applyAlignment="1">
      <alignment horizontal="center"/>
    </xf>
    <xf numFmtId="0" fontId="1" fillId="14" borderId="29" xfId="0" applyFont="1" applyFill="1" applyBorder="1"/>
    <xf numFmtId="3" fontId="1" fillId="4" borderId="28" xfId="0" applyNumberFormat="1" applyFont="1" applyFill="1" applyBorder="1" applyAlignment="1">
      <alignment horizontal="center"/>
    </xf>
    <xf numFmtId="3" fontId="1" fillId="6" borderId="32" xfId="0" applyNumberFormat="1" applyFont="1" applyFill="1" applyBorder="1" applyAlignment="1">
      <alignment horizontal="center"/>
    </xf>
    <xf numFmtId="3" fontId="0" fillId="6" borderId="29" xfId="0" applyNumberFormat="1" applyFill="1" applyBorder="1" applyAlignment="1">
      <alignment horizontal="center"/>
    </xf>
    <xf numFmtId="0" fontId="1" fillId="5" borderId="33" xfId="0" applyFont="1" applyFill="1" applyBorder="1" applyAlignment="1">
      <alignment horizontal="center"/>
    </xf>
    <xf numFmtId="0" fontId="1" fillId="5" borderId="31" xfId="0" applyFont="1" applyFill="1" applyBorder="1" applyAlignment="1">
      <alignment horizontal="center"/>
    </xf>
    <xf numFmtId="0" fontId="1" fillId="5" borderId="34" xfId="0" applyFont="1" applyFill="1" applyBorder="1" applyAlignment="1">
      <alignment horizontal="center"/>
    </xf>
    <xf numFmtId="3" fontId="0" fillId="6" borderId="31" xfId="0" applyNumberFormat="1" applyFill="1" applyBorder="1" applyAlignment="1">
      <alignment horizontal="center"/>
    </xf>
    <xf numFmtId="3" fontId="5" fillId="0" borderId="33" xfId="0" applyNumberFormat="1" applyFont="1" applyBorder="1" applyAlignment="1">
      <alignment horizontal="center"/>
    </xf>
    <xf numFmtId="3" fontId="5" fillId="6" borderId="28" xfId="0" applyNumberFormat="1" applyFont="1" applyFill="1" applyBorder="1" applyAlignment="1">
      <alignment horizontal="center"/>
    </xf>
    <xf numFmtId="0" fontId="1" fillId="5" borderId="14" xfId="0" applyFont="1" applyFill="1" applyBorder="1" applyAlignment="1">
      <alignment horizontal="center"/>
    </xf>
    <xf numFmtId="0" fontId="1" fillId="5" borderId="8" xfId="0" applyFont="1" applyFill="1" applyBorder="1" applyAlignment="1">
      <alignment horizontal="center"/>
    </xf>
    <xf numFmtId="0" fontId="1" fillId="5" borderId="13" xfId="0" applyFont="1" applyFill="1" applyBorder="1" applyAlignment="1">
      <alignment horizontal="center"/>
    </xf>
    <xf numFmtId="3" fontId="5" fillId="0" borderId="14" xfId="0" applyNumberFormat="1" applyFont="1" applyBorder="1" applyAlignment="1">
      <alignment horizontal="center"/>
    </xf>
    <xf numFmtId="0" fontId="1" fillId="16" borderId="7" xfId="0" applyFont="1" applyFill="1" applyBorder="1"/>
    <xf numFmtId="0" fontId="1" fillId="16" borderId="29" xfId="0" applyFont="1" applyFill="1" applyBorder="1"/>
    <xf numFmtId="3" fontId="1" fillId="3" borderId="13" xfId="0" applyNumberFormat="1" applyFont="1" applyFill="1" applyBorder="1" applyAlignment="1">
      <alignment horizontal="center"/>
    </xf>
    <xf numFmtId="0" fontId="1" fillId="16" borderId="11" xfId="0" applyFont="1" applyFill="1" applyBorder="1"/>
    <xf numFmtId="3" fontId="1" fillId="6" borderId="0" xfId="0" applyNumberFormat="1" applyFont="1" applyFill="1" applyAlignment="1">
      <alignment horizontal="center"/>
    </xf>
    <xf numFmtId="3" fontId="5" fillId="0" borderId="4" xfId="0" applyNumberFormat="1" applyFont="1" applyBorder="1" applyAlignment="1">
      <alignment horizontal="center"/>
    </xf>
    <xf numFmtId="3" fontId="5" fillId="6" borderId="7" xfId="0" applyNumberFormat="1" applyFont="1" applyFill="1" applyBorder="1" applyAlignment="1">
      <alignment horizontal="center"/>
    </xf>
    <xf numFmtId="3" fontId="5" fillId="0" borderId="2" xfId="0" applyNumberFormat="1" applyFont="1" applyBorder="1" applyAlignment="1">
      <alignment horizontal="center"/>
    </xf>
    <xf numFmtId="0" fontId="1" fillId="9" borderId="7" xfId="0" applyFont="1" applyFill="1" applyBorder="1"/>
    <xf numFmtId="3" fontId="5" fillId="12" borderId="0" xfId="0" applyNumberFormat="1" applyFont="1" applyFill="1"/>
    <xf numFmtId="0" fontId="1" fillId="9" borderId="8" xfId="0" applyFont="1" applyFill="1" applyBorder="1"/>
    <xf numFmtId="3" fontId="0" fillId="6" borderId="8" xfId="0" applyNumberFormat="1" applyFill="1" applyBorder="1" applyAlignment="1">
      <alignment horizontal="center"/>
    </xf>
    <xf numFmtId="3" fontId="5" fillId="2" borderId="5" xfId="0" applyNumberFormat="1" applyFont="1" applyFill="1" applyBorder="1" applyAlignment="1">
      <alignment horizontal="center"/>
    </xf>
    <xf numFmtId="0" fontId="12" fillId="5" borderId="0" xfId="0" applyFont="1" applyFill="1" applyAlignment="1">
      <alignment horizontal="center"/>
    </xf>
    <xf numFmtId="0" fontId="1" fillId="6" borderId="6" xfId="0" applyFont="1" applyFill="1" applyBorder="1" applyAlignment="1">
      <alignment horizontal="center"/>
    </xf>
    <xf numFmtId="0" fontId="1" fillId="2" borderId="5" xfId="0" applyFont="1" applyFill="1" applyBorder="1" applyAlignment="1">
      <alignment horizontal="center"/>
    </xf>
    <xf numFmtId="0" fontId="1" fillId="4" borderId="13" xfId="0" applyFont="1" applyFill="1" applyBorder="1" applyAlignment="1">
      <alignment horizontal="center"/>
    </xf>
    <xf numFmtId="0" fontId="1" fillId="3" borderId="5" xfId="0" applyFont="1" applyFill="1" applyBorder="1" applyAlignment="1">
      <alignment horizontal="right"/>
    </xf>
    <xf numFmtId="3" fontId="1" fillId="6" borderId="20" xfId="0" applyNumberFormat="1" applyFont="1" applyFill="1" applyBorder="1" applyAlignment="1">
      <alignment horizontal="center"/>
    </xf>
    <xf numFmtId="167" fontId="1" fillId="6" borderId="20" xfId="0" applyNumberFormat="1" applyFont="1" applyFill="1" applyBorder="1" applyAlignment="1">
      <alignment horizontal="center"/>
    </xf>
    <xf numFmtId="167" fontId="1" fillId="6" borderId="10" xfId="0" applyNumberFormat="1" applyFont="1" applyFill="1" applyBorder="1" applyAlignment="1">
      <alignment horizontal="center"/>
    </xf>
    <xf numFmtId="167" fontId="1" fillId="6" borderId="0" xfId="0" applyNumberFormat="1" applyFont="1" applyFill="1" applyAlignment="1">
      <alignment horizontal="center"/>
    </xf>
    <xf numFmtId="167" fontId="1" fillId="6" borderId="12" xfId="0" applyNumberFormat="1" applyFont="1" applyFill="1" applyBorder="1" applyAlignment="1">
      <alignment horizontal="center"/>
    </xf>
    <xf numFmtId="3" fontId="1" fillId="6" borderId="4" xfId="0" applyNumberFormat="1" applyFont="1" applyFill="1" applyBorder="1" applyAlignment="1">
      <alignment horizontal="center"/>
    </xf>
    <xf numFmtId="167" fontId="1" fillId="6" borderId="4" xfId="0" applyNumberFormat="1" applyFont="1" applyFill="1" applyBorder="1" applyAlignment="1">
      <alignment horizontal="center"/>
    </xf>
    <xf numFmtId="167" fontId="1" fillId="6" borderId="14" xfId="0" applyNumberFormat="1" applyFont="1" applyFill="1" applyBorder="1" applyAlignment="1">
      <alignment horizontal="center"/>
    </xf>
    <xf numFmtId="167" fontId="1" fillId="6" borderId="9" xfId="0" applyNumberFormat="1" applyFont="1" applyFill="1" applyBorder="1" applyAlignment="1">
      <alignment horizontal="center"/>
    </xf>
    <xf numFmtId="0" fontId="1" fillId="6" borderId="9" xfId="0" applyFont="1" applyFill="1" applyBorder="1" applyAlignment="1">
      <alignment horizontal="center"/>
    </xf>
    <xf numFmtId="0" fontId="1" fillId="6" borderId="20" xfId="0" applyFont="1" applyFill="1" applyBorder="1" applyAlignment="1">
      <alignment horizontal="center"/>
    </xf>
    <xf numFmtId="0" fontId="1" fillId="6" borderId="10" xfId="0" applyFont="1" applyFill="1" applyBorder="1" applyAlignment="1">
      <alignment horizontal="center"/>
    </xf>
    <xf numFmtId="167" fontId="1" fillId="6" borderId="11" xfId="0" applyNumberFormat="1" applyFont="1" applyFill="1" applyBorder="1" applyAlignment="1">
      <alignment horizontal="center"/>
    </xf>
    <xf numFmtId="0" fontId="1" fillId="6" borderId="11" xfId="0" applyFont="1" applyFill="1" applyBorder="1" applyAlignment="1">
      <alignment horizontal="center"/>
    </xf>
    <xf numFmtId="0" fontId="1" fillId="6" borderId="0" xfId="0" applyFont="1" applyFill="1" applyAlignment="1">
      <alignment horizontal="center"/>
    </xf>
    <xf numFmtId="0" fontId="1" fillId="6" borderId="12" xfId="0" applyFont="1" applyFill="1" applyBorder="1" applyAlignment="1">
      <alignment horizontal="center"/>
    </xf>
    <xf numFmtId="167" fontId="1" fillId="6" borderId="13" xfId="0" applyNumberFormat="1" applyFont="1" applyFill="1" applyBorder="1" applyAlignment="1">
      <alignment horizontal="center"/>
    </xf>
    <xf numFmtId="0" fontId="1" fillId="6" borderId="13" xfId="0" applyFont="1" applyFill="1" applyBorder="1" applyAlignment="1">
      <alignment horizontal="center"/>
    </xf>
    <xf numFmtId="0" fontId="1" fillId="6" borderId="4" xfId="0" applyFont="1" applyFill="1" applyBorder="1" applyAlignment="1">
      <alignment horizontal="center"/>
    </xf>
    <xf numFmtId="0" fontId="1" fillId="6" borderId="14" xfId="0" applyFont="1" applyFill="1" applyBorder="1" applyAlignment="1">
      <alignment horizontal="center"/>
    </xf>
    <xf numFmtId="46" fontId="1" fillId="4" borderId="0" xfId="0" applyNumberFormat="1" applyFont="1" applyFill="1"/>
    <xf numFmtId="168" fontId="1" fillId="0" borderId="5" xfId="0" applyNumberFormat="1" applyFont="1" applyBorder="1" applyAlignment="1">
      <alignment horizontal="center"/>
    </xf>
    <xf numFmtId="46" fontId="1" fillId="6" borderId="6" xfId="0" applyNumberFormat="1" applyFont="1" applyFill="1" applyBorder="1" applyAlignment="1">
      <alignment horizontal="center"/>
    </xf>
    <xf numFmtId="3" fontId="1" fillId="6" borderId="6" xfId="0" applyNumberFormat="1" applyFont="1" applyFill="1" applyBorder="1"/>
    <xf numFmtId="46" fontId="1" fillId="6" borderId="7" xfId="0" applyNumberFormat="1" applyFont="1" applyFill="1" applyBorder="1" applyAlignment="1">
      <alignment horizontal="center"/>
    </xf>
    <xf numFmtId="46" fontId="1" fillId="6" borderId="7" xfId="0" applyNumberFormat="1" applyFont="1" applyFill="1" applyBorder="1"/>
    <xf numFmtId="46" fontId="1" fillId="6" borderId="8" xfId="0" applyNumberFormat="1" applyFont="1" applyFill="1" applyBorder="1" applyAlignment="1">
      <alignment horizontal="center"/>
    </xf>
    <xf numFmtId="46" fontId="1" fillId="6" borderId="8" xfId="0" applyNumberFormat="1" applyFont="1" applyFill="1" applyBorder="1"/>
    <xf numFmtId="3" fontId="1" fillId="6" borderId="8" xfId="0" applyNumberFormat="1" applyFont="1" applyFill="1" applyBorder="1"/>
    <xf numFmtId="3" fontId="1" fillId="0" borderId="0" xfId="0" applyNumberFormat="1" applyFont="1" applyAlignment="1">
      <alignment horizontal="right"/>
    </xf>
    <xf numFmtId="46" fontId="1" fillId="0" borderId="0" xfId="0" applyNumberFormat="1" applyFont="1" applyAlignment="1">
      <alignment horizontal="right"/>
    </xf>
    <xf numFmtId="46" fontId="1" fillId="0" borderId="0" xfId="0" applyNumberFormat="1" applyFont="1"/>
    <xf numFmtId="169" fontId="1" fillId="0" borderId="0" xfId="0" applyNumberFormat="1" applyFont="1" applyAlignment="1">
      <alignment horizontal="right"/>
    </xf>
    <xf numFmtId="0" fontId="1" fillId="4" borderId="0" xfId="0" applyFont="1" applyFill="1" applyAlignment="1">
      <alignment horizontal="center"/>
    </xf>
    <xf numFmtId="0" fontId="10" fillId="3" borderId="6" xfId="0" applyFont="1" applyFill="1" applyBorder="1" applyAlignment="1">
      <alignment horizontal="center" vertical="center" textRotation="45"/>
    </xf>
    <xf numFmtId="0" fontId="10" fillId="18" borderId="6" xfId="0" applyFont="1" applyFill="1" applyBorder="1" applyAlignment="1">
      <alignment horizontal="center" vertical="center" textRotation="45"/>
    </xf>
    <xf numFmtId="3" fontId="1" fillId="10" borderId="0" xfId="0" applyNumberFormat="1" applyFont="1" applyFill="1" applyAlignment="1">
      <alignment horizontal="center"/>
    </xf>
    <xf numFmtId="0" fontId="1" fillId="4" borderId="1" xfId="0" applyFont="1" applyFill="1" applyBorder="1" applyAlignment="1">
      <alignment horizontal="center"/>
    </xf>
    <xf numFmtId="0" fontId="1" fillId="6" borderId="0" xfId="0" applyFont="1" applyFill="1" applyAlignment="1">
      <alignment horizontal="center"/>
    </xf>
    <xf numFmtId="0" fontId="1" fillId="13" borderId="0" xfId="0" applyFont="1" applyFill="1" applyAlignment="1">
      <alignment horizontal="center"/>
    </xf>
    <xf numFmtId="0" fontId="1" fillId="16" borderId="0" xfId="0" applyFont="1" applyFill="1" applyAlignment="1">
      <alignment horizontal="center"/>
    </xf>
    <xf numFmtId="0" fontId="1" fillId="14" borderId="0" xfId="0" applyFont="1" applyFill="1" applyAlignment="1">
      <alignment horizontal="center"/>
    </xf>
    <xf numFmtId="3" fontId="1" fillId="7" borderId="0" xfId="0" applyNumberFormat="1" applyFont="1" applyFill="1" applyAlignment="1">
      <alignment horizontal="center"/>
    </xf>
    <xf numFmtId="3" fontId="1" fillId="6" borderId="0" xfId="0" applyNumberFormat="1" applyFont="1" applyFill="1" applyAlignment="1">
      <alignment horizontal="center"/>
    </xf>
    <xf numFmtId="0" fontId="1" fillId="10" borderId="0" xfId="0" applyFont="1" applyFill="1" applyAlignment="1">
      <alignment horizontal="center"/>
    </xf>
    <xf numFmtId="0" fontId="1" fillId="7" borderId="0" xfId="0" applyFont="1" applyFill="1" applyAlignment="1">
      <alignment horizontal="center"/>
    </xf>
    <xf numFmtId="3" fontId="1" fillId="13" borderId="0" xfId="0" applyNumberFormat="1" applyFont="1" applyFill="1" applyAlignment="1">
      <alignment horizontal="center"/>
    </xf>
    <xf numFmtId="3" fontId="1" fillId="16" borderId="0" xfId="0" applyNumberFormat="1" applyFont="1" applyFill="1" applyAlignment="1">
      <alignment horizontal="center"/>
    </xf>
    <xf numFmtId="3" fontId="1" fillId="14" borderId="0" xfId="0" applyNumberFormat="1" applyFont="1" applyFill="1" applyAlignment="1">
      <alignment horizontal="center"/>
    </xf>
    <xf numFmtId="0" fontId="1" fillId="4" borderId="4" xfId="0" applyFont="1" applyFill="1" applyBorder="1" applyAlignment="1">
      <alignment horizontal="center"/>
    </xf>
    <xf numFmtId="0" fontId="1" fillId="4" borderId="0" xfId="0" applyFont="1" applyFill="1" applyAlignment="1">
      <alignment horizontal="center" wrapText="1"/>
    </xf>
    <xf numFmtId="3" fontId="1" fillId="4" borderId="0" xfId="0" applyNumberFormat="1" applyFont="1" applyFill="1" applyAlignment="1">
      <alignment horizontal="center"/>
    </xf>
    <xf numFmtId="46" fontId="1" fillId="23" borderId="1" xfId="0" applyNumberFormat="1" applyFont="1" applyFill="1" applyBorder="1" applyAlignment="1">
      <alignment horizontal="center"/>
    </xf>
    <xf numFmtId="3" fontId="10" fillId="19" borderId="6" xfId="0" applyNumberFormat="1" applyFont="1" applyFill="1" applyBorder="1" applyAlignment="1">
      <alignment horizontal="center" vertical="center" textRotation="45"/>
    </xf>
    <xf numFmtId="167" fontId="10" fillId="20" borderId="6" xfId="0" applyNumberFormat="1" applyFont="1" applyFill="1" applyBorder="1" applyAlignment="1">
      <alignment horizontal="center" vertical="center" textRotation="45"/>
    </xf>
    <xf numFmtId="0" fontId="10" fillId="21" borderId="6" xfId="0" applyFont="1" applyFill="1" applyBorder="1" applyAlignment="1">
      <alignment horizontal="center" vertical="center" textRotation="45"/>
    </xf>
    <xf numFmtId="0" fontId="8" fillId="0" borderId="1" xfId="0" applyFont="1" applyBorder="1" applyAlignment="1">
      <alignment horizontal="center"/>
    </xf>
    <xf numFmtId="0" fontId="8" fillId="4" borderId="0" xfId="0" applyFont="1" applyFill="1" applyAlignment="1">
      <alignment horizontal="center" vertical="center" wrapText="1"/>
    </xf>
    <xf numFmtId="0" fontId="5" fillId="4" borderId="6" xfId="0" applyFont="1" applyFill="1" applyBorder="1" applyAlignment="1">
      <alignment horizontal="center" vertical="center" wrapText="1"/>
    </xf>
    <xf numFmtId="0" fontId="1" fillId="4" borderId="9"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1" fillId="3" borderId="10" xfId="0" applyFont="1" applyFill="1" applyBorder="1" applyAlignment="1">
      <alignment horizontal="center" textRotation="45" wrapText="1"/>
    </xf>
    <xf numFmtId="0" fontId="6" fillId="4" borderId="4" xfId="0" applyFont="1" applyFill="1" applyBorder="1" applyAlignment="1">
      <alignment horizontal="center"/>
    </xf>
    <xf numFmtId="0" fontId="8" fillId="4" borderId="0" xfId="0" applyFont="1" applyFill="1" applyAlignment="1">
      <alignment horizontal="center"/>
    </xf>
    <xf numFmtId="0" fontId="9" fillId="11" borderId="9" xfId="0" applyFont="1" applyFill="1" applyBorder="1" applyAlignment="1">
      <alignment horizontal="center" vertical="center"/>
    </xf>
    <xf numFmtId="0" fontId="7" fillId="4" borderId="0" xfId="0" applyFont="1" applyFill="1" applyAlignment="1">
      <alignment horizontal="center"/>
    </xf>
    <xf numFmtId="0" fontId="5" fillId="4" borderId="0" xfId="0" applyFont="1" applyFill="1" applyAlignment="1">
      <alignment horizontal="center"/>
    </xf>
    <xf numFmtId="3" fontId="1" fillId="12" borderId="24" xfId="0" applyNumberFormat="1" applyFont="1" applyFill="1" applyBorder="1" applyAlignment="1">
      <alignment horizontal="center"/>
    </xf>
    <xf numFmtId="3" fontId="1" fillId="6" borderId="6" xfId="0" applyNumberFormat="1" applyFont="1" applyFill="1" applyBorder="1" applyAlignment="1">
      <alignment horizontal="center" vertical="center" wrapText="1"/>
    </xf>
    <xf numFmtId="3" fontId="1" fillId="6" borderId="21" xfId="0" applyNumberFormat="1" applyFont="1" applyFill="1" applyBorder="1" applyAlignment="1">
      <alignment horizontal="center" vertical="center"/>
    </xf>
    <xf numFmtId="3" fontId="1" fillId="0" borderId="9" xfId="0" applyNumberFormat="1" applyFont="1" applyBorder="1" applyAlignment="1">
      <alignment horizontal="center" vertical="center" wrapText="1"/>
    </xf>
    <xf numFmtId="0" fontId="1" fillId="12" borderId="6" xfId="0" applyFont="1" applyFill="1" applyBorder="1" applyAlignment="1">
      <alignment horizontal="center" textRotation="60" wrapText="1"/>
    </xf>
    <xf numFmtId="3" fontId="1" fillId="6" borderId="6" xfId="0" applyNumberFormat="1" applyFont="1" applyFill="1" applyBorder="1" applyAlignment="1">
      <alignment horizontal="center" vertical="center"/>
    </xf>
    <xf numFmtId="3" fontId="1" fillId="3" borderId="19" xfId="0" applyNumberFormat="1" applyFont="1" applyFill="1" applyBorder="1" applyAlignment="1">
      <alignment horizontal="center" vertical="center" wrapText="1"/>
    </xf>
    <xf numFmtId="0" fontId="1" fillId="4" borderId="20" xfId="0" applyFont="1" applyFill="1" applyBorder="1" applyAlignment="1">
      <alignment horizontal="center"/>
    </xf>
    <xf numFmtId="0" fontId="1" fillId="4" borderId="28" xfId="0" applyFont="1" applyFill="1" applyBorder="1" applyAlignment="1">
      <alignment horizontal="center"/>
    </xf>
    <xf numFmtId="3" fontId="1" fillId="0" borderId="19" xfId="0" applyNumberFormat="1" applyFont="1" applyBorder="1" applyAlignment="1">
      <alignment horizontal="center" vertical="center" wrapText="1"/>
    </xf>
    <xf numFmtId="0" fontId="1" fillId="4" borderId="11" xfId="0" applyFont="1" applyFill="1" applyBorder="1" applyAlignment="1">
      <alignment horizontal="center" wrapText="1"/>
    </xf>
    <xf numFmtId="0" fontId="1" fillId="4" borderId="17" xfId="0" applyFont="1" applyFill="1" applyBorder="1" applyAlignment="1">
      <alignment horizontal="center"/>
    </xf>
    <xf numFmtId="0" fontId="5" fillId="4" borderId="4" xfId="0" applyFont="1" applyFill="1" applyBorder="1" applyAlignment="1">
      <alignment horizontal="center"/>
    </xf>
    <xf numFmtId="0" fontId="1" fillId="4" borderId="16" xfId="0" applyFont="1" applyFill="1" applyBorder="1" applyAlignment="1">
      <alignment horizontal="center"/>
    </xf>
    <xf numFmtId="3" fontId="1" fillId="2" borderId="10" xfId="0" applyNumberFormat="1" applyFont="1" applyFill="1" applyBorder="1" applyAlignment="1">
      <alignment horizontal="center" vertical="center"/>
    </xf>
    <xf numFmtId="0" fontId="1" fillId="4" borderId="20" xfId="0" applyFont="1" applyFill="1" applyBorder="1" applyAlignment="1">
      <alignment horizontal="center" vertical="center"/>
    </xf>
    <xf numFmtId="0" fontId="1" fillId="4" borderId="11" xfId="0" applyFont="1" applyFill="1" applyBorder="1" applyAlignment="1">
      <alignment horizontal="center" vertical="center" wrapText="1"/>
    </xf>
    <xf numFmtId="0" fontId="1"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1" fillId="3" borderId="1" xfId="0" applyFont="1" applyFill="1" applyBorder="1" applyAlignment="1">
      <alignment horizontal="center" wrapText="1"/>
    </xf>
    <xf numFmtId="0" fontId="1" fillId="4" borderId="6" xfId="0" applyFont="1" applyFill="1" applyBorder="1" applyAlignment="1">
      <alignment horizontal="center" vertical="center" wrapText="1"/>
    </xf>
    <xf numFmtId="0" fontId="3" fillId="0" borderId="0" xfId="0" applyFont="1" applyAlignment="1">
      <alignment horizontal="center"/>
    </xf>
    <xf numFmtId="0" fontId="1" fillId="0" borderId="0" xfId="0" applyFont="1" applyAlignment="1">
      <alignment horizontal="center" vertical="center" wrapText="1"/>
    </xf>
    <xf numFmtId="0" fontId="0" fillId="0" borderId="0" xfId="0" applyAlignment="1"/>
    <xf numFmtId="0" fontId="2" fillId="0" borderId="2" xfId="0" applyFont="1" applyBorder="1" applyAlignment="1"/>
    <xf numFmtId="0" fontId="2" fillId="0" borderId="3" xfId="0" applyFont="1" applyBorder="1" applyAlignment="1"/>
    <xf numFmtId="3" fontId="6" fillId="4" borderId="4" xfId="0" applyNumberFormat="1" applyFont="1" applyFill="1" applyBorder="1" applyAlignment="1">
      <alignment horizontal="center"/>
    </xf>
    <xf numFmtId="0" fontId="2" fillId="0" borderId="7" xfId="0" applyFont="1" applyBorder="1" applyAlignment="1"/>
    <xf numFmtId="0" fontId="2" fillId="0" borderId="4" xfId="0" applyFont="1" applyBorder="1" applyAlignment="1"/>
    <xf numFmtId="0" fontId="2" fillId="0" borderId="8" xfId="0" applyFont="1" applyBorder="1" applyAlignment="1"/>
    <xf numFmtId="0" fontId="6" fillId="4" borderId="0" xfId="0" applyFont="1" applyFill="1" applyAlignment="1">
      <alignment horizontal="center"/>
    </xf>
    <xf numFmtId="0" fontId="1" fillId="4" borderId="0" xfId="0" applyFont="1" applyFill="1" applyAlignment="1"/>
    <xf numFmtId="0" fontId="6" fillId="0" borderId="5" xfId="0" applyFont="1" applyBorder="1" applyAlignment="1">
      <alignment horizontal="center"/>
    </xf>
    <xf numFmtId="0" fontId="6" fillId="8" borderId="11" xfId="0" applyFont="1" applyFill="1" applyBorder="1" applyAlignment="1">
      <alignment horizontal="center"/>
    </xf>
    <xf numFmtId="0" fontId="6" fillId="9" borderId="11" xfId="0" applyFont="1" applyFill="1" applyBorder="1" applyAlignment="1">
      <alignment horizontal="center"/>
    </xf>
    <xf numFmtId="0" fontId="6" fillId="10" borderId="11" xfId="0" applyFont="1" applyFill="1" applyBorder="1" applyAlignment="1">
      <alignment horizontal="center"/>
    </xf>
    <xf numFmtId="0" fontId="6" fillId="11" borderId="11" xfId="0" applyFont="1" applyFill="1" applyBorder="1" applyAlignment="1">
      <alignment horizontal="center"/>
    </xf>
    <xf numFmtId="0" fontId="2" fillId="0" borderId="16" xfId="0" applyFont="1" applyBorder="1" applyAlignment="1"/>
    <xf numFmtId="0" fontId="2" fillId="0" borderId="18" xfId="0" applyFont="1" applyBorder="1" applyAlignment="1"/>
    <xf numFmtId="0" fontId="2" fillId="0" borderId="22" xfId="0" applyFont="1" applyBorder="1" applyAlignment="1"/>
    <xf numFmtId="0" fontId="2" fillId="0" borderId="23" xfId="0" applyFont="1" applyBorder="1" applyAlignment="1"/>
    <xf numFmtId="0" fontId="2" fillId="0" borderId="12" xfId="0" applyFont="1" applyBorder="1" applyAlignment="1"/>
    <xf numFmtId="0" fontId="1" fillId="12" borderId="0" xfId="0" applyFont="1" applyFill="1" applyAlignment="1"/>
    <xf numFmtId="0" fontId="2" fillId="0" borderId="25" xfId="0" applyFont="1" applyBorder="1" applyAlignment="1"/>
    <xf numFmtId="0" fontId="2" fillId="0" borderId="11" xfId="0" applyFont="1" applyBorder="1" applyAlignment="1"/>
    <xf numFmtId="0" fontId="2" fillId="0" borderId="28" xfId="0" applyFont="1" applyBorder="1" applyAlignment="1"/>
    <xf numFmtId="0" fontId="2" fillId="0" borderId="29" xfId="0" applyFont="1" applyBorder="1" applyAlignment="1"/>
    <xf numFmtId="0" fontId="6" fillId="13" borderId="0" xfId="0" applyFont="1" applyFill="1" applyAlignment="1">
      <alignment horizontal="center"/>
    </xf>
    <xf numFmtId="0" fontId="6" fillId="14" borderId="0" xfId="0" applyFont="1" applyFill="1" applyAlignment="1">
      <alignment horizontal="center"/>
    </xf>
    <xf numFmtId="0" fontId="2" fillId="0" borderId="14" xfId="0" applyFont="1" applyBorder="1" applyAlignment="1"/>
    <xf numFmtId="0" fontId="2" fillId="0" borderId="20" xfId="0" applyFont="1" applyBorder="1" applyAlignment="1"/>
    <xf numFmtId="0" fontId="2" fillId="0" borderId="10" xfId="0" applyFont="1" applyBorder="1" applyAlignment="1"/>
    <xf numFmtId="0" fontId="2" fillId="0" borderId="13" xfId="0" applyFont="1" applyBorder="1" applyAlignment="1"/>
    <xf numFmtId="0" fontId="3" fillId="4" borderId="0" xfId="0" applyFont="1" applyFill="1" applyAlignment="1">
      <alignment horizontal="center"/>
    </xf>
    <xf numFmtId="0" fontId="9" fillId="0" borderId="1" xfId="0" applyFont="1" applyBorder="1" applyAlignment="1">
      <alignment horizontal="center"/>
    </xf>
    <xf numFmtId="0" fontId="9" fillId="18" borderId="1" xfId="0" applyFont="1" applyFill="1" applyBorder="1" applyAlignment="1">
      <alignment horizontal="center"/>
    </xf>
    <xf numFmtId="0" fontId="9" fillId="19" borderId="1" xfId="0" applyFont="1" applyFill="1" applyBorder="1" applyAlignment="1">
      <alignment horizontal="center"/>
    </xf>
    <xf numFmtId="0" fontId="9" fillId="20" borderId="1" xfId="0" applyFont="1" applyFill="1" applyBorder="1" applyAlignment="1">
      <alignment horizontal="center"/>
    </xf>
    <xf numFmtId="0" fontId="9" fillId="21" borderId="1" xfId="0" applyFont="1" applyFill="1" applyBorder="1" applyAlignment="1">
      <alignment horizontal="center"/>
    </xf>
    <xf numFmtId="0" fontId="9" fillId="13" borderId="9" xfId="0" applyFont="1" applyFill="1" applyBorder="1" applyAlignment="1">
      <alignment horizontal="center" vertical="center"/>
    </xf>
    <xf numFmtId="0" fontId="9" fillId="16" borderId="9" xfId="0" applyFont="1" applyFill="1" applyBorder="1" applyAlignment="1">
      <alignment horizontal="center" vertical="center"/>
    </xf>
    <xf numFmtId="0" fontId="9" fillId="22" borderId="9" xfId="0" applyFont="1" applyFill="1" applyBorder="1" applyAlignment="1">
      <alignment horizontal="center" vertical="center"/>
    </xf>
    <xf numFmtId="0" fontId="9" fillId="3" borderId="1" xfId="0" applyFont="1" applyFill="1" applyBorder="1" applyAlignment="1">
      <alignment horizontal="center"/>
    </xf>
    <xf numFmtId="0" fontId="12" fillId="0" borderId="1" xfId="0" applyFont="1" applyBorder="1" applyAlignment="1">
      <alignment horizontal="center"/>
    </xf>
    <xf numFmtId="0" fontId="12" fillId="22"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ocs.google.com/spreadsheets/d/e/2PACX-1vS28bi_84GrXe4hNZa0W-wzc70gX2gALN_bUN8ZkT-7M2dJiDiJUFyq220Ib8T50AmRR8AHkaWoRyc1/pub?output=ods" TargetMode="External"/><Relationship Id="rId1" Type="http://schemas.openxmlformats.org/officeDocument/2006/relationships/hyperlink" Target="https://docs.google.com/spreadsheets/d/e/2PACX-1vS28bi_84GrXe4hNZa0W-wzc70gX2gALN_bUN8ZkT-7M2dJiDiJUFyq220Ib8T50AmRR8AHkaWoRyc1/pub?output=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748"/>
  <sheetViews>
    <sheetView tabSelected="1" workbookViewId="0">
      <pane ySplit="1" topLeftCell="A2" activePane="bottomLeft" state="frozen"/>
      <selection pane="bottomLeft" activeCell="B3" sqref="B3"/>
    </sheetView>
  </sheetViews>
  <sheetFormatPr defaultColWidth="12.5703125" defaultRowHeight="15.75" customHeight="1"/>
  <cols>
    <col min="1" max="1" width="13.7109375" customWidth="1"/>
    <col min="2" max="2" width="25" customWidth="1"/>
    <col min="3" max="3" width="15.7109375" customWidth="1"/>
    <col min="4" max="4" width="16.85546875" customWidth="1"/>
    <col min="5" max="5" width="15.42578125" customWidth="1"/>
    <col min="7" max="7" width="13.85546875" customWidth="1"/>
    <col min="8" max="8" width="15.140625" customWidth="1"/>
  </cols>
  <sheetData>
    <row r="1" spans="1:15">
      <c r="A1" s="243" t="s">
        <v>0</v>
      </c>
      <c r="B1" s="250"/>
      <c r="C1" s="250"/>
      <c r="D1" s="250"/>
      <c r="E1" s="250"/>
      <c r="F1" s="250"/>
      <c r="G1" s="250"/>
      <c r="H1" s="250"/>
      <c r="I1" s="250"/>
      <c r="J1" s="250"/>
      <c r="K1" s="1"/>
      <c r="L1" s="1"/>
      <c r="M1" s="1"/>
      <c r="N1" s="1"/>
      <c r="O1" s="1"/>
    </row>
    <row r="2" spans="1:15">
      <c r="A2" s="244" t="s">
        <v>1</v>
      </c>
      <c r="B2" s="250"/>
      <c r="C2" s="250"/>
      <c r="D2" s="250"/>
      <c r="E2" s="250"/>
      <c r="F2" s="250"/>
      <c r="G2" s="250"/>
      <c r="H2" s="250"/>
      <c r="I2" s="250"/>
      <c r="J2" s="250"/>
      <c r="K2" s="1"/>
      <c r="L2" s="1"/>
      <c r="M2" s="1"/>
      <c r="N2" s="1"/>
      <c r="O2" s="1"/>
    </row>
    <row r="3" spans="1:15">
      <c r="A3" s="1"/>
      <c r="B3" s="245" t="s">
        <v>2</v>
      </c>
      <c r="C3" s="250"/>
      <c r="D3" s="250"/>
      <c r="E3" s="250"/>
      <c r="F3" s="250"/>
      <c r="G3" s="250"/>
      <c r="H3" s="250"/>
      <c r="I3" s="250"/>
      <c r="J3" s="1"/>
      <c r="K3" s="1"/>
      <c r="L3" s="1"/>
      <c r="M3" s="1"/>
      <c r="N3" s="1"/>
      <c r="O3" s="1"/>
    </row>
    <row r="4" spans="1:15">
      <c r="A4" s="1"/>
      <c r="B4" s="1"/>
      <c r="C4" s="244" t="s">
        <v>3</v>
      </c>
      <c r="D4" s="250"/>
      <c r="E4" s="250"/>
      <c r="F4" s="250"/>
      <c r="G4" s="250"/>
      <c r="H4" s="250"/>
      <c r="I4" s="1"/>
      <c r="J4" s="1"/>
      <c r="K4" s="1"/>
      <c r="L4" s="1"/>
      <c r="M4" s="1"/>
      <c r="N4" s="1"/>
      <c r="O4" s="1"/>
    </row>
    <row r="5" spans="1:15">
      <c r="A5" s="1"/>
      <c r="B5" s="1"/>
      <c r="C5" s="244" t="s">
        <v>4</v>
      </c>
      <c r="D5" s="250"/>
      <c r="E5" s="250"/>
      <c r="F5" s="250"/>
      <c r="G5" s="250"/>
      <c r="H5" s="250"/>
      <c r="I5" s="1"/>
      <c r="J5" s="1"/>
      <c r="K5" s="1"/>
      <c r="L5" s="1"/>
      <c r="M5" s="1"/>
      <c r="N5" s="1"/>
      <c r="O5" s="1"/>
    </row>
    <row r="6" spans="1:15">
      <c r="A6" s="1"/>
      <c r="B6" s="1"/>
      <c r="C6" s="1"/>
      <c r="D6" s="1"/>
      <c r="E6" s="1"/>
      <c r="F6" s="1"/>
      <c r="G6" s="1"/>
      <c r="H6" s="1"/>
      <c r="I6" s="1"/>
      <c r="J6" s="1"/>
      <c r="K6" s="1"/>
      <c r="L6" s="1"/>
      <c r="M6" s="1"/>
      <c r="N6" s="1"/>
      <c r="O6" s="1"/>
    </row>
    <row r="7" spans="1:15">
      <c r="A7" s="1"/>
      <c r="B7" s="1"/>
      <c r="C7" s="244" t="s">
        <v>5</v>
      </c>
      <c r="D7" s="250"/>
      <c r="E7" s="250"/>
      <c r="F7" s="250"/>
      <c r="G7" s="250"/>
      <c r="H7" s="250"/>
      <c r="I7" s="1"/>
      <c r="J7" s="1"/>
      <c r="K7" s="1"/>
      <c r="L7" s="1"/>
      <c r="M7" s="1"/>
      <c r="N7" s="1"/>
      <c r="O7" s="1"/>
    </row>
    <row r="8" spans="1:15">
      <c r="A8" s="1"/>
      <c r="B8" s="1"/>
      <c r="C8" s="1"/>
      <c r="D8" s="1"/>
      <c r="E8" s="1"/>
      <c r="F8" s="1"/>
      <c r="G8" s="1"/>
      <c r="H8" s="1"/>
      <c r="I8" s="1"/>
      <c r="J8" s="1"/>
      <c r="K8" s="1"/>
      <c r="L8" s="1"/>
      <c r="M8" s="1"/>
      <c r="N8" s="1"/>
      <c r="O8" s="1"/>
    </row>
    <row r="9" spans="1:15">
      <c r="A9" s="1"/>
      <c r="B9" s="1"/>
      <c r="C9" s="246" t="s">
        <v>6</v>
      </c>
      <c r="D9" s="251"/>
      <c r="E9" s="251"/>
      <c r="F9" s="251"/>
      <c r="G9" s="251"/>
      <c r="H9" s="252"/>
      <c r="I9" s="1"/>
      <c r="J9" s="1"/>
      <c r="K9" s="1"/>
      <c r="L9" s="1"/>
      <c r="M9" s="1"/>
      <c r="N9" s="1"/>
      <c r="O9" s="1"/>
    </row>
    <row r="10" spans="1:15">
      <c r="A10" s="1"/>
      <c r="B10" s="1"/>
      <c r="C10" s="1"/>
      <c r="D10" s="1"/>
      <c r="E10" s="1"/>
      <c r="F10" s="1"/>
      <c r="G10" s="1"/>
      <c r="H10" s="1"/>
      <c r="I10" s="1"/>
      <c r="J10" s="1"/>
      <c r="K10" s="1"/>
      <c r="L10" s="1"/>
      <c r="M10" s="1"/>
      <c r="N10" s="1"/>
      <c r="O10" s="1"/>
    </row>
    <row r="11" spans="1:15">
      <c r="A11" s="1"/>
      <c r="B11" s="1"/>
      <c r="C11" s="1"/>
      <c r="D11" s="248" t="s">
        <v>7</v>
      </c>
      <c r="E11" s="250"/>
      <c r="F11" s="248" t="s">
        <v>8</v>
      </c>
      <c r="G11" s="250"/>
      <c r="H11" s="1"/>
      <c r="I11" s="1"/>
      <c r="J11" s="1"/>
      <c r="K11" s="1"/>
      <c r="L11" s="1"/>
      <c r="M11" s="1"/>
      <c r="N11" s="1"/>
      <c r="O11" s="1"/>
    </row>
    <row r="12" spans="1:15">
      <c r="A12" s="1"/>
      <c r="B12" s="1"/>
      <c r="C12" s="1"/>
      <c r="D12" s="1"/>
      <c r="E12" s="1"/>
      <c r="F12" s="1"/>
      <c r="G12" s="1"/>
      <c r="H12" s="1"/>
      <c r="I12" s="1"/>
      <c r="J12" s="1"/>
      <c r="K12" s="1"/>
      <c r="L12" s="1"/>
      <c r="M12" s="1"/>
      <c r="N12" s="1"/>
      <c r="O12" s="1"/>
    </row>
    <row r="13" spans="1:15">
      <c r="A13" s="1"/>
      <c r="B13" s="249" t="s">
        <v>9</v>
      </c>
      <c r="C13" s="250"/>
      <c r="D13" s="250"/>
      <c r="E13" s="250"/>
      <c r="F13" s="250"/>
      <c r="G13" s="250"/>
      <c r="H13" s="250"/>
      <c r="I13" s="250"/>
      <c r="J13" s="1"/>
      <c r="K13" s="1"/>
      <c r="L13" s="1"/>
      <c r="M13" s="1"/>
      <c r="N13" s="1"/>
      <c r="O13" s="1"/>
    </row>
    <row r="14" spans="1:15">
      <c r="A14" s="1"/>
      <c r="B14" s="250"/>
      <c r="C14" s="250"/>
      <c r="D14" s="250"/>
      <c r="E14" s="250"/>
      <c r="F14" s="250"/>
      <c r="G14" s="250"/>
      <c r="H14" s="250"/>
      <c r="I14" s="250"/>
      <c r="J14" s="1"/>
      <c r="K14" s="1"/>
      <c r="L14" s="1"/>
      <c r="M14" s="1"/>
      <c r="N14" s="1"/>
      <c r="O14" s="1"/>
    </row>
    <row r="15" spans="1:15">
      <c r="A15" s="1"/>
      <c r="B15" s="250"/>
      <c r="C15" s="250"/>
      <c r="D15" s="250"/>
      <c r="E15" s="250"/>
      <c r="F15" s="250"/>
      <c r="G15" s="250"/>
      <c r="H15" s="250"/>
      <c r="I15" s="250"/>
      <c r="J15" s="1"/>
      <c r="K15" s="1"/>
      <c r="L15" s="1"/>
      <c r="M15" s="1"/>
      <c r="N15" s="1"/>
      <c r="O15" s="1"/>
    </row>
    <row r="16" spans="1:15">
      <c r="A16" s="1"/>
      <c r="B16" s="250"/>
      <c r="C16" s="250"/>
      <c r="D16" s="250"/>
      <c r="E16" s="250"/>
      <c r="F16" s="250"/>
      <c r="G16" s="250"/>
      <c r="H16" s="250"/>
      <c r="I16" s="250"/>
      <c r="J16" s="1"/>
      <c r="K16" s="1"/>
      <c r="L16" s="1"/>
      <c r="M16" s="1"/>
      <c r="N16" s="1"/>
      <c r="O16" s="1"/>
    </row>
    <row r="17" spans="1:15">
      <c r="A17" s="1"/>
      <c r="B17" s="249" t="s">
        <v>10</v>
      </c>
      <c r="C17" s="250"/>
      <c r="D17" s="250"/>
      <c r="E17" s="250"/>
      <c r="F17" s="250"/>
      <c r="G17" s="250"/>
      <c r="H17" s="250"/>
      <c r="I17" s="250"/>
      <c r="J17" s="1"/>
      <c r="K17" s="1"/>
      <c r="L17" s="1"/>
      <c r="M17" s="1"/>
      <c r="N17" s="1"/>
      <c r="O17" s="1"/>
    </row>
    <row r="18" spans="1:15">
      <c r="A18" s="2"/>
      <c r="B18" s="250"/>
      <c r="C18" s="250"/>
      <c r="D18" s="250"/>
      <c r="E18" s="250"/>
      <c r="F18" s="250"/>
      <c r="G18" s="250"/>
      <c r="H18" s="250"/>
      <c r="I18" s="250"/>
      <c r="J18" s="1"/>
      <c r="K18" s="1"/>
      <c r="L18" s="1"/>
      <c r="M18" s="1"/>
      <c r="N18" s="1"/>
      <c r="O18" s="1"/>
    </row>
    <row r="19" spans="1:15">
      <c r="A19" s="1"/>
      <c r="B19" s="249" t="s">
        <v>11</v>
      </c>
      <c r="C19" s="250"/>
      <c r="D19" s="250"/>
      <c r="E19" s="250"/>
      <c r="F19" s="250"/>
      <c r="G19" s="250"/>
      <c r="H19" s="250"/>
      <c r="I19" s="250"/>
      <c r="J19" s="1"/>
      <c r="K19" s="1"/>
      <c r="L19" s="1"/>
      <c r="M19" s="1"/>
      <c r="N19" s="1"/>
      <c r="O19" s="1"/>
    </row>
    <row r="20" spans="1:15">
      <c r="A20" s="1"/>
      <c r="B20" s="250"/>
      <c r="C20" s="250"/>
      <c r="D20" s="250"/>
      <c r="E20" s="250"/>
      <c r="F20" s="250"/>
      <c r="G20" s="250"/>
      <c r="H20" s="250"/>
      <c r="I20" s="250"/>
      <c r="J20" s="1"/>
      <c r="K20" s="1"/>
      <c r="L20" s="1"/>
      <c r="M20" s="1"/>
      <c r="N20" s="1"/>
      <c r="O20" s="1"/>
    </row>
    <row r="21" spans="1:15">
      <c r="A21" s="1"/>
      <c r="B21" s="250"/>
      <c r="C21" s="250"/>
      <c r="D21" s="250"/>
      <c r="E21" s="250"/>
      <c r="F21" s="250"/>
      <c r="G21" s="250"/>
      <c r="H21" s="250"/>
      <c r="I21" s="250"/>
      <c r="J21" s="1"/>
      <c r="K21" s="1"/>
      <c r="L21" s="1"/>
      <c r="M21" s="1"/>
      <c r="N21" s="1"/>
      <c r="O21" s="1"/>
    </row>
    <row r="22" spans="1:15">
      <c r="A22" s="1"/>
      <c r="B22" s="250"/>
      <c r="C22" s="250"/>
      <c r="D22" s="250"/>
      <c r="E22" s="250"/>
      <c r="F22" s="250"/>
      <c r="G22" s="250"/>
      <c r="H22" s="250"/>
      <c r="I22" s="250"/>
      <c r="J22" s="1"/>
      <c r="K22" s="1"/>
      <c r="L22" s="1"/>
      <c r="M22" s="1"/>
      <c r="N22" s="1"/>
      <c r="O22" s="1"/>
    </row>
    <row r="23" spans="1:15">
      <c r="A23" s="2"/>
      <c r="B23" s="1"/>
      <c r="C23" s="2"/>
      <c r="D23" s="2"/>
      <c r="E23" s="1"/>
      <c r="F23" s="1"/>
      <c r="G23" s="1"/>
      <c r="H23" s="1"/>
      <c r="I23" s="1"/>
      <c r="J23" s="1"/>
      <c r="K23" s="1"/>
      <c r="L23" s="1"/>
      <c r="M23" s="1"/>
      <c r="N23" s="1"/>
      <c r="O23" s="1"/>
    </row>
    <row r="24" spans="1:15">
      <c r="A24" s="2"/>
      <c r="B24" s="1"/>
      <c r="G24" s="2"/>
      <c r="H24" s="1"/>
      <c r="I24" s="1"/>
      <c r="J24" s="1"/>
      <c r="K24" s="1"/>
      <c r="L24" s="1"/>
      <c r="M24" s="1"/>
      <c r="N24" s="1"/>
      <c r="O24" s="1"/>
    </row>
    <row r="25" spans="1:15">
      <c r="A25" s="2"/>
      <c r="B25" s="1"/>
      <c r="G25" s="2"/>
      <c r="H25" s="1"/>
      <c r="I25" s="1"/>
      <c r="J25" s="1"/>
      <c r="K25" s="1"/>
      <c r="L25" s="1"/>
      <c r="M25" s="1"/>
      <c r="N25" s="1"/>
      <c r="O25" s="1"/>
    </row>
    <row r="26" spans="1:15">
      <c r="A26" s="2"/>
      <c r="B26" s="1"/>
      <c r="C26" s="2"/>
      <c r="D26" s="2"/>
      <c r="E26" s="1"/>
      <c r="F26" s="2"/>
      <c r="G26" s="2"/>
      <c r="H26" s="1"/>
      <c r="I26" s="1"/>
      <c r="J26" s="1"/>
      <c r="K26" s="1"/>
      <c r="L26" s="1"/>
      <c r="M26" s="1"/>
      <c r="N26" s="1"/>
      <c r="O26" s="1"/>
    </row>
    <row r="27" spans="1:15" ht="15.75" customHeight="1">
      <c r="A27" s="3" t="s">
        <v>12</v>
      </c>
      <c r="B27" s="4" t="s">
        <v>13</v>
      </c>
      <c r="C27" s="4" t="s">
        <v>13</v>
      </c>
      <c r="D27" s="4" t="s">
        <v>14</v>
      </c>
      <c r="E27" s="4" t="s">
        <v>14</v>
      </c>
      <c r="F27" s="4" t="s">
        <v>14</v>
      </c>
      <c r="G27" s="4" t="s">
        <v>14</v>
      </c>
      <c r="H27" s="4" t="s">
        <v>14</v>
      </c>
      <c r="I27" s="4"/>
      <c r="J27" s="1"/>
      <c r="K27" s="1"/>
      <c r="L27" s="1"/>
      <c r="M27" s="1"/>
      <c r="N27" s="1"/>
      <c r="O27" s="1"/>
    </row>
    <row r="28" spans="1:15">
      <c r="A28" s="209" t="s">
        <v>15</v>
      </c>
      <c r="B28" s="250"/>
      <c r="C28" s="250"/>
      <c r="D28" s="250"/>
      <c r="E28" s="250"/>
      <c r="F28" s="250"/>
      <c r="G28" s="6"/>
      <c r="H28" s="7"/>
      <c r="I28" s="7"/>
      <c r="J28" s="1"/>
      <c r="K28" s="1"/>
      <c r="L28" s="1"/>
      <c r="M28" s="1"/>
      <c r="N28" s="1"/>
      <c r="O28" s="1"/>
    </row>
    <row r="29" spans="1:15">
      <c r="A29" s="8" t="s">
        <v>16</v>
      </c>
      <c r="B29" s="9" t="s">
        <v>17</v>
      </c>
      <c r="C29" s="253" t="s">
        <v>18</v>
      </c>
      <c r="D29" s="253" t="s">
        <v>19</v>
      </c>
      <c r="E29" s="9" t="s">
        <v>20</v>
      </c>
      <c r="F29" s="253" t="s">
        <v>21</v>
      </c>
      <c r="G29" s="253" t="s">
        <v>22</v>
      </c>
      <c r="H29" s="10" t="s">
        <v>23</v>
      </c>
      <c r="I29" s="7"/>
      <c r="J29" s="1"/>
      <c r="K29" s="1"/>
      <c r="L29" s="1"/>
      <c r="M29" s="1"/>
      <c r="N29" s="1"/>
      <c r="O29" s="1"/>
    </row>
    <row r="30" spans="1:15">
      <c r="A30" s="5" t="s">
        <v>24</v>
      </c>
      <c r="B30" s="11">
        <v>0</v>
      </c>
      <c r="C30" s="11">
        <v>0</v>
      </c>
      <c r="D30" s="11">
        <v>0</v>
      </c>
      <c r="E30" s="11">
        <v>0</v>
      </c>
      <c r="F30" s="11">
        <v>0</v>
      </c>
      <c r="G30" s="11">
        <v>0</v>
      </c>
      <c r="H30" s="12">
        <f t="shared" ref="H30:H36" si="0">SUM(B30:G30)</f>
        <v>0</v>
      </c>
      <c r="I30" s="13"/>
      <c r="J30" s="1"/>
      <c r="K30" s="1"/>
      <c r="L30" s="1"/>
      <c r="M30" s="1"/>
      <c r="N30" s="1"/>
      <c r="O30" s="1"/>
    </row>
    <row r="31" spans="1:15">
      <c r="A31" s="5" t="s">
        <v>24</v>
      </c>
      <c r="B31" s="11">
        <v>0</v>
      </c>
      <c r="C31" s="11">
        <v>0</v>
      </c>
      <c r="D31" s="11">
        <v>0</v>
      </c>
      <c r="E31" s="11">
        <v>0</v>
      </c>
      <c r="F31" s="11">
        <v>0</v>
      </c>
      <c r="G31" s="11">
        <v>0</v>
      </c>
      <c r="H31" s="12">
        <f t="shared" si="0"/>
        <v>0</v>
      </c>
      <c r="I31" s="13"/>
      <c r="J31" s="1"/>
      <c r="K31" s="1"/>
      <c r="L31" s="1"/>
      <c r="M31" s="1"/>
      <c r="N31" s="1"/>
      <c r="O31" s="1"/>
    </row>
    <row r="32" spans="1:15">
      <c r="A32" s="5" t="s">
        <v>24</v>
      </c>
      <c r="B32" s="11">
        <v>0</v>
      </c>
      <c r="C32" s="11">
        <v>0</v>
      </c>
      <c r="D32" s="11">
        <v>0</v>
      </c>
      <c r="E32" s="11">
        <v>0</v>
      </c>
      <c r="F32" s="11">
        <v>0</v>
      </c>
      <c r="G32" s="11">
        <v>0</v>
      </c>
      <c r="H32" s="12">
        <f t="shared" si="0"/>
        <v>0</v>
      </c>
      <c r="I32" s="13"/>
      <c r="J32" s="1"/>
      <c r="K32" s="1"/>
      <c r="L32" s="1"/>
      <c r="M32" s="1"/>
      <c r="N32" s="1"/>
      <c r="O32" s="1"/>
    </row>
    <row r="33" spans="1:15" ht="15.75" customHeight="1">
      <c r="A33" s="218" t="s">
        <v>25</v>
      </c>
      <c r="B33" s="15" t="b">
        <f t="shared" ref="B33:G33" si="1">IF(B36&gt;B30,B36-B30,IF(B30&gt;B36,B36-B30))</f>
        <v>0</v>
      </c>
      <c r="C33" s="15" t="b">
        <f t="shared" si="1"/>
        <v>0</v>
      </c>
      <c r="D33" s="15" t="b">
        <f t="shared" si="1"/>
        <v>0</v>
      </c>
      <c r="E33" s="15" t="b">
        <f t="shared" si="1"/>
        <v>0</v>
      </c>
      <c r="F33" s="15" t="b">
        <f t="shared" si="1"/>
        <v>0</v>
      </c>
      <c r="G33" s="15" t="b">
        <f t="shared" si="1"/>
        <v>0</v>
      </c>
      <c r="H33" s="16">
        <f t="shared" si="0"/>
        <v>0</v>
      </c>
      <c r="I33" s="247" t="s">
        <v>25</v>
      </c>
      <c r="J33" s="3"/>
      <c r="K33" s="1"/>
      <c r="L33" s="1"/>
      <c r="M33" s="1"/>
      <c r="N33" s="1"/>
      <c r="O33" s="1"/>
    </row>
    <row r="34" spans="1:15" ht="15.75" customHeight="1">
      <c r="A34" s="250"/>
      <c r="B34" s="15" t="b">
        <f t="shared" ref="B34:G34" si="2">IF(B36&gt;B31,B36-B31,IF(B31&gt;B36,B36-B31))</f>
        <v>0</v>
      </c>
      <c r="C34" s="15" t="b">
        <f t="shared" si="2"/>
        <v>0</v>
      </c>
      <c r="D34" s="15" t="b">
        <f t="shared" si="2"/>
        <v>0</v>
      </c>
      <c r="E34" s="15" t="b">
        <f t="shared" si="2"/>
        <v>0</v>
      </c>
      <c r="F34" s="15" t="b">
        <f t="shared" si="2"/>
        <v>0</v>
      </c>
      <c r="G34" s="15" t="b">
        <f t="shared" si="2"/>
        <v>0</v>
      </c>
      <c r="H34" s="16">
        <f t="shared" si="0"/>
        <v>0</v>
      </c>
      <c r="I34" s="254"/>
      <c r="J34" s="3"/>
      <c r="K34" s="1"/>
      <c r="L34" s="1"/>
      <c r="M34" s="1"/>
      <c r="N34" s="1"/>
      <c r="O34" s="1"/>
    </row>
    <row r="35" spans="1:15" ht="15.75" customHeight="1">
      <c r="A35" s="255"/>
      <c r="B35" s="15" t="b">
        <f t="shared" ref="B35:G35" si="3">IF(B36&gt;B32,B36-B32,IF(B32&gt;B36,B36-B32))</f>
        <v>0</v>
      </c>
      <c r="C35" s="15" t="b">
        <f t="shared" si="3"/>
        <v>0</v>
      </c>
      <c r="D35" s="15" t="b">
        <f t="shared" si="3"/>
        <v>0</v>
      </c>
      <c r="E35" s="15" t="b">
        <f t="shared" si="3"/>
        <v>0</v>
      </c>
      <c r="F35" s="15" t="b">
        <f t="shared" si="3"/>
        <v>0</v>
      </c>
      <c r="G35" s="15" t="b">
        <f t="shared" si="3"/>
        <v>0</v>
      </c>
      <c r="H35" s="16">
        <f t="shared" si="0"/>
        <v>0</v>
      </c>
      <c r="I35" s="256"/>
      <c r="J35" s="3"/>
      <c r="K35" s="1"/>
      <c r="L35" s="1"/>
      <c r="M35" s="1"/>
      <c r="N35" s="1"/>
      <c r="O35" s="1"/>
    </row>
    <row r="36" spans="1:15">
      <c r="A36" s="17" t="s">
        <v>26</v>
      </c>
      <c r="B36" s="12">
        <f>(E59)</f>
        <v>0</v>
      </c>
      <c r="C36" s="12">
        <f>(E89)</f>
        <v>0</v>
      </c>
      <c r="D36" s="12">
        <f>(E116)</f>
        <v>0</v>
      </c>
      <c r="E36" s="12">
        <f>(E136)</f>
        <v>0</v>
      </c>
      <c r="F36" s="12">
        <v>0</v>
      </c>
      <c r="G36" s="12">
        <v>0</v>
      </c>
      <c r="H36" s="12">
        <f t="shared" si="0"/>
        <v>0</v>
      </c>
      <c r="I36" s="18"/>
      <c r="J36" s="1"/>
      <c r="K36" s="1"/>
      <c r="L36" s="1"/>
      <c r="M36" s="1"/>
      <c r="N36" s="1"/>
      <c r="O36" s="1"/>
    </row>
    <row r="37" spans="1:15">
      <c r="A37" s="18"/>
      <c r="B37" s="6"/>
      <c r="C37" s="6"/>
      <c r="D37" s="6"/>
      <c r="E37" s="6"/>
      <c r="F37" s="19"/>
      <c r="G37" s="18"/>
      <c r="H37" s="13"/>
      <c r="I37" s="20"/>
      <c r="J37" s="1"/>
      <c r="K37" s="1"/>
      <c r="L37" s="1"/>
      <c r="M37" s="1"/>
      <c r="N37" s="1"/>
      <c r="O37" s="1"/>
    </row>
    <row r="38" spans="1:15">
      <c r="A38" s="18"/>
      <c r="B38" s="6" t="s">
        <v>27</v>
      </c>
      <c r="C38" s="6"/>
      <c r="D38" s="6"/>
      <c r="E38" s="6"/>
      <c r="F38" s="8"/>
      <c r="G38" s="18"/>
      <c r="H38" s="13"/>
      <c r="I38" s="20"/>
      <c r="J38" s="1"/>
      <c r="K38" s="1"/>
      <c r="L38" s="1"/>
      <c r="M38" s="1"/>
      <c r="N38" s="1"/>
      <c r="O38" s="1"/>
    </row>
    <row r="39" spans="1:15" ht="15.75" customHeight="1">
      <c r="A39" s="6"/>
      <c r="B39" s="6"/>
      <c r="C39" s="6"/>
      <c r="D39" s="6"/>
      <c r="E39" s="18"/>
      <c r="F39" s="21">
        <v>0</v>
      </c>
      <c r="G39" s="19" t="s">
        <v>28</v>
      </c>
      <c r="H39" s="16" t="b">
        <f>IF(H36&gt;F39,H36-F39,IF(F39&gt;H36,H36-F39))</f>
        <v>0</v>
      </c>
      <c r="I39" s="247" t="s">
        <v>25</v>
      </c>
      <c r="J39" s="3"/>
      <c r="K39" s="1"/>
      <c r="L39" s="1"/>
      <c r="M39" s="1"/>
      <c r="N39" s="1"/>
      <c r="O39" s="1"/>
    </row>
    <row r="40" spans="1:15" ht="15.75" customHeight="1">
      <c r="A40" s="18"/>
      <c r="B40" s="18"/>
      <c r="C40" s="18"/>
      <c r="D40" s="6"/>
      <c r="E40" s="18"/>
      <c r="F40" s="22">
        <v>0</v>
      </c>
      <c r="G40" s="19" t="s">
        <v>29</v>
      </c>
      <c r="H40" s="23" t="b">
        <f>IF(H36&gt;F40,H36-F40,IF(F40&gt;H36,H36-F40))</f>
        <v>0</v>
      </c>
      <c r="I40" s="254"/>
      <c r="J40" s="3"/>
      <c r="K40" s="1"/>
      <c r="L40" s="1"/>
      <c r="M40" s="1"/>
      <c r="N40" s="1"/>
      <c r="O40" s="1"/>
    </row>
    <row r="41" spans="1:15" ht="15.75" customHeight="1">
      <c r="A41" s="7"/>
      <c r="B41" s="7"/>
      <c r="C41" s="7"/>
      <c r="D41" s="7"/>
      <c r="E41" s="18"/>
      <c r="F41" s="22">
        <v>0</v>
      </c>
      <c r="G41" s="19" t="s">
        <v>30</v>
      </c>
      <c r="H41" s="24" t="b">
        <f>IF(H36&gt;F41,H36-F41,IF(F41&gt;H36,H36-F41))</f>
        <v>0</v>
      </c>
      <c r="I41" s="256"/>
      <c r="J41" s="3"/>
      <c r="K41" s="1"/>
      <c r="L41" s="1"/>
      <c r="M41" s="1"/>
      <c r="N41" s="1"/>
      <c r="O41" s="1"/>
    </row>
    <row r="42" spans="1:15">
      <c r="A42" s="7"/>
      <c r="B42" s="7"/>
      <c r="C42" s="7"/>
      <c r="D42" s="7"/>
      <c r="E42" s="18"/>
      <c r="F42" s="18"/>
      <c r="G42" s="18"/>
      <c r="H42" s="18"/>
      <c r="I42" s="18"/>
      <c r="J42" s="1"/>
      <c r="K42" s="1"/>
      <c r="L42" s="1"/>
      <c r="M42" s="1"/>
      <c r="N42" s="1"/>
      <c r="O42" s="1"/>
    </row>
    <row r="43" spans="1:15">
      <c r="E43" s="1"/>
      <c r="F43" s="1"/>
      <c r="G43" s="1"/>
      <c r="I43" s="1"/>
      <c r="J43" s="1"/>
      <c r="K43" s="1"/>
      <c r="L43" s="1"/>
      <c r="M43" s="1"/>
      <c r="N43" s="1"/>
      <c r="O43" s="1"/>
    </row>
    <row r="44" spans="1:15">
      <c r="E44" s="1"/>
      <c r="F44" s="1"/>
      <c r="G44" s="1"/>
      <c r="H44" s="1"/>
      <c r="I44" s="1"/>
      <c r="J44" s="1"/>
      <c r="K44" s="1"/>
      <c r="L44" s="1"/>
      <c r="M44" s="1"/>
      <c r="N44" s="1"/>
      <c r="O44" s="1"/>
    </row>
    <row r="45" spans="1:15">
      <c r="E45" s="1"/>
      <c r="F45" s="1"/>
      <c r="G45" s="1"/>
      <c r="H45" s="1"/>
      <c r="I45" s="1"/>
      <c r="J45" s="1"/>
      <c r="K45" s="1"/>
      <c r="L45" s="1"/>
      <c r="M45" s="1"/>
      <c r="N45" s="1"/>
      <c r="O45" s="1"/>
    </row>
    <row r="46" spans="1:15">
      <c r="E46" s="1"/>
      <c r="F46" s="1"/>
      <c r="G46" s="1"/>
      <c r="H46" s="1"/>
      <c r="I46" s="1"/>
      <c r="J46" s="1"/>
      <c r="K46" s="1"/>
      <c r="L46" s="1"/>
      <c r="M46" s="1"/>
      <c r="N46" s="1"/>
      <c r="O46" s="1"/>
    </row>
    <row r="47" spans="1:15">
      <c r="A47" s="1"/>
      <c r="B47" s="1"/>
      <c r="C47" s="1"/>
      <c r="D47" s="1"/>
      <c r="E47" s="25"/>
      <c r="F47" s="1"/>
      <c r="H47" s="1"/>
      <c r="I47" s="1"/>
      <c r="J47" s="1"/>
      <c r="K47" s="1"/>
      <c r="L47" s="1"/>
      <c r="M47" s="1"/>
      <c r="N47" s="1"/>
      <c r="O47" s="1"/>
    </row>
    <row r="48" spans="1:15">
      <c r="A48" s="191" t="s">
        <v>31</v>
      </c>
      <c r="B48" s="250"/>
      <c r="C48" s="250"/>
      <c r="D48" s="250"/>
      <c r="E48" s="1"/>
      <c r="F48" s="1"/>
      <c r="H48" s="1"/>
      <c r="I48" s="1"/>
      <c r="J48" s="1"/>
      <c r="K48" s="1"/>
      <c r="L48" s="1"/>
      <c r="M48" s="1"/>
      <c r="N48" s="1"/>
      <c r="O48" s="1"/>
    </row>
    <row r="49" spans="1:15">
      <c r="A49" s="18" t="s">
        <v>32</v>
      </c>
      <c r="B49" s="18" t="s">
        <v>33</v>
      </c>
      <c r="C49" s="18" t="s">
        <v>34</v>
      </c>
      <c r="D49" s="18" t="s">
        <v>35</v>
      </c>
      <c r="E49" s="1"/>
      <c r="F49" s="1"/>
      <c r="H49" s="1"/>
      <c r="I49" s="1"/>
      <c r="J49" s="1"/>
      <c r="K49" s="1"/>
      <c r="L49" s="1"/>
      <c r="M49" s="1"/>
      <c r="N49" s="1"/>
      <c r="O49" s="1"/>
    </row>
    <row r="50" spans="1:15">
      <c r="A50" s="26">
        <v>0</v>
      </c>
      <c r="B50" s="26">
        <v>0</v>
      </c>
      <c r="C50" s="27">
        <v>0</v>
      </c>
      <c r="D50" s="26">
        <v>1</v>
      </c>
      <c r="E50" s="1"/>
      <c r="F50" s="1"/>
      <c r="H50" s="1"/>
      <c r="I50" s="1"/>
      <c r="J50" s="1"/>
      <c r="K50" s="1"/>
      <c r="L50" s="1"/>
      <c r="M50" s="1"/>
      <c r="N50" s="1"/>
      <c r="O50" s="1"/>
    </row>
    <row r="51" spans="1:15">
      <c r="A51" s="18"/>
      <c r="B51" s="18"/>
      <c r="C51" s="18" t="s">
        <v>36</v>
      </c>
      <c r="D51" s="27">
        <f>(C50/D50)</f>
        <v>0</v>
      </c>
      <c r="E51" s="1"/>
      <c r="F51" s="1"/>
      <c r="H51" s="1"/>
      <c r="I51" s="1"/>
      <c r="J51" s="1"/>
      <c r="K51" s="1"/>
      <c r="L51" s="1"/>
      <c r="M51" s="1"/>
      <c r="N51" s="1"/>
      <c r="O51" s="1"/>
    </row>
    <row r="52" spans="1:15">
      <c r="A52" s="1"/>
      <c r="B52" s="1"/>
      <c r="C52" s="1"/>
      <c r="D52" s="1"/>
      <c r="E52" s="1"/>
      <c r="F52" s="1"/>
      <c r="G52" s="1"/>
      <c r="H52" s="1"/>
      <c r="I52" s="1"/>
      <c r="J52" s="1"/>
      <c r="K52" s="1"/>
      <c r="L52" s="1"/>
      <c r="M52" s="1"/>
      <c r="N52" s="1"/>
      <c r="O52" s="1"/>
    </row>
    <row r="53" spans="1:15" ht="15.75" customHeight="1">
      <c r="A53" s="3" t="s">
        <v>12</v>
      </c>
      <c r="B53" s="4" t="s">
        <v>13</v>
      </c>
      <c r="C53" s="2"/>
      <c r="D53" s="2"/>
      <c r="E53" s="1"/>
      <c r="F53" s="257" t="s">
        <v>37</v>
      </c>
      <c r="G53" s="250"/>
      <c r="H53" s="250"/>
      <c r="I53" s="250"/>
      <c r="J53" s="250"/>
      <c r="K53" s="1"/>
      <c r="L53" s="1"/>
      <c r="M53" s="1"/>
      <c r="N53" s="1"/>
      <c r="O53" s="1"/>
    </row>
    <row r="54" spans="1:15">
      <c r="A54" s="8" t="s">
        <v>38</v>
      </c>
      <c r="B54" s="221" t="s">
        <v>39</v>
      </c>
      <c r="C54" s="255"/>
      <c r="D54" s="8" t="s">
        <v>40</v>
      </c>
      <c r="E54" s="28" t="s">
        <v>23</v>
      </c>
      <c r="F54" s="18"/>
      <c r="G54" s="258" t="s">
        <v>41</v>
      </c>
      <c r="H54" s="250"/>
      <c r="I54" s="250"/>
      <c r="J54" s="18"/>
      <c r="K54" s="25"/>
      <c r="L54" s="1"/>
      <c r="M54" s="1"/>
      <c r="N54" s="1"/>
      <c r="O54" s="1"/>
    </row>
    <row r="55" spans="1:15">
      <c r="A55" s="26">
        <v>0</v>
      </c>
      <c r="B55" s="191" t="s">
        <v>42</v>
      </c>
      <c r="C55" s="250"/>
      <c r="D55" s="5">
        <v>250</v>
      </c>
      <c r="E55" s="29">
        <f t="shared" ref="E55:E58" si="4">(A55*D55)</f>
        <v>0</v>
      </c>
      <c r="F55" s="6"/>
      <c r="G55" s="259" t="s">
        <v>43</v>
      </c>
      <c r="H55" s="30">
        <f>(C206)</f>
        <v>0</v>
      </c>
      <c r="I55" s="31">
        <f>(H55*D55)</f>
        <v>0</v>
      </c>
      <c r="J55" s="18"/>
      <c r="K55" s="1"/>
      <c r="L55" s="1"/>
      <c r="M55" s="1"/>
      <c r="N55" s="1"/>
      <c r="O55" s="1"/>
    </row>
    <row r="56" spans="1:15">
      <c r="A56" s="26">
        <v>0</v>
      </c>
      <c r="B56" s="191" t="s">
        <v>44</v>
      </c>
      <c r="C56" s="250"/>
      <c r="D56" s="5">
        <v>5000</v>
      </c>
      <c r="E56" s="32">
        <f t="shared" si="4"/>
        <v>0</v>
      </c>
      <c r="F56" s="6"/>
      <c r="G56" s="260" t="s">
        <v>45</v>
      </c>
      <c r="H56" s="33">
        <f>(C224)</f>
        <v>0</v>
      </c>
      <c r="I56" s="34">
        <f>(H56*D55)</f>
        <v>0</v>
      </c>
      <c r="J56" s="18"/>
      <c r="K56" s="1"/>
      <c r="L56" s="1"/>
      <c r="M56" s="1"/>
      <c r="N56" s="1"/>
      <c r="O56" s="1"/>
    </row>
    <row r="57" spans="1:15">
      <c r="A57" s="26">
        <v>0</v>
      </c>
      <c r="B57" s="191" t="s">
        <v>46</v>
      </c>
      <c r="C57" s="250"/>
      <c r="D57" s="5">
        <v>2000</v>
      </c>
      <c r="E57" s="32">
        <f t="shared" si="4"/>
        <v>0</v>
      </c>
      <c r="F57" s="18"/>
      <c r="G57" s="261" t="s">
        <v>47</v>
      </c>
      <c r="H57" s="33">
        <f>(C242)</f>
        <v>0</v>
      </c>
      <c r="I57" s="34">
        <f>(H57*D55)</f>
        <v>0</v>
      </c>
      <c r="J57" s="18"/>
      <c r="K57" s="1"/>
      <c r="L57" s="1"/>
      <c r="M57" s="1"/>
      <c r="N57" s="1"/>
      <c r="O57" s="1"/>
    </row>
    <row r="58" spans="1:15">
      <c r="A58" s="22">
        <v>0</v>
      </c>
      <c r="B58" s="191" t="s">
        <v>48</v>
      </c>
      <c r="C58" s="250"/>
      <c r="D58" s="5">
        <v>10800</v>
      </c>
      <c r="E58" s="32">
        <f t="shared" si="4"/>
        <v>0</v>
      </c>
      <c r="F58" s="18"/>
      <c r="G58" s="262" t="s">
        <v>49</v>
      </c>
      <c r="H58" s="33">
        <f>(C260)</f>
        <v>0</v>
      </c>
      <c r="I58" s="34">
        <f>(H58*D55)</f>
        <v>0</v>
      </c>
      <c r="J58" s="18"/>
      <c r="K58" s="1"/>
      <c r="L58" s="1"/>
      <c r="M58" s="1"/>
      <c r="N58" s="1"/>
      <c r="O58" s="1"/>
    </row>
    <row r="59" spans="1:15">
      <c r="A59" s="6"/>
      <c r="B59" s="18"/>
      <c r="C59" s="6"/>
      <c r="D59" s="18"/>
      <c r="E59" s="27">
        <f>SUM(E55:E58)</f>
        <v>0</v>
      </c>
      <c r="F59" s="18"/>
      <c r="G59" s="263" t="s">
        <v>50</v>
      </c>
      <c r="H59" s="35">
        <f>(C278)</f>
        <v>0</v>
      </c>
      <c r="I59" s="36">
        <f>(H59*D55)</f>
        <v>0</v>
      </c>
      <c r="J59" s="18"/>
      <c r="K59" s="1"/>
      <c r="L59" s="1"/>
      <c r="M59" s="1"/>
      <c r="N59" s="1"/>
      <c r="O59" s="1"/>
    </row>
    <row r="60" spans="1:15">
      <c r="A60" s="6"/>
      <c r="B60" s="257" t="s">
        <v>51</v>
      </c>
      <c r="C60" s="250"/>
      <c r="D60" s="18"/>
      <c r="E60" s="18"/>
      <c r="F60" s="18"/>
      <c r="G60" s="37" t="s">
        <v>23</v>
      </c>
      <c r="H60" s="38">
        <f t="shared" ref="H60:I60" si="5">SUM(H55:H59)</f>
        <v>0</v>
      </c>
      <c r="I60" s="38">
        <f t="shared" si="5"/>
        <v>0</v>
      </c>
      <c r="J60" s="18"/>
      <c r="K60" s="1"/>
      <c r="L60" s="1"/>
      <c r="M60" s="1"/>
      <c r="N60" s="1"/>
      <c r="O60" s="1"/>
    </row>
    <row r="61" spans="1:15">
      <c r="A61" s="2"/>
      <c r="B61" s="1"/>
      <c r="C61" s="2"/>
      <c r="D61" s="1"/>
      <c r="E61" s="1"/>
      <c r="F61" s="18"/>
      <c r="G61" s="18"/>
      <c r="H61" s="18"/>
      <c r="I61" s="18"/>
      <c r="J61" s="18"/>
      <c r="K61" s="1"/>
      <c r="L61" s="1"/>
      <c r="M61" s="1"/>
      <c r="N61" s="1"/>
      <c r="O61" s="1"/>
    </row>
    <row r="62" spans="1:15">
      <c r="A62" s="39"/>
      <c r="B62" s="40"/>
      <c r="C62" s="39"/>
      <c r="D62" s="40"/>
      <c r="E62" s="40"/>
      <c r="F62" s="1"/>
      <c r="G62" s="1"/>
      <c r="H62" s="1"/>
      <c r="I62" s="1"/>
      <c r="J62" s="1"/>
      <c r="K62" s="40"/>
      <c r="L62" s="1"/>
      <c r="M62" s="1"/>
      <c r="N62" s="1"/>
      <c r="O62" s="1"/>
    </row>
    <row r="63" spans="1:15">
      <c r="A63" s="191" t="s">
        <v>31</v>
      </c>
      <c r="B63" s="250"/>
      <c r="C63" s="250"/>
      <c r="D63" s="250"/>
      <c r="E63" s="1"/>
      <c r="F63" s="25"/>
      <c r="G63" s="1"/>
      <c r="H63" s="1"/>
      <c r="I63" s="1"/>
      <c r="J63" s="1"/>
      <c r="K63" s="1"/>
      <c r="L63" s="1"/>
      <c r="M63" s="1"/>
      <c r="N63" s="1"/>
      <c r="O63" s="1"/>
    </row>
    <row r="64" spans="1:15">
      <c r="A64" s="6" t="s">
        <v>32</v>
      </c>
      <c r="B64" s="18" t="s">
        <v>33</v>
      </c>
      <c r="C64" s="18" t="s">
        <v>34</v>
      </c>
      <c r="D64" s="18" t="s">
        <v>35</v>
      </c>
      <c r="E64" s="1"/>
      <c r="F64" s="1"/>
      <c r="G64" s="1"/>
      <c r="H64" s="1"/>
      <c r="I64" s="1"/>
      <c r="J64" s="1"/>
      <c r="K64" s="1"/>
      <c r="L64" s="1"/>
      <c r="M64" s="1"/>
      <c r="N64" s="1"/>
      <c r="O64" s="1"/>
    </row>
    <row r="65" spans="1:15">
      <c r="A65" s="26">
        <v>0</v>
      </c>
      <c r="B65" s="26">
        <v>0</v>
      </c>
      <c r="C65" s="27">
        <f>SUM(B65-A65)</f>
        <v>0</v>
      </c>
      <c r="D65" s="26">
        <v>1</v>
      </c>
      <c r="E65" s="1"/>
      <c r="F65" s="1"/>
      <c r="G65" s="1"/>
      <c r="H65" s="1"/>
      <c r="I65" s="1"/>
      <c r="J65" s="1"/>
      <c r="K65" s="1"/>
      <c r="L65" s="1"/>
      <c r="M65" s="1"/>
      <c r="N65" s="1"/>
      <c r="O65" s="1"/>
    </row>
    <row r="66" spans="1:15">
      <c r="A66" s="18"/>
      <c r="B66" s="18"/>
      <c r="C66" s="18" t="s">
        <v>36</v>
      </c>
      <c r="D66" s="27">
        <f>(C65/D65)</f>
        <v>0</v>
      </c>
      <c r="E66" s="1"/>
      <c r="F66" s="1"/>
      <c r="G66" s="1"/>
      <c r="H66" s="1"/>
      <c r="I66" s="1"/>
      <c r="J66" s="1"/>
      <c r="K66" s="1"/>
      <c r="L66" s="1"/>
      <c r="M66" s="1"/>
      <c r="N66" s="1"/>
      <c r="O66" s="1"/>
    </row>
    <row r="67" spans="1:15">
      <c r="A67" s="1"/>
      <c r="B67" s="1"/>
      <c r="C67" s="1"/>
      <c r="D67" s="1"/>
      <c r="E67" s="1"/>
      <c r="F67" s="1"/>
      <c r="G67" s="1"/>
      <c r="H67" s="1"/>
      <c r="I67" s="1"/>
      <c r="J67" s="1"/>
      <c r="K67" s="1"/>
      <c r="L67" s="1"/>
      <c r="M67" s="1"/>
      <c r="N67" s="1"/>
      <c r="O67" s="1"/>
    </row>
    <row r="68" spans="1:15" ht="15.75" customHeight="1">
      <c r="A68" s="3" t="s">
        <v>12</v>
      </c>
      <c r="B68" s="4" t="s">
        <v>14</v>
      </c>
      <c r="C68" s="2"/>
      <c r="D68" s="2"/>
      <c r="E68" s="1"/>
      <c r="F68" s="1"/>
      <c r="G68" s="1"/>
      <c r="H68" s="1"/>
      <c r="I68" s="1"/>
      <c r="J68" s="1"/>
      <c r="K68" s="1"/>
      <c r="L68" s="1"/>
      <c r="M68" s="1"/>
      <c r="N68" s="1"/>
      <c r="O68" s="1"/>
    </row>
    <row r="69" spans="1:15">
      <c r="A69" s="28" t="s">
        <v>38</v>
      </c>
      <c r="B69" s="221" t="s">
        <v>52</v>
      </c>
      <c r="C69" s="255"/>
      <c r="D69" s="8" t="s">
        <v>40</v>
      </c>
      <c r="E69" s="28" t="s">
        <v>23</v>
      </c>
      <c r="H69" s="1"/>
      <c r="I69" s="1"/>
      <c r="J69" s="1"/>
      <c r="K69" s="1"/>
      <c r="L69" s="1"/>
      <c r="M69" s="1"/>
      <c r="N69" s="1"/>
      <c r="O69" s="1"/>
    </row>
    <row r="70" spans="1:15">
      <c r="A70" s="41">
        <v>0</v>
      </c>
      <c r="B70" s="191" t="s">
        <v>53</v>
      </c>
      <c r="C70" s="250"/>
      <c r="D70" s="5">
        <v>132000</v>
      </c>
      <c r="E70" s="29">
        <f>(A70*D70)</f>
        <v>0</v>
      </c>
      <c r="F70" s="18"/>
      <c r="G70" s="18"/>
      <c r="H70" s="18"/>
      <c r="I70" s="18"/>
      <c r="J70" s="18"/>
    </row>
    <row r="71" spans="1:15">
      <c r="A71" s="42"/>
      <c r="B71" s="239" t="s">
        <v>54</v>
      </c>
      <c r="C71" s="264"/>
      <c r="D71" s="43">
        <v>132000</v>
      </c>
      <c r="E71" s="44"/>
      <c r="F71" s="45"/>
      <c r="G71" s="237" t="s">
        <v>55</v>
      </c>
      <c r="H71" s="265"/>
      <c r="I71" s="18"/>
      <c r="J71" s="18"/>
    </row>
    <row r="72" spans="1:15">
      <c r="A72" s="232">
        <v>0</v>
      </c>
      <c r="B72" s="241" t="s">
        <v>56</v>
      </c>
      <c r="C72" s="46" t="s">
        <v>57</v>
      </c>
      <c r="D72" s="30">
        <v>0</v>
      </c>
      <c r="E72" s="31">
        <f>((D72*D71)*5)</f>
        <v>0</v>
      </c>
      <c r="F72" s="230" t="s">
        <v>58</v>
      </c>
      <c r="G72" s="227">
        <f>SUM((D72*4200)+(D73*950))</f>
        <v>0</v>
      </c>
      <c r="H72" s="228" t="e">
        <f ca="1">minus(A72,G72)</f>
        <v>#NAME?</v>
      </c>
      <c r="I72" s="18"/>
      <c r="J72" s="18"/>
    </row>
    <row r="73" spans="1:15">
      <c r="A73" s="266"/>
      <c r="B73" s="250"/>
      <c r="C73" s="5" t="s">
        <v>59</v>
      </c>
      <c r="D73" s="35">
        <v>0</v>
      </c>
      <c r="E73" s="36">
        <f>(D73*D71)</f>
        <v>0</v>
      </c>
      <c r="F73" s="254"/>
      <c r="G73" s="256"/>
      <c r="H73" s="267"/>
      <c r="I73" s="18"/>
      <c r="J73" s="18"/>
    </row>
    <row r="74" spans="1:15">
      <c r="A74" s="226" t="s">
        <v>60</v>
      </c>
      <c r="B74" s="250"/>
      <c r="C74" s="250"/>
      <c r="D74" s="250"/>
      <c r="E74" s="268"/>
      <c r="F74" s="254"/>
      <c r="G74" s="269"/>
      <c r="H74" s="270"/>
      <c r="I74" s="18"/>
      <c r="J74" s="18"/>
    </row>
    <row r="75" spans="1:15">
      <c r="A75" s="235">
        <v>0</v>
      </c>
      <c r="B75" s="242" t="s">
        <v>61</v>
      </c>
      <c r="C75" s="5" t="s">
        <v>57</v>
      </c>
      <c r="D75" s="30">
        <v>0</v>
      </c>
      <c r="E75" s="31">
        <f>((D75*D71)*5)</f>
        <v>0</v>
      </c>
      <c r="F75" s="254"/>
      <c r="G75" s="227">
        <f>((D75*4200)+(D76*950))</f>
        <v>0</v>
      </c>
      <c r="H75" s="228" t="e">
        <f ca="1">minus(A75,G75)</f>
        <v>#NAME?</v>
      </c>
      <c r="I75" s="18"/>
      <c r="J75" s="18"/>
    </row>
    <row r="76" spans="1:15">
      <c r="A76" s="266"/>
      <c r="B76" s="271"/>
      <c r="C76" s="5" t="s">
        <v>59</v>
      </c>
      <c r="D76" s="35">
        <v>0</v>
      </c>
      <c r="E76" s="36">
        <f>(D76*D71)</f>
        <v>0</v>
      </c>
      <c r="F76" s="254"/>
      <c r="G76" s="256"/>
      <c r="H76" s="267"/>
      <c r="I76" s="18"/>
      <c r="J76" s="18"/>
    </row>
    <row r="77" spans="1:15">
      <c r="A77" s="226" t="s">
        <v>62</v>
      </c>
      <c r="B77" s="250"/>
      <c r="C77" s="250"/>
      <c r="D77" s="250"/>
      <c r="E77" s="268"/>
      <c r="F77" s="254"/>
      <c r="G77" s="269"/>
      <c r="H77" s="270"/>
      <c r="I77" s="18"/>
      <c r="J77" s="18"/>
    </row>
    <row r="78" spans="1:15">
      <c r="A78" s="48">
        <v>0</v>
      </c>
      <c r="B78" s="191" t="s">
        <v>63</v>
      </c>
      <c r="C78" s="250"/>
      <c r="D78" s="250"/>
      <c r="E78" s="29">
        <f>((A78*D71)*5)</f>
        <v>0</v>
      </c>
      <c r="F78" s="254"/>
      <c r="G78" s="231">
        <f>((A78*4200)+(A79*950))</f>
        <v>0</v>
      </c>
      <c r="H78" s="50"/>
      <c r="I78" s="18"/>
      <c r="J78" s="18"/>
    </row>
    <row r="79" spans="1:15">
      <c r="A79" s="51">
        <v>0</v>
      </c>
      <c r="B79" s="234" t="s">
        <v>64</v>
      </c>
      <c r="C79" s="272"/>
      <c r="D79" s="272"/>
      <c r="E79" s="52">
        <f>(A79*D71)</f>
        <v>0</v>
      </c>
      <c r="F79" s="273"/>
      <c r="G79" s="273"/>
      <c r="H79" s="53"/>
      <c r="I79" s="18"/>
      <c r="J79" s="18"/>
    </row>
    <row r="80" spans="1:15">
      <c r="A80" s="26">
        <v>0</v>
      </c>
      <c r="B80" s="274" t="s">
        <v>65</v>
      </c>
      <c r="C80" s="250"/>
      <c r="D80" s="5">
        <v>1000</v>
      </c>
      <c r="E80" s="29">
        <f t="shared" ref="E80:E82" si="6">(A80*D80)</f>
        <v>0</v>
      </c>
      <c r="F80" s="219" t="s">
        <v>66</v>
      </c>
      <c r="G80" s="250"/>
      <c r="H80" s="250"/>
      <c r="I80" s="29">
        <f t="shared" ref="I80:I81" si="7">(D287)</f>
        <v>0</v>
      </c>
      <c r="J80" s="240">
        <f>(D289)</f>
        <v>0</v>
      </c>
      <c r="L80" s="1"/>
      <c r="M80" s="1"/>
      <c r="N80" s="1"/>
      <c r="O80" s="1"/>
    </row>
    <row r="81" spans="1:15">
      <c r="A81" s="26">
        <v>0</v>
      </c>
      <c r="B81" s="275" t="s">
        <v>67</v>
      </c>
      <c r="C81" s="250"/>
      <c r="D81" s="5">
        <v>8000</v>
      </c>
      <c r="E81" s="32">
        <f t="shared" si="6"/>
        <v>0</v>
      </c>
      <c r="F81" s="250"/>
      <c r="G81" s="250"/>
      <c r="H81" s="250"/>
      <c r="I81" s="32">
        <f t="shared" si="7"/>
        <v>0</v>
      </c>
      <c r="J81" s="276"/>
      <c r="L81" s="1"/>
      <c r="M81" s="1"/>
      <c r="N81" s="1"/>
      <c r="O81" s="1"/>
    </row>
    <row r="82" spans="1:15">
      <c r="A82" s="26">
        <v>0</v>
      </c>
      <c r="B82" s="257" t="s">
        <v>68</v>
      </c>
      <c r="C82" s="250"/>
      <c r="D82" s="5">
        <v>50</v>
      </c>
      <c r="E82" s="32">
        <f t="shared" si="6"/>
        <v>0</v>
      </c>
      <c r="F82" s="191" t="s">
        <v>69</v>
      </c>
      <c r="G82" s="250"/>
      <c r="H82" s="250"/>
      <c r="I82" s="32">
        <f>(C302)</f>
        <v>0</v>
      </c>
      <c r="J82" s="5"/>
      <c r="L82" s="1"/>
      <c r="M82" s="1"/>
      <c r="N82" s="1"/>
      <c r="O82" s="1"/>
    </row>
    <row r="83" spans="1:15">
      <c r="A83" s="54"/>
      <c r="B83" s="257" t="s">
        <v>70</v>
      </c>
      <c r="C83" s="250"/>
      <c r="D83" s="19" t="s">
        <v>71</v>
      </c>
      <c r="E83" s="55"/>
      <c r="F83" s="191" t="s">
        <v>72</v>
      </c>
      <c r="G83" s="250"/>
      <c r="H83" s="250"/>
      <c r="I83" s="32">
        <f>E234</f>
        <v>0</v>
      </c>
      <c r="J83" s="5"/>
      <c r="L83" s="1"/>
      <c r="M83" s="1"/>
      <c r="N83" s="1"/>
      <c r="O83" s="1"/>
    </row>
    <row r="84" spans="1:15">
      <c r="A84" s="54"/>
      <c r="B84" s="257" t="s">
        <v>73</v>
      </c>
      <c r="C84" s="250"/>
      <c r="D84" s="19" t="s">
        <v>71</v>
      </c>
      <c r="E84" s="55"/>
      <c r="F84" s="209" t="s">
        <v>74</v>
      </c>
      <c r="G84" s="250"/>
      <c r="H84" s="250"/>
      <c r="I84" s="56">
        <f>(E334)</f>
        <v>0</v>
      </c>
      <c r="J84" s="18"/>
      <c r="K84" s="57"/>
      <c r="L84" s="1"/>
      <c r="M84" s="1"/>
      <c r="N84" s="1"/>
      <c r="O84" s="1"/>
    </row>
    <row r="85" spans="1:15">
      <c r="A85" s="26">
        <v>0</v>
      </c>
      <c r="B85" s="191" t="s">
        <v>75</v>
      </c>
      <c r="C85" s="250"/>
      <c r="D85" s="5">
        <v>15000</v>
      </c>
      <c r="E85" s="32">
        <f t="shared" ref="E85:E86" si="8">(A85*D85)</f>
        <v>0</v>
      </c>
      <c r="F85" s="18"/>
      <c r="G85" s="18"/>
      <c r="H85" s="18"/>
      <c r="I85" s="18"/>
      <c r="J85" s="18"/>
      <c r="K85" s="1"/>
      <c r="L85" s="1"/>
      <c r="M85" s="1"/>
      <c r="N85" s="1"/>
      <c r="O85" s="1"/>
    </row>
    <row r="86" spans="1:15">
      <c r="A86" s="26">
        <v>0</v>
      </c>
      <c r="B86" s="191" t="s">
        <v>76</v>
      </c>
      <c r="C86" s="250"/>
      <c r="D86" s="5">
        <v>5000</v>
      </c>
      <c r="E86" s="32">
        <f t="shared" si="8"/>
        <v>0</v>
      </c>
      <c r="F86" s="7"/>
      <c r="G86" s="7"/>
      <c r="H86" s="7"/>
      <c r="I86" s="7"/>
      <c r="J86" s="7"/>
      <c r="L86" s="1"/>
      <c r="M86" s="1"/>
      <c r="N86" s="1"/>
      <c r="O86" s="1"/>
    </row>
    <row r="87" spans="1:15">
      <c r="A87" s="26">
        <v>0</v>
      </c>
      <c r="B87" s="191" t="s">
        <v>46</v>
      </c>
      <c r="C87" s="250"/>
      <c r="D87" s="5">
        <v>2000</v>
      </c>
      <c r="E87" s="32">
        <f t="shared" ref="E87:E88" si="9">((A87/1000)*D87)</f>
        <v>0</v>
      </c>
      <c r="F87" s="7"/>
      <c r="G87" s="7"/>
      <c r="H87" s="7"/>
      <c r="I87" s="7"/>
      <c r="J87" s="7"/>
      <c r="L87" s="1"/>
      <c r="M87" s="1"/>
      <c r="N87" s="1"/>
      <c r="O87" s="1"/>
    </row>
    <row r="88" spans="1:15">
      <c r="A88" s="26">
        <v>0</v>
      </c>
      <c r="B88" s="225" t="s">
        <v>48</v>
      </c>
      <c r="C88" s="250"/>
      <c r="D88" s="5">
        <v>10800</v>
      </c>
      <c r="E88" s="32">
        <f t="shared" si="9"/>
        <v>0</v>
      </c>
      <c r="F88" s="18"/>
      <c r="G88" s="18"/>
      <c r="H88" s="18"/>
      <c r="I88" s="18"/>
      <c r="J88" s="18"/>
      <c r="K88" s="1"/>
      <c r="L88" s="1"/>
      <c r="M88" s="1"/>
      <c r="N88" s="1"/>
      <c r="O88" s="1"/>
    </row>
    <row r="89" spans="1:15">
      <c r="A89" s="6"/>
      <c r="B89" s="18"/>
      <c r="C89" s="6"/>
      <c r="D89" s="18"/>
      <c r="E89" s="27">
        <f>SUM(E70,E72:E73,E75:E76,E78:E79,E80:E88)</f>
        <v>0</v>
      </c>
      <c r="F89" s="18"/>
      <c r="G89" s="18"/>
      <c r="H89" s="6"/>
      <c r="I89" s="18"/>
      <c r="J89" s="18"/>
      <c r="K89" s="1"/>
      <c r="L89" s="1"/>
      <c r="M89" s="1"/>
      <c r="N89" s="1"/>
      <c r="O89" s="1"/>
    </row>
    <row r="90" spans="1:15">
      <c r="A90" s="6"/>
      <c r="B90" s="257" t="s">
        <v>51</v>
      </c>
      <c r="C90" s="250"/>
      <c r="D90" s="6"/>
      <c r="E90" s="18"/>
      <c r="F90" s="18"/>
      <c r="G90" s="18"/>
      <c r="H90" s="6"/>
      <c r="I90" s="18"/>
      <c r="J90" s="18"/>
      <c r="K90" s="1"/>
      <c r="L90" s="1"/>
      <c r="M90" s="1"/>
      <c r="N90" s="1"/>
      <c r="O90" s="1"/>
    </row>
    <row r="91" spans="1:15">
      <c r="F91" s="1"/>
      <c r="G91" s="1"/>
      <c r="H91" s="2"/>
      <c r="I91" s="1"/>
      <c r="J91" s="1"/>
      <c r="K91" s="1"/>
      <c r="L91" s="1"/>
      <c r="M91" s="1"/>
      <c r="N91" s="1"/>
      <c r="O91" s="1"/>
    </row>
    <row r="92" spans="1:15">
      <c r="A92" s="2"/>
      <c r="B92" s="1"/>
      <c r="C92" s="2"/>
      <c r="D92" s="1"/>
      <c r="E92" s="1"/>
      <c r="F92" s="2"/>
      <c r="H92" s="2"/>
      <c r="I92" s="1"/>
      <c r="J92" s="1"/>
      <c r="K92" s="1"/>
      <c r="L92" s="1"/>
      <c r="M92" s="1"/>
      <c r="N92" s="1"/>
      <c r="O92" s="1"/>
    </row>
    <row r="93" spans="1:15" ht="15.75" customHeight="1">
      <c r="A93" s="3" t="s">
        <v>12</v>
      </c>
      <c r="B93" s="4" t="s">
        <v>14</v>
      </c>
      <c r="C93" s="2"/>
      <c r="D93" s="1"/>
      <c r="E93" s="1"/>
      <c r="F93" s="1"/>
      <c r="G93" s="1"/>
      <c r="H93" s="1"/>
      <c r="I93" s="1"/>
      <c r="J93" s="1"/>
      <c r="K93" s="1"/>
      <c r="L93" s="1"/>
      <c r="M93" s="1"/>
      <c r="N93" s="1"/>
      <c r="O93" s="1"/>
    </row>
    <row r="94" spans="1:15">
      <c r="A94" s="8" t="s">
        <v>38</v>
      </c>
      <c r="B94" s="238" t="s">
        <v>77</v>
      </c>
      <c r="C94" s="255"/>
      <c r="D94" s="28" t="s">
        <v>40</v>
      </c>
      <c r="E94" s="28" t="s">
        <v>23</v>
      </c>
      <c r="F94" s="191" t="s">
        <v>78</v>
      </c>
      <c r="G94" s="250"/>
      <c r="H94" s="250"/>
      <c r="I94" s="250"/>
      <c r="J94" s="1"/>
      <c r="K94" s="1"/>
      <c r="L94" s="1"/>
      <c r="M94" s="1"/>
      <c r="N94" s="1"/>
      <c r="O94" s="1"/>
    </row>
    <row r="95" spans="1:15">
      <c r="A95" s="41">
        <v>0</v>
      </c>
      <c r="B95" s="191" t="s">
        <v>53</v>
      </c>
      <c r="C95" s="250"/>
      <c r="D95" s="5">
        <v>132000</v>
      </c>
      <c r="E95" s="29">
        <f>(A95*D95)</f>
        <v>0</v>
      </c>
      <c r="F95" s="18"/>
      <c r="G95" s="18"/>
      <c r="H95" s="18"/>
      <c r="I95" s="18"/>
      <c r="J95" s="57"/>
      <c r="K95" s="57"/>
      <c r="L95" s="57"/>
      <c r="M95" s="57"/>
      <c r="N95" s="57"/>
      <c r="O95" s="57"/>
    </row>
    <row r="96" spans="1:15">
      <c r="A96" s="42"/>
      <c r="B96" s="239" t="s">
        <v>54</v>
      </c>
      <c r="C96" s="264"/>
      <c r="D96" s="43">
        <v>132000</v>
      </c>
      <c r="E96" s="44"/>
      <c r="F96" s="45"/>
      <c r="G96" s="237" t="s">
        <v>55</v>
      </c>
      <c r="H96" s="265"/>
      <c r="I96" s="18"/>
      <c r="J96" s="57"/>
      <c r="K96" s="57"/>
      <c r="L96" s="57"/>
      <c r="M96" s="57"/>
      <c r="N96" s="57"/>
      <c r="O96" s="57"/>
    </row>
    <row r="97" spans="1:15">
      <c r="A97" s="232">
        <v>0</v>
      </c>
      <c r="B97" s="233" t="s">
        <v>79</v>
      </c>
      <c r="C97" s="46" t="s">
        <v>57</v>
      </c>
      <c r="D97" s="30">
        <v>0</v>
      </c>
      <c r="E97" s="31">
        <f>((D97*D96)*5)</f>
        <v>0</v>
      </c>
      <c r="F97" s="230" t="s">
        <v>58</v>
      </c>
      <c r="G97" s="227">
        <f>SUM((D97*4200)+(D98*950))</f>
        <v>0</v>
      </c>
      <c r="H97" s="228" t="e">
        <f ca="1">minus(A97,G97)</f>
        <v>#NAME?</v>
      </c>
      <c r="I97" s="18"/>
      <c r="J97" s="57"/>
      <c r="K97" s="57"/>
      <c r="L97" s="57"/>
      <c r="M97" s="57"/>
      <c r="N97" s="57"/>
      <c r="O97" s="57"/>
    </row>
    <row r="98" spans="1:15">
      <c r="A98" s="266"/>
      <c r="B98" s="250"/>
      <c r="C98" s="19" t="s">
        <v>59</v>
      </c>
      <c r="D98" s="35">
        <v>0</v>
      </c>
      <c r="E98" s="36">
        <f>(D98*D96)</f>
        <v>0</v>
      </c>
      <c r="F98" s="254"/>
      <c r="G98" s="256"/>
      <c r="H98" s="267"/>
      <c r="I98" s="18"/>
      <c r="J98" s="57"/>
      <c r="K98" s="57"/>
      <c r="L98" s="57"/>
      <c r="M98" s="57"/>
      <c r="N98" s="57"/>
      <c r="O98" s="57"/>
    </row>
    <row r="99" spans="1:15">
      <c r="A99" s="226" t="s">
        <v>60</v>
      </c>
      <c r="B99" s="250"/>
      <c r="C99" s="250"/>
      <c r="D99" s="250"/>
      <c r="E99" s="268"/>
      <c r="F99" s="254"/>
      <c r="G99" s="269"/>
      <c r="H99" s="270"/>
      <c r="I99" s="18"/>
      <c r="J99" s="57"/>
      <c r="K99" s="57"/>
      <c r="L99" s="57"/>
      <c r="M99" s="57"/>
      <c r="N99" s="57"/>
      <c r="O99" s="57"/>
    </row>
    <row r="100" spans="1:15">
      <c r="A100" s="235">
        <v>0</v>
      </c>
      <c r="B100" s="236" t="s">
        <v>80</v>
      </c>
      <c r="C100" s="19" t="s">
        <v>57</v>
      </c>
      <c r="D100" s="30">
        <v>0</v>
      </c>
      <c r="E100" s="31">
        <f>((D100*D96)*5)</f>
        <v>0</v>
      </c>
      <c r="F100" s="254"/>
      <c r="G100" s="227">
        <f>((D100*4200)+(D101*950))</f>
        <v>0</v>
      </c>
      <c r="H100" s="228" t="e">
        <f ca="1">minus(A100,G100)</f>
        <v>#NAME?</v>
      </c>
      <c r="I100" s="18"/>
      <c r="J100" s="57"/>
      <c r="K100" s="57"/>
      <c r="L100" s="57"/>
      <c r="M100" s="57"/>
      <c r="N100" s="57"/>
      <c r="O100" s="57"/>
    </row>
    <row r="101" spans="1:15">
      <c r="A101" s="266"/>
      <c r="B101" s="271"/>
      <c r="C101" s="19" t="s">
        <v>59</v>
      </c>
      <c r="D101" s="35">
        <v>0</v>
      </c>
      <c r="E101" s="36">
        <f>(D101*D96)</f>
        <v>0</v>
      </c>
      <c r="F101" s="254"/>
      <c r="G101" s="256"/>
      <c r="H101" s="267"/>
      <c r="I101" s="18"/>
      <c r="J101" s="57"/>
      <c r="K101" s="57"/>
      <c r="L101" s="57"/>
      <c r="M101" s="57"/>
      <c r="N101" s="57"/>
      <c r="O101" s="57"/>
    </row>
    <row r="102" spans="1:15">
      <c r="A102" s="226" t="s">
        <v>62</v>
      </c>
      <c r="B102" s="250"/>
      <c r="C102" s="250"/>
      <c r="D102" s="250"/>
      <c r="E102" s="268"/>
      <c r="F102" s="254"/>
      <c r="G102" s="269"/>
      <c r="H102" s="270"/>
      <c r="I102" s="18"/>
      <c r="J102" s="57"/>
      <c r="K102" s="57"/>
      <c r="L102" s="57"/>
      <c r="M102" s="57"/>
      <c r="N102" s="57"/>
      <c r="O102" s="57"/>
    </row>
    <row r="103" spans="1:15">
      <c r="A103" s="48">
        <v>0</v>
      </c>
      <c r="B103" s="191" t="s">
        <v>63</v>
      </c>
      <c r="C103" s="250"/>
      <c r="D103" s="250"/>
      <c r="E103" s="29">
        <f>((A103*D96)*5)</f>
        <v>0</v>
      </c>
      <c r="F103" s="254"/>
      <c r="G103" s="231">
        <f>((A103*4200)+(A104*950))</f>
        <v>0</v>
      </c>
      <c r="H103" s="50"/>
      <c r="I103" s="18"/>
      <c r="J103" s="57"/>
      <c r="K103" s="57"/>
      <c r="L103" s="57"/>
      <c r="M103" s="57"/>
      <c r="N103" s="57"/>
      <c r="O103" s="57"/>
    </row>
    <row r="104" spans="1:15">
      <c r="A104" s="51">
        <v>0</v>
      </c>
      <c r="B104" s="234" t="s">
        <v>64</v>
      </c>
      <c r="C104" s="272"/>
      <c r="D104" s="272"/>
      <c r="E104" s="52">
        <f>(A104*D96)</f>
        <v>0</v>
      </c>
      <c r="F104" s="273"/>
      <c r="G104" s="273"/>
      <c r="H104" s="53"/>
      <c r="I104" s="18"/>
      <c r="J104" s="57"/>
      <c r="K104" s="57"/>
      <c r="L104" s="57"/>
      <c r="M104" s="57"/>
      <c r="N104" s="57"/>
      <c r="O104" s="57"/>
    </row>
    <row r="105" spans="1:15">
      <c r="A105" s="19" t="s">
        <v>81</v>
      </c>
      <c r="B105" s="5" t="s">
        <v>82</v>
      </c>
      <c r="C105" s="19" t="s">
        <v>83</v>
      </c>
      <c r="D105" s="58" t="s">
        <v>84</v>
      </c>
      <c r="E105" s="19"/>
      <c r="F105" s="19"/>
      <c r="G105" s="19"/>
      <c r="H105" s="18"/>
      <c r="I105" s="6"/>
      <c r="J105" s="1"/>
      <c r="K105" s="1"/>
      <c r="L105" s="1"/>
      <c r="M105" s="1"/>
      <c r="N105" s="1"/>
      <c r="O105" s="1"/>
    </row>
    <row r="106" spans="1:15">
      <c r="A106" s="22">
        <v>0</v>
      </c>
      <c r="B106" s="5">
        <v>1</v>
      </c>
      <c r="C106" s="19">
        <v>5</v>
      </c>
      <c r="D106" s="59"/>
      <c r="E106" s="29">
        <f t="shared" ref="E106:E111" si="10">(A106*C106)</f>
        <v>0</v>
      </c>
      <c r="F106" s="19"/>
      <c r="G106" s="60"/>
      <c r="H106" s="60"/>
      <c r="I106" s="61"/>
      <c r="J106" s="1"/>
      <c r="K106" s="1"/>
      <c r="L106" s="1"/>
      <c r="M106" s="1"/>
      <c r="N106" s="1"/>
      <c r="O106" s="1"/>
    </row>
    <row r="107" spans="1:15">
      <c r="A107" s="22">
        <v>0</v>
      </c>
      <c r="B107" s="5">
        <v>2</v>
      </c>
      <c r="C107" s="19">
        <v>10</v>
      </c>
      <c r="D107" s="62">
        <v>0</v>
      </c>
      <c r="E107" s="32">
        <f t="shared" si="10"/>
        <v>0</v>
      </c>
      <c r="F107" s="19"/>
      <c r="G107" s="229" t="s">
        <v>85</v>
      </c>
      <c r="H107" s="277"/>
      <c r="I107" s="277"/>
      <c r="J107" s="278"/>
    </row>
    <row r="108" spans="1:15">
      <c r="A108" s="22">
        <v>0</v>
      </c>
      <c r="B108" s="5">
        <v>3</v>
      </c>
      <c r="C108" s="19">
        <v>20</v>
      </c>
      <c r="D108" s="62">
        <v>0</v>
      </c>
      <c r="E108" s="32">
        <f t="shared" si="10"/>
        <v>0</v>
      </c>
      <c r="F108" s="19"/>
      <c r="G108" s="271"/>
      <c r="H108" s="250"/>
      <c r="I108" s="250"/>
      <c r="J108" s="268"/>
    </row>
    <row r="109" spans="1:15">
      <c r="A109" s="22">
        <v>0</v>
      </c>
      <c r="B109" s="5">
        <v>4</v>
      </c>
      <c r="C109" s="19">
        <v>40</v>
      </c>
      <c r="D109" s="62">
        <v>0</v>
      </c>
      <c r="E109" s="32">
        <f t="shared" si="10"/>
        <v>0</v>
      </c>
      <c r="F109" s="19"/>
      <c r="G109" s="271"/>
      <c r="H109" s="250"/>
      <c r="I109" s="250"/>
      <c r="J109" s="268"/>
    </row>
    <row r="110" spans="1:15">
      <c r="A110" s="22">
        <v>0</v>
      </c>
      <c r="B110" s="5">
        <v>5</v>
      </c>
      <c r="C110" s="19">
        <v>80</v>
      </c>
      <c r="D110" s="62">
        <v>0</v>
      </c>
      <c r="E110" s="32">
        <f t="shared" si="10"/>
        <v>0</v>
      </c>
      <c r="F110" s="19"/>
      <c r="G110" s="279"/>
      <c r="H110" s="255"/>
      <c r="I110" s="255"/>
      <c r="J110" s="276"/>
    </row>
    <row r="111" spans="1:15">
      <c r="A111" s="22">
        <v>0</v>
      </c>
      <c r="B111" s="5">
        <v>6</v>
      </c>
      <c r="C111" s="19">
        <v>150</v>
      </c>
      <c r="D111" s="62">
        <v>0</v>
      </c>
      <c r="E111" s="56">
        <f t="shared" si="10"/>
        <v>0</v>
      </c>
      <c r="F111" s="19"/>
      <c r="G111" s="60"/>
      <c r="H111" s="60"/>
      <c r="I111" s="61"/>
    </row>
    <row r="112" spans="1:15">
      <c r="A112" s="18"/>
      <c r="B112" s="5"/>
      <c r="C112" s="18"/>
      <c r="D112" s="6"/>
      <c r="E112" s="18"/>
      <c r="F112" s="18"/>
      <c r="G112" s="63"/>
      <c r="H112" s="57"/>
      <c r="I112" s="61"/>
    </row>
    <row r="113" spans="1:15">
      <c r="A113" s="26">
        <v>0</v>
      </c>
      <c r="B113" s="191" t="s">
        <v>86</v>
      </c>
      <c r="C113" s="250"/>
      <c r="D113" s="5">
        <v>5000</v>
      </c>
      <c r="E113" s="29">
        <f t="shared" ref="E113:E115" si="11">(A113*D113)</f>
        <v>0</v>
      </c>
      <c r="F113" s="18"/>
    </row>
    <row r="114" spans="1:15">
      <c r="A114" s="26">
        <v>0</v>
      </c>
      <c r="B114" s="191" t="s">
        <v>46</v>
      </c>
      <c r="C114" s="250"/>
      <c r="D114" s="5">
        <v>2000</v>
      </c>
      <c r="E114" s="32">
        <f t="shared" si="11"/>
        <v>0</v>
      </c>
      <c r="F114" s="18"/>
    </row>
    <row r="115" spans="1:15">
      <c r="A115" s="41">
        <v>0</v>
      </c>
      <c r="B115" s="225" t="s">
        <v>48</v>
      </c>
      <c r="C115" s="250"/>
      <c r="D115" s="5">
        <v>10800</v>
      </c>
      <c r="E115" s="56">
        <f t="shared" si="11"/>
        <v>0</v>
      </c>
      <c r="F115" s="18"/>
    </row>
    <row r="116" spans="1:15">
      <c r="A116" s="64"/>
      <c r="B116" s="18"/>
      <c r="C116" s="18"/>
      <c r="D116" s="6"/>
      <c r="E116" s="27">
        <f>SUM(E95,E97:E98,E100:E101,E103:E104,E106:E111,E113:E115)</f>
        <v>0</v>
      </c>
      <c r="F116" s="18"/>
    </row>
    <row r="117" spans="1:15">
      <c r="A117" s="18"/>
      <c r="B117" s="257" t="s">
        <v>51</v>
      </c>
      <c r="C117" s="250"/>
      <c r="D117" s="18"/>
      <c r="E117" s="18"/>
      <c r="F117" s="18"/>
      <c r="G117" s="40"/>
      <c r="H117" s="39"/>
      <c r="I117" s="40"/>
      <c r="J117" s="1"/>
      <c r="K117" s="1"/>
      <c r="L117" s="1"/>
      <c r="M117" s="1"/>
      <c r="N117" s="1"/>
      <c r="O117" s="1"/>
    </row>
    <row r="118" spans="1:15">
      <c r="A118" s="1"/>
      <c r="B118" s="1"/>
      <c r="C118" s="65"/>
      <c r="D118" s="65"/>
      <c r="E118" s="65"/>
      <c r="F118" s="1"/>
      <c r="G118" s="1"/>
      <c r="H118" s="1"/>
      <c r="I118" s="1"/>
      <c r="J118" s="1"/>
      <c r="K118" s="1"/>
      <c r="L118" s="1"/>
      <c r="M118" s="1"/>
      <c r="N118" s="1"/>
      <c r="O118" s="1"/>
    </row>
    <row r="119" spans="1:15">
      <c r="A119" s="1"/>
      <c r="B119" s="1"/>
      <c r="C119" s="1"/>
      <c r="D119" s="1"/>
      <c r="E119" s="1"/>
      <c r="F119" s="25"/>
      <c r="G119" s="1"/>
      <c r="H119" s="1"/>
      <c r="I119" s="1"/>
      <c r="J119" s="1"/>
      <c r="K119" s="1"/>
      <c r="L119" s="1"/>
      <c r="M119" s="1"/>
      <c r="N119" s="1"/>
      <c r="O119" s="1"/>
    </row>
    <row r="120" spans="1:15">
      <c r="A120" s="191" t="s">
        <v>31</v>
      </c>
      <c r="B120" s="250"/>
      <c r="C120" s="250"/>
      <c r="D120" s="250"/>
      <c r="E120" s="1"/>
      <c r="F120" s="1"/>
      <c r="G120" s="1"/>
      <c r="H120" s="1"/>
      <c r="I120" s="1"/>
      <c r="J120" s="1"/>
      <c r="K120" s="1"/>
      <c r="L120" s="1"/>
      <c r="M120" s="1"/>
      <c r="N120" s="1"/>
      <c r="O120" s="1"/>
    </row>
    <row r="121" spans="1:15">
      <c r="A121" s="18" t="s">
        <v>32</v>
      </c>
      <c r="B121" s="18" t="s">
        <v>33</v>
      </c>
      <c r="C121" s="18" t="s">
        <v>34</v>
      </c>
      <c r="D121" s="18" t="s">
        <v>35</v>
      </c>
      <c r="E121" s="1"/>
      <c r="F121" s="1"/>
      <c r="G121" s="1"/>
      <c r="H121" s="1"/>
      <c r="I121" s="1"/>
      <c r="J121" s="1"/>
      <c r="K121" s="1"/>
      <c r="L121" s="1"/>
      <c r="M121" s="1"/>
      <c r="N121" s="1"/>
      <c r="O121" s="1"/>
    </row>
    <row r="122" spans="1:15">
      <c r="A122" s="26">
        <v>0</v>
      </c>
      <c r="B122" s="26">
        <v>0</v>
      </c>
      <c r="C122" s="27">
        <f>SUM(B122-A122)</f>
        <v>0</v>
      </c>
      <c r="D122" s="26">
        <v>1</v>
      </c>
      <c r="E122" s="1"/>
      <c r="F122" s="1"/>
      <c r="G122" s="1"/>
      <c r="H122" s="1"/>
      <c r="I122" s="1"/>
      <c r="J122" s="1"/>
      <c r="K122" s="1"/>
      <c r="L122" s="1"/>
      <c r="M122" s="1"/>
      <c r="N122" s="1"/>
      <c r="O122" s="1"/>
    </row>
    <row r="123" spans="1:15">
      <c r="A123" s="6"/>
      <c r="B123" s="18"/>
      <c r="C123" s="66" t="s">
        <v>36</v>
      </c>
      <c r="D123" s="27">
        <f>(C122/D122)</f>
        <v>0</v>
      </c>
      <c r="E123" s="65"/>
      <c r="F123" s="1"/>
      <c r="G123" s="1"/>
      <c r="H123" s="1"/>
      <c r="I123" s="1"/>
      <c r="J123" s="1"/>
      <c r="K123" s="1"/>
      <c r="L123" s="1"/>
      <c r="M123" s="1"/>
      <c r="N123" s="1"/>
      <c r="O123" s="1"/>
    </row>
    <row r="124" spans="1:15">
      <c r="A124" s="2"/>
      <c r="B124" s="1"/>
      <c r="C124" s="65"/>
      <c r="D124" s="65"/>
      <c r="E124" s="65"/>
      <c r="F124" s="1"/>
      <c r="G124" s="1"/>
      <c r="H124" s="1"/>
      <c r="I124" s="1"/>
      <c r="J124" s="1"/>
      <c r="K124" s="1"/>
      <c r="L124" s="1"/>
      <c r="M124" s="1"/>
      <c r="N124" s="1"/>
      <c r="O124" s="1"/>
    </row>
    <row r="125" spans="1:15" ht="15.75" customHeight="1">
      <c r="A125" s="3" t="s">
        <v>12</v>
      </c>
      <c r="B125" s="4" t="s">
        <v>14</v>
      </c>
      <c r="C125" s="65"/>
      <c r="D125" s="65"/>
      <c r="E125" s="65"/>
      <c r="F125" s="1"/>
      <c r="J125" s="1"/>
      <c r="K125" s="1"/>
      <c r="L125" s="1"/>
      <c r="M125" s="1"/>
      <c r="N125" s="1"/>
      <c r="O125" s="1"/>
    </row>
    <row r="126" spans="1:15">
      <c r="A126" s="8" t="s">
        <v>38</v>
      </c>
      <c r="B126" s="221" t="s">
        <v>87</v>
      </c>
      <c r="C126" s="255"/>
      <c r="D126" s="67" t="s">
        <v>88</v>
      </c>
      <c r="E126" s="67" t="s">
        <v>23</v>
      </c>
      <c r="F126" s="68"/>
      <c r="G126" s="19" t="s">
        <v>89</v>
      </c>
      <c r="H126" s="19" t="s">
        <v>90</v>
      </c>
      <c r="I126" s="7"/>
      <c r="J126" s="1"/>
      <c r="K126" s="1"/>
      <c r="L126" s="1"/>
      <c r="M126" s="1"/>
      <c r="N126" s="1"/>
      <c r="O126" s="1"/>
    </row>
    <row r="127" spans="1:15">
      <c r="A127" s="69">
        <v>0</v>
      </c>
      <c r="B127" s="191" t="s">
        <v>91</v>
      </c>
      <c r="C127" s="250"/>
      <c r="D127" s="70">
        <v>150</v>
      </c>
      <c r="E127" s="6"/>
      <c r="F127" s="6"/>
      <c r="G127" s="22">
        <v>0</v>
      </c>
      <c r="H127" s="69">
        <v>0</v>
      </c>
      <c r="I127" s="7"/>
      <c r="J127" s="1"/>
      <c r="K127" s="1"/>
      <c r="L127" s="1"/>
      <c r="M127" s="1"/>
      <c r="N127" s="1"/>
      <c r="O127" s="1"/>
    </row>
    <row r="128" spans="1:15">
      <c r="A128" s="69">
        <v>0</v>
      </c>
      <c r="B128" s="191" t="s">
        <v>92</v>
      </c>
      <c r="C128" s="250"/>
      <c r="D128" s="12" t="e">
        <f ca="1">minus(A128,A127)</f>
        <v>#NAME?</v>
      </c>
      <c r="E128" s="12">
        <f>((A128-A127)*D127)</f>
        <v>0</v>
      </c>
      <c r="F128" s="6"/>
      <c r="G128" s="26">
        <v>0</v>
      </c>
      <c r="H128" s="26">
        <v>0</v>
      </c>
      <c r="I128" s="7"/>
      <c r="J128" s="1"/>
      <c r="K128" s="1"/>
      <c r="L128" s="1"/>
      <c r="M128" s="1"/>
      <c r="N128" s="1"/>
      <c r="O128" s="1"/>
    </row>
    <row r="129" spans="1:15">
      <c r="A129" s="6"/>
      <c r="B129" s="18"/>
      <c r="C129" s="66"/>
      <c r="D129" s="66"/>
      <c r="E129" s="66"/>
      <c r="F129" s="18"/>
      <c r="G129" s="27">
        <f>SUM(G127,G128)</f>
        <v>0</v>
      </c>
      <c r="H129" s="27">
        <v>0</v>
      </c>
      <c r="I129" s="7"/>
      <c r="J129" s="1"/>
      <c r="K129" s="1"/>
      <c r="L129" s="1"/>
      <c r="M129" s="1"/>
      <c r="N129" s="1"/>
      <c r="O129" s="1"/>
    </row>
    <row r="130" spans="1:15">
      <c r="A130" s="18"/>
      <c r="B130" s="257" t="s">
        <v>93</v>
      </c>
      <c r="C130" s="250"/>
      <c r="D130" s="250"/>
      <c r="E130" s="29">
        <f>(F431)</f>
        <v>0</v>
      </c>
      <c r="F130" s="18"/>
      <c r="G130" s="18"/>
      <c r="H130" s="18"/>
      <c r="I130" s="18"/>
      <c r="J130" s="1"/>
      <c r="K130" s="1"/>
      <c r="L130" s="1"/>
      <c r="M130" s="1"/>
      <c r="N130" s="1"/>
      <c r="O130" s="1"/>
    </row>
    <row r="131" spans="1:15">
      <c r="A131" s="18"/>
      <c r="B131" s="257" t="s">
        <v>94</v>
      </c>
      <c r="C131" s="250"/>
      <c r="D131" s="250"/>
      <c r="E131" s="56">
        <f>(D448)</f>
        <v>0</v>
      </c>
      <c r="F131" s="18"/>
      <c r="G131" s="18"/>
      <c r="H131" s="18"/>
      <c r="I131" s="18"/>
      <c r="J131" s="1"/>
      <c r="K131" s="1"/>
      <c r="L131" s="1"/>
      <c r="M131" s="1"/>
      <c r="N131" s="1"/>
      <c r="O131" s="1"/>
    </row>
    <row r="132" spans="1:15">
      <c r="A132" s="6"/>
      <c r="B132" s="222" t="s">
        <v>95</v>
      </c>
      <c r="C132" s="250"/>
      <c r="D132" s="250"/>
      <c r="E132" s="6"/>
      <c r="F132" s="18"/>
      <c r="G132" s="18"/>
      <c r="H132" s="18"/>
      <c r="I132" s="18"/>
      <c r="J132" s="1"/>
      <c r="K132" s="1"/>
      <c r="L132" s="1"/>
      <c r="M132" s="1"/>
      <c r="N132" s="1"/>
      <c r="O132" s="1"/>
    </row>
    <row r="133" spans="1:15">
      <c r="A133" s="6"/>
      <c r="B133" s="18"/>
      <c r="C133" s="66"/>
      <c r="D133" s="71" t="s">
        <v>96</v>
      </c>
      <c r="E133" s="66"/>
      <c r="F133" s="18"/>
      <c r="G133" s="191" t="s">
        <v>78</v>
      </c>
      <c r="H133" s="250"/>
      <c r="I133" s="18"/>
      <c r="J133" s="1"/>
      <c r="K133" s="1"/>
      <c r="L133" s="1"/>
      <c r="M133" s="1"/>
      <c r="N133" s="1"/>
      <c r="O133" s="1"/>
    </row>
    <row r="134" spans="1:15">
      <c r="A134" s="26">
        <v>0</v>
      </c>
      <c r="B134" s="191" t="s">
        <v>97</v>
      </c>
      <c r="C134" s="250"/>
      <c r="D134" s="5">
        <v>12700</v>
      </c>
      <c r="E134" s="12">
        <f t="shared" ref="E134:E135" si="12">(A134*D134)</f>
        <v>0</v>
      </c>
      <c r="F134" s="19" t="s">
        <v>98</v>
      </c>
      <c r="G134" s="72">
        <v>0</v>
      </c>
      <c r="H134" s="12">
        <f t="shared" ref="H134:H135" si="13">(G134*D134)</f>
        <v>0</v>
      </c>
      <c r="I134" s="18"/>
      <c r="J134" s="1"/>
      <c r="K134" s="1"/>
      <c r="L134" s="1"/>
      <c r="M134" s="1"/>
      <c r="N134" s="1"/>
      <c r="O134" s="1"/>
    </row>
    <row r="135" spans="1:15">
      <c r="A135" s="26">
        <v>0</v>
      </c>
      <c r="B135" s="191" t="s">
        <v>99</v>
      </c>
      <c r="C135" s="250"/>
      <c r="D135" s="5">
        <v>15000</v>
      </c>
      <c r="E135" s="56">
        <f t="shared" si="12"/>
        <v>0</v>
      </c>
      <c r="F135" s="19" t="s">
        <v>100</v>
      </c>
      <c r="G135" s="22">
        <v>0</v>
      </c>
      <c r="H135" s="12">
        <f t="shared" si="13"/>
        <v>0</v>
      </c>
      <c r="I135" s="18"/>
      <c r="J135" s="1"/>
      <c r="K135" s="1"/>
      <c r="L135" s="1"/>
      <c r="M135" s="1"/>
      <c r="N135" s="1"/>
      <c r="O135" s="1"/>
    </row>
    <row r="136" spans="1:15">
      <c r="A136" s="6"/>
      <c r="B136" s="18"/>
      <c r="C136" s="66"/>
      <c r="D136" s="66"/>
      <c r="E136" s="27">
        <f>SUM(E128,E130:E131,E134:E135)</f>
        <v>0</v>
      </c>
      <c r="F136" s="18"/>
      <c r="G136" s="18"/>
      <c r="H136" s="5"/>
      <c r="I136" s="18"/>
      <c r="J136" s="1"/>
      <c r="K136" s="1"/>
      <c r="L136" s="1"/>
      <c r="M136" s="1"/>
      <c r="N136" s="1"/>
      <c r="O136" s="1"/>
    </row>
    <row r="137" spans="1:15">
      <c r="A137" s="6"/>
      <c r="B137" s="257" t="s">
        <v>51</v>
      </c>
      <c r="C137" s="250"/>
      <c r="D137" s="66"/>
      <c r="E137" s="66"/>
      <c r="F137" s="18"/>
      <c r="G137" s="18"/>
      <c r="H137" s="18"/>
      <c r="I137" s="18"/>
      <c r="J137" s="1"/>
      <c r="K137" s="1"/>
      <c r="L137" s="1"/>
      <c r="M137" s="1"/>
      <c r="N137" s="1"/>
      <c r="O137" s="1"/>
    </row>
    <row r="138" spans="1:15">
      <c r="J138" s="1"/>
      <c r="K138" s="1"/>
      <c r="L138" s="1"/>
      <c r="M138" s="1"/>
      <c r="N138" s="1"/>
      <c r="O138" s="1"/>
    </row>
    <row r="139" spans="1:15">
      <c r="A139" s="2"/>
      <c r="B139" s="1"/>
      <c r="C139" s="65"/>
      <c r="D139" s="65"/>
      <c r="E139" s="65"/>
      <c r="H139" s="1"/>
      <c r="I139" s="1"/>
      <c r="J139" s="1"/>
      <c r="K139" s="1"/>
      <c r="L139" s="40"/>
      <c r="M139" s="1"/>
      <c r="N139" s="1"/>
      <c r="O139" s="1"/>
    </row>
    <row r="140" spans="1:15">
      <c r="A140" s="191" t="s">
        <v>31</v>
      </c>
      <c r="B140" s="250"/>
      <c r="C140" s="250"/>
      <c r="D140" s="250"/>
      <c r="E140" s="65"/>
      <c r="H140" s="1"/>
      <c r="I140" s="1"/>
      <c r="J140" s="1"/>
      <c r="K140" s="1"/>
      <c r="L140" s="40"/>
      <c r="M140" s="1"/>
      <c r="N140" s="1"/>
      <c r="O140" s="1"/>
    </row>
    <row r="141" spans="1:15">
      <c r="A141" s="6" t="s">
        <v>32</v>
      </c>
      <c r="B141" s="18" t="s">
        <v>33</v>
      </c>
      <c r="C141" s="66" t="s">
        <v>34</v>
      </c>
      <c r="D141" s="66" t="s">
        <v>35</v>
      </c>
      <c r="E141" s="65"/>
      <c r="H141" s="1"/>
      <c r="I141" s="1"/>
      <c r="J141" s="1"/>
      <c r="K141" s="1"/>
      <c r="L141" s="40"/>
      <c r="M141" s="1"/>
      <c r="N141" s="1"/>
      <c r="O141" s="1"/>
    </row>
    <row r="142" spans="1:15">
      <c r="A142" s="26">
        <v>0</v>
      </c>
      <c r="B142" s="26">
        <v>0</v>
      </c>
      <c r="C142" s="27">
        <f>SUM(B142-A142)</f>
        <v>0</v>
      </c>
      <c r="D142" s="26">
        <v>1</v>
      </c>
      <c r="E142" s="65"/>
      <c r="H142" s="1"/>
      <c r="I142" s="1"/>
      <c r="J142" s="1"/>
      <c r="K142" s="1"/>
      <c r="L142" s="40"/>
      <c r="M142" s="1"/>
      <c r="N142" s="1"/>
      <c r="O142" s="1"/>
    </row>
    <row r="143" spans="1:15">
      <c r="A143" s="6"/>
      <c r="B143" s="18"/>
      <c r="C143" s="66" t="s">
        <v>36</v>
      </c>
      <c r="D143" s="27">
        <f>(C142/D142)</f>
        <v>0</v>
      </c>
      <c r="E143" s="65"/>
      <c r="H143" s="1"/>
      <c r="I143" s="1"/>
      <c r="J143" s="1"/>
      <c r="K143" s="1"/>
      <c r="L143" s="40"/>
      <c r="M143" s="1"/>
      <c r="N143" s="1"/>
      <c r="O143" s="1"/>
    </row>
    <row r="144" spans="1:15">
      <c r="A144" s="2"/>
      <c r="B144" s="1"/>
      <c r="C144" s="65"/>
      <c r="D144" s="65"/>
      <c r="E144" s="65"/>
      <c r="F144" s="1"/>
      <c r="G144" s="1"/>
      <c r="H144" s="1"/>
      <c r="I144" s="1"/>
      <c r="J144" s="1"/>
      <c r="K144" s="1"/>
      <c r="L144" s="1"/>
      <c r="M144" s="1"/>
      <c r="N144" s="1"/>
      <c r="O144" s="1"/>
    </row>
    <row r="145" spans="1:15" ht="15.75" customHeight="1">
      <c r="A145" s="4" t="s">
        <v>12</v>
      </c>
      <c r="B145" s="4" t="s">
        <v>14</v>
      </c>
      <c r="C145" s="65"/>
      <c r="D145" s="65"/>
      <c r="E145" s="65"/>
      <c r="F145" s="1"/>
      <c r="G145" s="1"/>
      <c r="H145" s="1"/>
      <c r="I145" s="1"/>
      <c r="J145" s="1"/>
      <c r="K145" s="1"/>
      <c r="L145" s="1"/>
      <c r="M145" s="1"/>
      <c r="N145" s="1"/>
      <c r="O145" s="1"/>
    </row>
    <row r="146" spans="1:15">
      <c r="A146" s="28" t="s">
        <v>38</v>
      </c>
      <c r="B146" s="221" t="s">
        <v>101</v>
      </c>
      <c r="C146" s="255"/>
      <c r="D146" s="28" t="s">
        <v>40</v>
      </c>
      <c r="E146" s="19" t="s">
        <v>23</v>
      </c>
      <c r="F146" s="18"/>
      <c r="G146" s="191" t="s">
        <v>78</v>
      </c>
      <c r="H146" s="250"/>
      <c r="I146" s="250"/>
      <c r="J146" s="250"/>
      <c r="K146" s="57"/>
      <c r="L146" s="1"/>
      <c r="M146" s="25">
        <v>5</v>
      </c>
      <c r="N146" s="1" t="s">
        <v>102</v>
      </c>
      <c r="O146" s="1"/>
    </row>
    <row r="147" spans="1:15">
      <c r="A147" s="26">
        <v>0</v>
      </c>
      <c r="B147" s="191" t="s">
        <v>103</v>
      </c>
      <c r="C147" s="250"/>
      <c r="D147" s="5">
        <v>55000</v>
      </c>
      <c r="E147" s="29">
        <f t="shared" ref="E147:E151" si="14">(A147*D147)</f>
        <v>0</v>
      </c>
      <c r="F147" s="18"/>
      <c r="G147" s="18"/>
      <c r="H147" s="73" t="s">
        <v>104</v>
      </c>
      <c r="I147" s="29">
        <f t="shared" ref="I147:I149" si="15">(E461)</f>
        <v>0</v>
      </c>
      <c r="J147" s="18"/>
      <c r="K147" s="57"/>
      <c r="L147" s="1"/>
      <c r="M147" s="1"/>
      <c r="N147" s="1" t="s">
        <v>105</v>
      </c>
      <c r="O147" s="1"/>
    </row>
    <row r="148" spans="1:15">
      <c r="A148" s="26">
        <v>0</v>
      </c>
      <c r="B148" s="191" t="s">
        <v>106</v>
      </c>
      <c r="C148" s="250"/>
      <c r="D148" s="5">
        <v>1500</v>
      </c>
      <c r="E148" s="32">
        <f t="shared" si="14"/>
        <v>0</v>
      </c>
      <c r="F148" s="18"/>
      <c r="G148" s="18"/>
      <c r="H148" s="74" t="s">
        <v>107</v>
      </c>
      <c r="I148" s="32">
        <f t="shared" si="15"/>
        <v>0</v>
      </c>
      <c r="J148" s="18"/>
      <c r="K148" s="57"/>
      <c r="L148" s="1"/>
      <c r="M148" s="1"/>
      <c r="N148" s="1" t="s">
        <v>108</v>
      </c>
      <c r="O148" s="1"/>
    </row>
    <row r="149" spans="1:15">
      <c r="A149" s="26">
        <v>0</v>
      </c>
      <c r="B149" s="191" t="s">
        <v>109</v>
      </c>
      <c r="C149" s="250"/>
      <c r="D149" s="5">
        <v>38000</v>
      </c>
      <c r="E149" s="32">
        <f t="shared" si="14"/>
        <v>0</v>
      </c>
      <c r="F149" s="18"/>
      <c r="G149" s="18"/>
      <c r="H149" s="75" t="s">
        <v>110</v>
      </c>
      <c r="I149" s="56">
        <f t="shared" si="15"/>
        <v>0</v>
      </c>
      <c r="J149" s="18"/>
      <c r="K149" s="57"/>
      <c r="L149" s="1"/>
      <c r="M149" s="1"/>
      <c r="N149" s="1" t="s">
        <v>111</v>
      </c>
      <c r="O149" s="1"/>
    </row>
    <row r="150" spans="1:15">
      <c r="A150" s="22">
        <v>0</v>
      </c>
      <c r="B150" s="198" t="s">
        <v>112</v>
      </c>
      <c r="C150" s="250"/>
      <c r="D150" s="5">
        <v>2000</v>
      </c>
      <c r="E150" s="32">
        <f t="shared" si="14"/>
        <v>0</v>
      </c>
      <c r="F150" s="18"/>
      <c r="G150" s="18"/>
      <c r="H150" s="29">
        <f t="shared" ref="H150:H151" si="16">(E470)</f>
        <v>0</v>
      </c>
      <c r="I150" s="18"/>
      <c r="J150" s="18"/>
      <c r="K150" s="57"/>
      <c r="L150" s="1"/>
      <c r="M150" s="1"/>
      <c r="N150" s="1" t="s">
        <v>113</v>
      </c>
      <c r="O150" s="1"/>
    </row>
    <row r="151" spans="1:15">
      <c r="A151" s="22">
        <v>0</v>
      </c>
      <c r="B151" s="197" t="s">
        <v>114</v>
      </c>
      <c r="C151" s="250"/>
      <c r="D151" s="5">
        <v>500</v>
      </c>
      <c r="E151" s="32">
        <f t="shared" si="14"/>
        <v>0</v>
      </c>
      <c r="F151" s="18"/>
      <c r="G151" s="18"/>
      <c r="H151" s="32">
        <f t="shared" si="16"/>
        <v>0</v>
      </c>
      <c r="I151" s="18"/>
      <c r="J151" s="18"/>
      <c r="K151" s="57"/>
      <c r="L151" s="1"/>
      <c r="M151" s="1"/>
      <c r="N151" s="1" t="s">
        <v>93</v>
      </c>
      <c r="O151" s="1"/>
    </row>
    <row r="152" spans="1:15">
      <c r="A152" s="77">
        <v>0</v>
      </c>
      <c r="B152" s="191" t="s">
        <v>115</v>
      </c>
      <c r="C152" s="250"/>
      <c r="D152" s="71" t="s">
        <v>116</v>
      </c>
      <c r="E152" s="78"/>
      <c r="F152" s="18"/>
      <c r="G152" s="18"/>
      <c r="H152" s="56">
        <f>E502</f>
        <v>0</v>
      </c>
      <c r="I152" s="18"/>
      <c r="J152" s="18"/>
      <c r="K152" s="57"/>
      <c r="L152" s="1"/>
      <c r="M152" s="1"/>
      <c r="N152" s="1"/>
      <c r="O152" s="1"/>
    </row>
    <row r="153" spans="1:15">
      <c r="A153" s="26">
        <v>0</v>
      </c>
      <c r="B153" s="191" t="s">
        <v>117</v>
      </c>
      <c r="C153" s="250"/>
      <c r="D153" s="71">
        <v>36</v>
      </c>
      <c r="E153" s="32">
        <f t="shared" ref="E153:E154" si="17">((A153/1000)*D153)</f>
        <v>0</v>
      </c>
      <c r="F153" s="18"/>
      <c r="G153" s="18"/>
      <c r="H153" s="18"/>
      <c r="I153" s="18"/>
      <c r="J153" s="18"/>
      <c r="K153" s="57"/>
      <c r="L153" s="1"/>
      <c r="M153" s="1"/>
      <c r="N153" s="1" t="s">
        <v>118</v>
      </c>
      <c r="O153" s="1"/>
    </row>
    <row r="154" spans="1:15">
      <c r="A154" s="26">
        <v>0</v>
      </c>
      <c r="B154" s="191" t="s">
        <v>119</v>
      </c>
      <c r="C154" s="250"/>
      <c r="D154" s="71">
        <v>36</v>
      </c>
      <c r="E154" s="32">
        <f t="shared" si="17"/>
        <v>0</v>
      </c>
      <c r="F154" s="18"/>
      <c r="G154" s="18"/>
      <c r="H154" s="18"/>
      <c r="I154" s="18"/>
      <c r="J154" s="18"/>
      <c r="K154" s="57"/>
      <c r="L154" s="1"/>
      <c r="M154" s="1"/>
      <c r="N154" s="1" t="s">
        <v>120</v>
      </c>
      <c r="O154" s="1"/>
    </row>
    <row r="155" spans="1:15">
      <c r="A155" s="26">
        <v>0</v>
      </c>
      <c r="B155" s="191" t="s">
        <v>121</v>
      </c>
      <c r="C155" s="250"/>
      <c r="D155" s="71">
        <v>36</v>
      </c>
      <c r="E155" s="32">
        <f>((A155/500)*D155)</f>
        <v>0</v>
      </c>
      <c r="F155" s="18"/>
      <c r="G155" s="18"/>
      <c r="H155" s="18"/>
      <c r="I155" s="18"/>
      <c r="J155" s="18"/>
      <c r="K155" s="57"/>
      <c r="L155" s="1"/>
      <c r="M155" s="1"/>
      <c r="N155" s="1" t="s">
        <v>122</v>
      </c>
      <c r="O155" s="1"/>
    </row>
    <row r="156" spans="1:15">
      <c r="A156" s="26">
        <v>0</v>
      </c>
      <c r="B156" s="191" t="s">
        <v>123</v>
      </c>
      <c r="C156" s="250"/>
      <c r="D156" s="71">
        <v>36</v>
      </c>
      <c r="E156" s="32">
        <f>((A156/200)*D156)</f>
        <v>0</v>
      </c>
      <c r="F156" s="18"/>
      <c r="G156" s="18"/>
      <c r="H156" s="18"/>
      <c r="I156" s="18"/>
      <c r="J156" s="18"/>
      <c r="K156" s="57"/>
      <c r="L156" s="1"/>
      <c r="M156" s="1"/>
      <c r="N156" s="1"/>
      <c r="O156" s="1"/>
    </row>
    <row r="157" spans="1:15">
      <c r="A157" s="26">
        <v>0</v>
      </c>
      <c r="B157" s="191" t="s">
        <v>124</v>
      </c>
      <c r="C157" s="250"/>
      <c r="D157" s="71">
        <v>360</v>
      </c>
      <c r="E157" s="32">
        <f>(A157*D157)</f>
        <v>0</v>
      </c>
      <c r="F157" s="18"/>
      <c r="G157" s="18"/>
      <c r="H157" s="18"/>
      <c r="I157" s="18"/>
      <c r="J157" s="18"/>
      <c r="K157" s="57"/>
      <c r="L157" s="1"/>
      <c r="M157" s="1"/>
      <c r="N157" s="1"/>
      <c r="O157" s="1"/>
    </row>
    <row r="158" spans="1:15">
      <c r="A158" s="6"/>
      <c r="B158" s="257" t="s">
        <v>125</v>
      </c>
      <c r="C158" s="250"/>
      <c r="D158" s="250"/>
      <c r="E158" s="78">
        <f>(F456)</f>
        <v>0</v>
      </c>
      <c r="F158" s="18"/>
      <c r="G158" s="18"/>
      <c r="H158" s="18"/>
      <c r="I158" s="18"/>
      <c r="J158" s="18"/>
      <c r="K158" s="57"/>
      <c r="L158" s="1"/>
      <c r="M158" s="1"/>
      <c r="N158" s="1"/>
      <c r="O158" s="1"/>
    </row>
    <row r="159" spans="1:15">
      <c r="A159" s="26">
        <v>0</v>
      </c>
      <c r="B159" s="191" t="s">
        <v>97</v>
      </c>
      <c r="C159" s="250"/>
      <c r="D159" s="5">
        <v>12700</v>
      </c>
      <c r="E159" s="32">
        <f t="shared" ref="E159:E161" si="18">(A159*D159)</f>
        <v>0</v>
      </c>
      <c r="F159" s="19" t="s">
        <v>98</v>
      </c>
      <c r="G159" s="72">
        <v>0</v>
      </c>
      <c r="H159" s="12">
        <f>(G159*D159)</f>
        <v>0</v>
      </c>
      <c r="I159" s="18"/>
      <c r="J159" s="18"/>
      <c r="K159" s="57"/>
      <c r="L159" s="1"/>
      <c r="M159" s="1"/>
      <c r="N159" s="1"/>
      <c r="O159" s="1"/>
    </row>
    <row r="160" spans="1:15">
      <c r="A160" s="26">
        <v>0</v>
      </c>
      <c r="B160" s="191" t="s">
        <v>126</v>
      </c>
      <c r="C160" s="250"/>
      <c r="D160" s="5">
        <v>12000</v>
      </c>
      <c r="E160" s="32">
        <f t="shared" si="18"/>
        <v>0</v>
      </c>
      <c r="F160" s="18"/>
      <c r="G160" s="18"/>
      <c r="H160" s="18"/>
      <c r="I160" s="18"/>
      <c r="J160" s="18"/>
      <c r="K160" s="57"/>
      <c r="L160" s="1"/>
      <c r="M160" s="1"/>
      <c r="N160" s="1"/>
      <c r="O160" s="1"/>
    </row>
    <row r="161" spans="1:15">
      <c r="A161" s="22">
        <v>0</v>
      </c>
      <c r="B161" s="191" t="s">
        <v>99</v>
      </c>
      <c r="C161" s="250"/>
      <c r="D161" s="5">
        <v>15000</v>
      </c>
      <c r="E161" s="32">
        <f t="shared" si="18"/>
        <v>0</v>
      </c>
      <c r="F161" s="18"/>
      <c r="G161" s="18"/>
      <c r="H161" s="18"/>
      <c r="I161" s="18"/>
      <c r="J161" s="18"/>
      <c r="K161" s="57"/>
      <c r="L161" s="1"/>
      <c r="M161" s="1"/>
      <c r="N161" s="1"/>
      <c r="O161" s="1"/>
    </row>
    <row r="162" spans="1:15">
      <c r="A162" s="6"/>
      <c r="B162" s="18"/>
      <c r="C162" s="6"/>
      <c r="D162" s="6"/>
      <c r="E162" s="38">
        <f>SUM(E80:E161)</f>
        <v>0</v>
      </c>
      <c r="F162" s="18"/>
      <c r="G162" s="18"/>
      <c r="H162" s="18"/>
      <c r="I162" s="18"/>
      <c r="J162" s="18"/>
      <c r="K162" s="57"/>
      <c r="L162" s="1"/>
      <c r="M162" s="1"/>
      <c r="N162" s="1"/>
      <c r="O162" s="1"/>
    </row>
    <row r="163" spans="1:15">
      <c r="A163" s="6"/>
      <c r="B163" s="257" t="s">
        <v>51</v>
      </c>
      <c r="C163" s="250"/>
      <c r="D163" s="6"/>
      <c r="E163" s="18"/>
      <c r="F163" s="18"/>
      <c r="G163" s="18"/>
      <c r="H163" s="18"/>
      <c r="I163" s="18"/>
      <c r="J163" s="18"/>
      <c r="K163" s="57"/>
      <c r="L163" s="1"/>
      <c r="M163" s="1"/>
      <c r="N163" s="1"/>
      <c r="O163" s="1"/>
    </row>
    <row r="164" spans="1:15">
      <c r="A164" s="2"/>
      <c r="B164" s="1"/>
      <c r="C164" s="2"/>
      <c r="D164" s="2"/>
      <c r="E164" s="1"/>
      <c r="F164" s="1"/>
      <c r="K164" s="1"/>
      <c r="L164" s="1"/>
      <c r="M164" s="1"/>
      <c r="N164" s="1"/>
      <c r="O164" s="1"/>
    </row>
    <row r="165" spans="1:15">
      <c r="A165" s="2"/>
      <c r="B165" s="1"/>
      <c r="C165" s="2"/>
      <c r="D165" s="2"/>
      <c r="E165" s="1"/>
      <c r="F165" s="1"/>
      <c r="K165" s="1"/>
      <c r="L165" s="1"/>
      <c r="M165" s="1"/>
      <c r="N165" s="1"/>
      <c r="O165" s="1"/>
    </row>
    <row r="166" spans="1:15" ht="15.75" customHeight="1">
      <c r="A166" s="3" t="s">
        <v>12</v>
      </c>
      <c r="B166" s="4" t="s">
        <v>14</v>
      </c>
      <c r="C166" s="2"/>
      <c r="D166" s="2"/>
      <c r="E166" s="1"/>
      <c r="F166" s="1"/>
      <c r="K166" s="1"/>
      <c r="L166" s="1"/>
      <c r="M166" s="1"/>
      <c r="N166" s="1"/>
      <c r="O166" s="1"/>
    </row>
    <row r="167" spans="1:15">
      <c r="A167" s="28" t="s">
        <v>38</v>
      </c>
      <c r="B167" s="221" t="s">
        <v>127</v>
      </c>
      <c r="C167" s="255"/>
      <c r="D167" s="8" t="s">
        <v>40</v>
      </c>
      <c r="E167" s="19" t="s">
        <v>23</v>
      </c>
      <c r="F167" s="18"/>
      <c r="G167" s="224" t="s">
        <v>78</v>
      </c>
      <c r="H167" s="250"/>
      <c r="I167" s="250"/>
      <c r="J167" s="250"/>
      <c r="K167" s="250"/>
      <c r="L167" s="1"/>
      <c r="M167" s="1"/>
      <c r="N167" s="1"/>
      <c r="O167" s="1"/>
    </row>
    <row r="168" spans="1:15">
      <c r="A168" s="79"/>
      <c r="B168" s="191" t="s">
        <v>128</v>
      </c>
      <c r="C168" s="250"/>
      <c r="D168" s="5">
        <v>200</v>
      </c>
      <c r="E168" s="29">
        <v>0</v>
      </c>
      <c r="F168" s="18"/>
      <c r="G168" s="18"/>
      <c r="H168" s="258" t="s">
        <v>41</v>
      </c>
      <c r="I168" s="250"/>
      <c r="J168" s="250"/>
      <c r="K168" s="18"/>
      <c r="L168" s="1"/>
      <c r="M168" s="1"/>
      <c r="N168" s="1"/>
      <c r="O168" s="1"/>
    </row>
    <row r="169" spans="1:15">
      <c r="A169" s="26">
        <v>0</v>
      </c>
      <c r="B169" s="191" t="s">
        <v>106</v>
      </c>
      <c r="C169" s="250"/>
      <c r="D169" s="5">
        <v>1200</v>
      </c>
      <c r="E169" s="32">
        <f t="shared" ref="E169:E170" si="19">(A169*D169)</f>
        <v>0</v>
      </c>
      <c r="F169" s="18"/>
      <c r="G169" s="6"/>
      <c r="H169" s="259" t="s">
        <v>43</v>
      </c>
      <c r="I169" s="30">
        <f>(E343)</f>
        <v>0</v>
      </c>
      <c r="J169" s="31">
        <f>(I169*F190)</f>
        <v>0</v>
      </c>
      <c r="K169" s="18"/>
      <c r="L169" s="1"/>
      <c r="M169" s="1"/>
      <c r="N169" s="1"/>
      <c r="O169" s="1"/>
    </row>
    <row r="170" spans="1:15">
      <c r="A170" s="26">
        <v>0</v>
      </c>
      <c r="B170" s="191" t="s">
        <v>109</v>
      </c>
      <c r="C170" s="250"/>
      <c r="D170" s="5">
        <v>30400</v>
      </c>
      <c r="E170" s="32">
        <f t="shared" si="19"/>
        <v>0</v>
      </c>
      <c r="F170" s="18"/>
      <c r="G170" s="6"/>
      <c r="H170" s="260" t="s">
        <v>45</v>
      </c>
      <c r="I170" s="33">
        <f>(E360)</f>
        <v>0</v>
      </c>
      <c r="J170" s="34">
        <f>(I170*F190)</f>
        <v>0</v>
      </c>
      <c r="K170" s="18"/>
      <c r="L170" s="1"/>
      <c r="M170" s="1"/>
      <c r="N170" s="1"/>
      <c r="O170" s="1"/>
    </row>
    <row r="171" spans="1:15">
      <c r="A171" s="6"/>
      <c r="B171" s="280" t="s">
        <v>93</v>
      </c>
      <c r="C171" s="250"/>
      <c r="D171" s="250"/>
      <c r="E171" s="32">
        <f>(F326)</f>
        <v>0</v>
      </c>
      <c r="F171" s="6"/>
      <c r="G171" s="18"/>
      <c r="H171" s="261" t="s">
        <v>47</v>
      </c>
      <c r="I171" s="33">
        <f>(E377)</f>
        <v>0</v>
      </c>
      <c r="J171" s="34">
        <f>(I171*F190)</f>
        <v>0</v>
      </c>
      <c r="K171" s="18"/>
      <c r="L171" s="1"/>
      <c r="M171" s="1"/>
      <c r="N171" s="1"/>
      <c r="O171" s="1"/>
    </row>
    <row r="172" spans="1:15">
      <c r="A172" s="6"/>
      <c r="B172" s="280" t="s">
        <v>94</v>
      </c>
      <c r="C172" s="250"/>
      <c r="D172" s="250"/>
      <c r="E172" s="32">
        <v>0</v>
      </c>
      <c r="F172" s="6"/>
      <c r="G172" s="18"/>
      <c r="H172" s="262" t="s">
        <v>49</v>
      </c>
      <c r="I172" s="33">
        <v>0</v>
      </c>
      <c r="J172" s="34">
        <f>(I172*F190)</f>
        <v>0</v>
      </c>
      <c r="K172" s="18"/>
      <c r="L172" s="1"/>
      <c r="M172" s="1"/>
      <c r="N172" s="1"/>
      <c r="O172" s="1"/>
    </row>
    <row r="173" spans="1:15">
      <c r="A173" s="5"/>
      <c r="B173" s="19"/>
      <c r="C173" s="19"/>
      <c r="D173" s="19"/>
      <c r="E173" s="80"/>
      <c r="F173" s="18"/>
      <c r="G173" s="18"/>
      <c r="H173" s="263" t="s">
        <v>50</v>
      </c>
      <c r="I173" s="35">
        <v>0</v>
      </c>
      <c r="J173" s="36">
        <f>(I173*F190)</f>
        <v>0</v>
      </c>
      <c r="K173" s="18"/>
      <c r="L173" s="1"/>
      <c r="M173" s="1"/>
      <c r="N173" s="1"/>
      <c r="O173" s="1"/>
    </row>
    <row r="174" spans="1:15">
      <c r="A174" s="26">
        <v>0</v>
      </c>
      <c r="B174" s="191" t="s">
        <v>117</v>
      </c>
      <c r="C174" s="250"/>
      <c r="D174" s="5">
        <v>36</v>
      </c>
      <c r="E174" s="32">
        <v>0</v>
      </c>
      <c r="F174" s="18"/>
      <c r="G174" s="18"/>
      <c r="H174" s="37" t="s">
        <v>23</v>
      </c>
      <c r="I174" s="38">
        <f t="shared" ref="I174:J174" si="20">SUM(I169:I173)</f>
        <v>0</v>
      </c>
      <c r="J174" s="38">
        <f t="shared" si="20"/>
        <v>0</v>
      </c>
      <c r="K174" s="18"/>
      <c r="L174" s="1"/>
      <c r="M174" s="1"/>
      <c r="N174" s="1"/>
      <c r="O174" s="1"/>
    </row>
    <row r="175" spans="1:15">
      <c r="A175" s="26">
        <v>0</v>
      </c>
      <c r="B175" s="191" t="s">
        <v>119</v>
      </c>
      <c r="C175" s="250"/>
      <c r="D175" s="5">
        <v>36</v>
      </c>
      <c r="E175" s="32">
        <v>0</v>
      </c>
      <c r="F175" s="6"/>
      <c r="G175" s="18"/>
      <c r="H175" s="18"/>
      <c r="I175" s="18"/>
      <c r="J175" s="18"/>
      <c r="K175" s="18"/>
      <c r="L175" s="1"/>
      <c r="M175" s="1"/>
      <c r="N175" s="1"/>
      <c r="O175" s="1"/>
    </row>
    <row r="176" spans="1:15">
      <c r="A176" s="26">
        <v>0</v>
      </c>
      <c r="B176" s="191" t="s">
        <v>121</v>
      </c>
      <c r="C176" s="250"/>
      <c r="D176" s="5">
        <v>36</v>
      </c>
      <c r="E176" s="32">
        <v>0</v>
      </c>
      <c r="F176" s="6"/>
      <c r="G176" s="18"/>
      <c r="H176" s="18"/>
      <c r="I176" s="18"/>
      <c r="J176" s="18"/>
      <c r="K176" s="18"/>
      <c r="L176" s="1"/>
      <c r="M176" s="1"/>
      <c r="N176" s="1"/>
      <c r="O176" s="1"/>
    </row>
    <row r="177" spans="1:15">
      <c r="A177" s="26">
        <v>0</v>
      </c>
      <c r="B177" s="191" t="s">
        <v>123</v>
      </c>
      <c r="C177" s="250"/>
      <c r="D177" s="5">
        <v>36</v>
      </c>
      <c r="E177" s="32">
        <v>0</v>
      </c>
      <c r="F177" s="6"/>
      <c r="G177" s="18"/>
      <c r="H177" s="81" t="s">
        <v>107</v>
      </c>
      <c r="I177" s="82">
        <f t="shared" ref="I177:I178" si="21">(E238)</f>
        <v>0</v>
      </c>
      <c r="J177" s="18"/>
      <c r="K177" s="18"/>
      <c r="L177" s="1"/>
      <c r="M177" s="1"/>
      <c r="N177" s="1"/>
      <c r="O177" s="1"/>
    </row>
    <row r="178" spans="1:15">
      <c r="A178" s="26">
        <v>0</v>
      </c>
      <c r="B178" s="191" t="s">
        <v>124</v>
      </c>
      <c r="C178" s="250"/>
      <c r="D178" s="5">
        <v>360</v>
      </c>
      <c r="E178" s="32">
        <f t="shared" ref="E178:E180" si="22">(A178*D178)</f>
        <v>0</v>
      </c>
      <c r="F178" s="6"/>
      <c r="G178" s="18"/>
      <c r="H178" s="83" t="s">
        <v>110</v>
      </c>
      <c r="I178" s="84">
        <f t="shared" si="21"/>
        <v>0</v>
      </c>
      <c r="J178" s="18"/>
      <c r="K178" s="18"/>
      <c r="L178" s="1"/>
      <c r="M178" s="1"/>
      <c r="N178" s="1"/>
      <c r="O178" s="1"/>
    </row>
    <row r="179" spans="1:15">
      <c r="A179" s="26">
        <v>0</v>
      </c>
      <c r="B179" s="191" t="s">
        <v>129</v>
      </c>
      <c r="C179" s="250"/>
      <c r="D179" s="5">
        <v>12000</v>
      </c>
      <c r="E179" s="32">
        <f t="shared" si="22"/>
        <v>0</v>
      </c>
      <c r="F179" s="18"/>
      <c r="G179" s="18"/>
      <c r="H179" s="18"/>
      <c r="I179" s="18"/>
      <c r="J179" s="18"/>
      <c r="K179" s="18"/>
      <c r="L179" s="1"/>
      <c r="M179" s="1"/>
      <c r="N179" s="1"/>
      <c r="O179" s="1"/>
    </row>
    <row r="180" spans="1:15">
      <c r="A180" s="26">
        <v>0</v>
      </c>
      <c r="B180" s="191" t="s">
        <v>99</v>
      </c>
      <c r="C180" s="250"/>
      <c r="D180" s="5">
        <v>15000</v>
      </c>
      <c r="E180" s="56">
        <f t="shared" si="22"/>
        <v>0</v>
      </c>
      <c r="F180" s="6"/>
      <c r="G180" s="1"/>
      <c r="H180" s="1"/>
      <c r="I180" s="1"/>
      <c r="J180" s="1"/>
      <c r="K180" s="1"/>
      <c r="L180" s="1"/>
      <c r="M180" s="1"/>
      <c r="N180" s="1"/>
      <c r="O180" s="1"/>
    </row>
    <row r="181" spans="1:15">
      <c r="A181" s="7"/>
      <c r="B181" s="7"/>
      <c r="C181" s="7"/>
      <c r="D181" s="7"/>
      <c r="E181" s="85"/>
      <c r="F181" s="7"/>
      <c r="G181" s="1"/>
      <c r="H181" s="1"/>
      <c r="I181" s="1"/>
      <c r="J181" s="1"/>
      <c r="K181" s="1"/>
      <c r="L181" s="1"/>
      <c r="M181" s="1"/>
      <c r="N181" s="1"/>
      <c r="O181" s="1"/>
    </row>
    <row r="182" spans="1:15">
      <c r="A182" s="18"/>
      <c r="B182" s="257" t="s">
        <v>51</v>
      </c>
      <c r="C182" s="250"/>
      <c r="D182" s="18"/>
      <c r="E182" s="18"/>
      <c r="F182" s="18"/>
      <c r="G182" s="1"/>
      <c r="H182" s="1"/>
      <c r="I182" s="1"/>
      <c r="J182" s="1"/>
      <c r="K182" s="1"/>
      <c r="L182" s="1"/>
      <c r="M182" s="1"/>
      <c r="N182" s="1"/>
      <c r="O182" s="1"/>
    </row>
    <row r="183" spans="1:15">
      <c r="A183" s="1"/>
      <c r="B183" s="1"/>
      <c r="C183" s="1"/>
      <c r="D183" s="1"/>
      <c r="E183" s="1"/>
      <c r="F183" s="1"/>
      <c r="G183" s="1"/>
      <c r="H183" s="1"/>
      <c r="I183" s="1"/>
      <c r="J183" s="1"/>
      <c r="K183" s="1"/>
      <c r="L183" s="1"/>
      <c r="M183" s="1"/>
      <c r="N183" s="1"/>
      <c r="O183" s="1"/>
    </row>
    <row r="184" spans="1:15">
      <c r="A184" s="1"/>
      <c r="B184" s="1"/>
      <c r="C184" s="1"/>
      <c r="D184" s="1"/>
      <c r="E184" s="1"/>
      <c r="F184" s="1"/>
      <c r="G184" s="1"/>
      <c r="H184" s="1"/>
      <c r="I184" s="1"/>
      <c r="J184" s="1"/>
      <c r="K184" s="1"/>
      <c r="L184" s="1"/>
      <c r="M184" s="1"/>
      <c r="N184" s="1"/>
      <c r="O184" s="1"/>
    </row>
    <row r="185" spans="1:15">
      <c r="A185" s="1"/>
      <c r="B185" s="1"/>
      <c r="C185" s="1"/>
      <c r="D185" s="1"/>
      <c r="E185" s="1"/>
      <c r="F185" s="1"/>
      <c r="G185" s="1"/>
      <c r="M185" s="1"/>
      <c r="N185" s="1"/>
      <c r="O185" s="1"/>
    </row>
    <row r="186" spans="1:15">
      <c r="A186" s="1"/>
      <c r="B186" s="1"/>
      <c r="C186" s="1"/>
      <c r="D186" s="1"/>
      <c r="E186" s="1"/>
      <c r="F186" s="1"/>
      <c r="G186" s="1"/>
      <c r="M186" s="1"/>
      <c r="N186" s="1"/>
      <c r="O186" s="1"/>
    </row>
    <row r="187" spans="1:15">
      <c r="A187" s="223" t="s">
        <v>130</v>
      </c>
      <c r="B187" s="277"/>
      <c r="C187" s="277"/>
      <c r="D187" s="277"/>
      <c r="E187" s="277"/>
      <c r="F187" s="278"/>
      <c r="G187" s="1"/>
      <c r="M187" s="1"/>
      <c r="N187" s="1"/>
      <c r="O187" s="1"/>
    </row>
    <row r="188" spans="1:15">
      <c r="A188" s="279"/>
      <c r="B188" s="255"/>
      <c r="C188" s="255"/>
      <c r="D188" s="255"/>
      <c r="E188" s="255"/>
      <c r="F188" s="276"/>
      <c r="G188" s="1"/>
      <c r="M188" s="1"/>
      <c r="N188" s="1"/>
      <c r="O188" s="1"/>
    </row>
    <row r="189" spans="1:15">
      <c r="A189" s="18"/>
      <c r="B189" s="18" t="s">
        <v>131</v>
      </c>
      <c r="C189" s="18"/>
      <c r="D189" s="27">
        <f>SUM(C206,C224,C242,C260,C278)</f>
        <v>0</v>
      </c>
      <c r="E189" s="6"/>
      <c r="F189" s="18"/>
      <c r="G189" s="1"/>
      <c r="M189" s="1"/>
      <c r="N189" s="1"/>
      <c r="O189" s="1"/>
    </row>
    <row r="190" spans="1:15">
      <c r="A190" s="18"/>
      <c r="B190" s="258" t="s">
        <v>132</v>
      </c>
      <c r="C190" s="250"/>
      <c r="D190" s="38">
        <f>(D189*250)</f>
        <v>0</v>
      </c>
      <c r="E190" s="18"/>
      <c r="F190" s="18"/>
      <c r="G190" s="1"/>
      <c r="M190" s="1"/>
      <c r="N190" s="1"/>
      <c r="O190" s="1"/>
    </row>
    <row r="191" spans="1:15">
      <c r="A191" s="1"/>
      <c r="B191" s="1"/>
      <c r="C191" s="1"/>
      <c r="D191" s="1"/>
      <c r="E191" s="1"/>
      <c r="F191" s="1"/>
      <c r="G191" s="1"/>
      <c r="M191" s="1"/>
      <c r="N191" s="1"/>
      <c r="O191" s="1"/>
    </row>
    <row r="192" spans="1:15">
      <c r="A192" s="1"/>
      <c r="B192" s="1"/>
      <c r="C192" s="1"/>
      <c r="D192" s="1"/>
      <c r="E192" s="1"/>
      <c r="F192" s="1"/>
      <c r="G192" s="1"/>
      <c r="M192" s="1"/>
      <c r="N192" s="1"/>
      <c r="O192" s="1"/>
    </row>
    <row r="193" spans="1:15">
      <c r="A193" s="281" t="s">
        <v>133</v>
      </c>
      <c r="B193" s="252"/>
      <c r="C193" s="258"/>
      <c r="D193" s="250"/>
      <c r="E193" s="250"/>
      <c r="F193" s="18"/>
      <c r="G193" s="1"/>
      <c r="M193" s="1"/>
      <c r="N193" s="1"/>
      <c r="O193" s="1"/>
    </row>
    <row r="194" spans="1:15">
      <c r="A194" s="19" t="s">
        <v>134</v>
      </c>
      <c r="B194" s="18" t="s">
        <v>135</v>
      </c>
      <c r="C194" s="19" t="s">
        <v>136</v>
      </c>
      <c r="D194" s="19" t="s">
        <v>137</v>
      </c>
      <c r="E194" s="19" t="s">
        <v>138</v>
      </c>
      <c r="F194" s="18"/>
      <c r="G194" s="1"/>
      <c r="H194" s="1"/>
      <c r="I194" s="1"/>
      <c r="J194" s="1"/>
      <c r="K194" s="1"/>
      <c r="L194" s="1"/>
      <c r="M194" s="1"/>
      <c r="N194" s="1"/>
      <c r="O194" s="1"/>
    </row>
    <row r="195" spans="1:15">
      <c r="A195" s="26">
        <v>0</v>
      </c>
      <c r="B195" s="19" t="s">
        <v>139</v>
      </c>
      <c r="C195" s="30">
        <f>(A195*1)</f>
        <v>0</v>
      </c>
      <c r="D195" s="86">
        <f t="shared" ref="D195:D205" si="23">(C195/60)</f>
        <v>0</v>
      </c>
      <c r="E195" s="87">
        <f t="shared" ref="E195:E205" si="24">(D195/24)</f>
        <v>0</v>
      </c>
      <c r="F195" s="192" t="s">
        <v>43</v>
      </c>
      <c r="G195" s="1"/>
      <c r="H195" s="1"/>
      <c r="I195" s="1"/>
      <c r="J195" s="1"/>
      <c r="K195" s="1"/>
      <c r="L195" s="1"/>
      <c r="M195" s="1"/>
      <c r="N195" s="1"/>
      <c r="O195" s="1"/>
    </row>
    <row r="196" spans="1:15">
      <c r="A196" s="26">
        <v>0</v>
      </c>
      <c r="B196" s="19" t="s">
        <v>140</v>
      </c>
      <c r="C196" s="33">
        <f>(A196*5)</f>
        <v>0</v>
      </c>
      <c r="D196" s="88">
        <f t="shared" si="23"/>
        <v>0</v>
      </c>
      <c r="E196" s="89">
        <f t="shared" si="24"/>
        <v>0</v>
      </c>
      <c r="F196" s="254"/>
      <c r="G196" s="1"/>
      <c r="H196" s="1"/>
      <c r="I196" s="1"/>
      <c r="J196" s="1"/>
      <c r="K196" s="1"/>
      <c r="L196" s="1"/>
      <c r="M196" s="1"/>
      <c r="N196" s="1"/>
      <c r="O196" s="1"/>
    </row>
    <row r="197" spans="1:15">
      <c r="A197" s="26">
        <v>0</v>
      </c>
      <c r="B197" s="19" t="s">
        <v>141</v>
      </c>
      <c r="C197" s="33">
        <f>(A197*15)</f>
        <v>0</v>
      </c>
      <c r="D197" s="88">
        <f t="shared" si="23"/>
        <v>0</v>
      </c>
      <c r="E197" s="89">
        <f t="shared" si="24"/>
        <v>0</v>
      </c>
      <c r="F197" s="254"/>
      <c r="G197" s="1"/>
      <c r="H197" s="1"/>
      <c r="I197" s="1"/>
      <c r="J197" s="1"/>
      <c r="K197" s="1"/>
      <c r="L197" s="1"/>
      <c r="M197" s="1"/>
      <c r="N197" s="1"/>
      <c r="O197" s="1"/>
    </row>
    <row r="198" spans="1:15">
      <c r="A198" s="26">
        <v>0</v>
      </c>
      <c r="B198" s="19" t="s">
        <v>142</v>
      </c>
      <c r="C198" s="33">
        <f>(A198*30)</f>
        <v>0</v>
      </c>
      <c r="D198" s="88">
        <f t="shared" si="23"/>
        <v>0</v>
      </c>
      <c r="E198" s="89">
        <f t="shared" si="24"/>
        <v>0</v>
      </c>
      <c r="F198" s="254"/>
      <c r="G198" s="1"/>
      <c r="H198" s="1"/>
      <c r="I198" s="1"/>
      <c r="J198" s="1"/>
      <c r="K198" s="1"/>
      <c r="L198" s="1"/>
      <c r="M198" s="1"/>
      <c r="N198" s="1"/>
      <c r="O198" s="1"/>
    </row>
    <row r="199" spans="1:15">
      <c r="A199" s="26">
        <v>0</v>
      </c>
      <c r="B199" s="19" t="s">
        <v>143</v>
      </c>
      <c r="C199" s="33">
        <f>(A199*60)</f>
        <v>0</v>
      </c>
      <c r="D199" s="88">
        <f t="shared" si="23"/>
        <v>0</v>
      </c>
      <c r="E199" s="89">
        <f t="shared" si="24"/>
        <v>0</v>
      </c>
      <c r="F199" s="254"/>
      <c r="G199" s="1"/>
      <c r="H199" s="1"/>
      <c r="I199" s="1"/>
      <c r="J199" s="1"/>
      <c r="K199" s="1"/>
      <c r="L199" s="1"/>
      <c r="M199" s="1"/>
      <c r="N199" s="1"/>
      <c r="O199" s="1"/>
    </row>
    <row r="200" spans="1:15">
      <c r="A200" s="26">
        <v>0</v>
      </c>
      <c r="B200" s="19" t="s">
        <v>144</v>
      </c>
      <c r="C200" s="33">
        <f>(A200*(4*60))</f>
        <v>0</v>
      </c>
      <c r="D200" s="88">
        <f t="shared" si="23"/>
        <v>0</v>
      </c>
      <c r="E200" s="89">
        <f t="shared" si="24"/>
        <v>0</v>
      </c>
      <c r="F200" s="254"/>
      <c r="G200" s="1"/>
      <c r="H200" s="1"/>
      <c r="I200" s="1"/>
      <c r="J200" s="1"/>
      <c r="K200" s="1"/>
      <c r="L200" s="1"/>
      <c r="M200" s="1"/>
      <c r="N200" s="1"/>
      <c r="O200" s="1"/>
    </row>
    <row r="201" spans="1:15">
      <c r="A201" s="26">
        <v>0</v>
      </c>
      <c r="B201" s="19" t="s">
        <v>145</v>
      </c>
      <c r="C201" s="33">
        <f>(A201*(8*60))</f>
        <v>0</v>
      </c>
      <c r="D201" s="88">
        <f t="shared" si="23"/>
        <v>0</v>
      </c>
      <c r="E201" s="89">
        <f t="shared" si="24"/>
        <v>0</v>
      </c>
      <c r="F201" s="254"/>
      <c r="G201" s="1"/>
      <c r="H201" s="1"/>
      <c r="I201" s="1"/>
      <c r="J201" s="1"/>
      <c r="K201" s="1"/>
      <c r="L201" s="1"/>
      <c r="M201" s="1"/>
      <c r="N201" s="1"/>
      <c r="O201" s="1"/>
    </row>
    <row r="202" spans="1:15">
      <c r="A202" s="26">
        <v>0</v>
      </c>
      <c r="B202" s="19" t="s">
        <v>146</v>
      </c>
      <c r="C202" s="33">
        <f>(A202*(12*60))</f>
        <v>0</v>
      </c>
      <c r="D202" s="88">
        <f t="shared" si="23"/>
        <v>0</v>
      </c>
      <c r="E202" s="89">
        <f t="shared" si="24"/>
        <v>0</v>
      </c>
      <c r="F202" s="254"/>
      <c r="G202" s="1"/>
      <c r="H202" s="1"/>
      <c r="I202" s="1"/>
      <c r="J202" s="1"/>
      <c r="K202" s="1"/>
      <c r="L202" s="1"/>
      <c r="M202" s="1"/>
      <c r="N202" s="1"/>
      <c r="O202" s="1"/>
    </row>
    <row r="203" spans="1:15">
      <c r="A203" s="26">
        <v>0</v>
      </c>
      <c r="B203" s="19" t="s">
        <v>147</v>
      </c>
      <c r="C203" s="33">
        <f>(A203*(15*60))</f>
        <v>0</v>
      </c>
      <c r="D203" s="88">
        <f t="shared" si="23"/>
        <v>0</v>
      </c>
      <c r="E203" s="89">
        <f t="shared" si="24"/>
        <v>0</v>
      </c>
      <c r="F203" s="254"/>
      <c r="G203" s="1"/>
      <c r="H203" s="1"/>
      <c r="I203" s="1"/>
      <c r="J203" s="1"/>
      <c r="K203" s="1"/>
      <c r="L203" s="1"/>
      <c r="M203" s="1"/>
      <c r="N203" s="1"/>
      <c r="O203" s="1"/>
    </row>
    <row r="204" spans="1:15">
      <c r="A204" s="26">
        <v>0</v>
      </c>
      <c r="B204" s="19" t="s">
        <v>148</v>
      </c>
      <c r="C204" s="33">
        <f>(A204*(24*60))</f>
        <v>0</v>
      </c>
      <c r="D204" s="88">
        <f t="shared" si="23"/>
        <v>0</v>
      </c>
      <c r="E204" s="89">
        <f t="shared" si="24"/>
        <v>0</v>
      </c>
      <c r="F204" s="254"/>
      <c r="G204" s="1"/>
      <c r="H204" s="1"/>
      <c r="I204" s="1"/>
      <c r="J204" s="1"/>
      <c r="K204" s="1"/>
      <c r="L204" s="1"/>
      <c r="M204" s="1"/>
      <c r="N204" s="1"/>
      <c r="O204" s="1"/>
    </row>
    <row r="205" spans="1:15">
      <c r="A205" s="26">
        <v>0</v>
      </c>
      <c r="B205" s="19" t="s">
        <v>149</v>
      </c>
      <c r="C205" s="35">
        <f>(A205*(72*60))</f>
        <v>0</v>
      </c>
      <c r="D205" s="90">
        <f t="shared" si="23"/>
        <v>0</v>
      </c>
      <c r="E205" s="91">
        <f t="shared" si="24"/>
        <v>0</v>
      </c>
      <c r="F205" s="256"/>
      <c r="G205" s="1"/>
      <c r="H205" s="1"/>
      <c r="I205" s="1"/>
      <c r="J205" s="1"/>
      <c r="K205" s="1"/>
      <c r="L205" s="1"/>
      <c r="M205" s="1"/>
      <c r="N205" s="1"/>
      <c r="O205" s="1"/>
    </row>
    <row r="206" spans="1:15">
      <c r="A206" s="18"/>
      <c r="B206" s="18"/>
      <c r="C206" s="27">
        <f>SUM(C195:C205)</f>
        <v>0</v>
      </c>
      <c r="D206" s="92">
        <f>SUM(D195:D205)</f>
        <v>0</v>
      </c>
      <c r="E206" s="92">
        <f>SUM(E195:E205)</f>
        <v>0</v>
      </c>
      <c r="F206" s="18"/>
      <c r="G206" s="1"/>
      <c r="H206" s="1"/>
      <c r="I206" s="1"/>
      <c r="J206" s="1"/>
      <c r="K206" s="1"/>
      <c r="L206" s="1"/>
      <c r="M206" s="1"/>
      <c r="N206" s="1"/>
      <c r="O206" s="1"/>
    </row>
    <row r="207" spans="1:15">
      <c r="A207" s="191" t="s">
        <v>150</v>
      </c>
      <c r="B207" s="250"/>
      <c r="C207" s="27">
        <f>(C206*250)</f>
        <v>0</v>
      </c>
      <c r="D207" s="18"/>
      <c r="E207" s="18"/>
      <c r="F207" s="18"/>
      <c r="G207" s="1"/>
      <c r="H207" s="1"/>
      <c r="I207" s="1"/>
      <c r="J207" s="1"/>
      <c r="K207" s="1"/>
      <c r="L207" s="1"/>
      <c r="M207" s="1"/>
      <c r="N207" s="1"/>
      <c r="O207" s="1"/>
    </row>
    <row r="208" spans="1:15">
      <c r="A208" s="191" t="s">
        <v>151</v>
      </c>
      <c r="B208" s="250"/>
      <c r="C208" s="27">
        <f>(C206*200)</f>
        <v>0</v>
      </c>
      <c r="D208" s="18"/>
      <c r="E208" s="18"/>
      <c r="F208" s="18"/>
      <c r="G208" s="1"/>
      <c r="H208" s="1"/>
      <c r="I208" s="1"/>
      <c r="J208" s="1"/>
      <c r="K208" s="1"/>
      <c r="L208" s="1"/>
      <c r="M208" s="1"/>
      <c r="N208" s="1"/>
      <c r="O208" s="1"/>
    </row>
    <row r="209" spans="1:15">
      <c r="A209" s="1"/>
      <c r="B209" s="1"/>
      <c r="C209" s="2"/>
      <c r="D209" s="1"/>
      <c r="E209" s="1"/>
      <c r="F209" s="1"/>
      <c r="G209" s="1"/>
      <c r="H209" s="1"/>
      <c r="I209" s="1"/>
      <c r="J209" s="1"/>
      <c r="K209" s="1"/>
      <c r="L209" s="1"/>
      <c r="M209" s="1"/>
      <c r="N209" s="1"/>
      <c r="O209" s="1"/>
    </row>
    <row r="210" spans="1:15">
      <c r="A210" s="1"/>
      <c r="B210" s="1"/>
      <c r="C210" s="2"/>
      <c r="D210" s="1"/>
      <c r="E210" s="1"/>
      <c r="F210" s="1"/>
      <c r="G210" s="1"/>
      <c r="H210" s="1"/>
      <c r="I210" s="1"/>
      <c r="J210" s="1"/>
      <c r="K210" s="1"/>
      <c r="L210" s="1"/>
      <c r="M210" s="1"/>
      <c r="N210" s="1"/>
      <c r="O210" s="1"/>
    </row>
    <row r="211" spans="1:15">
      <c r="A211" s="282" t="s">
        <v>45</v>
      </c>
      <c r="B211" s="252"/>
      <c r="C211" s="6"/>
      <c r="D211" s="18"/>
      <c r="E211" s="18"/>
      <c r="F211" s="18"/>
      <c r="G211" s="1"/>
      <c r="H211" s="1"/>
      <c r="I211" s="1"/>
      <c r="J211" s="1"/>
      <c r="K211" s="1"/>
      <c r="L211" s="1"/>
      <c r="M211" s="1"/>
      <c r="N211" s="1"/>
      <c r="O211" s="1"/>
    </row>
    <row r="212" spans="1:15">
      <c r="A212" s="19" t="s">
        <v>134</v>
      </c>
      <c r="B212" s="18" t="s">
        <v>135</v>
      </c>
      <c r="C212" s="19" t="s">
        <v>136</v>
      </c>
      <c r="D212" s="19" t="s">
        <v>137</v>
      </c>
      <c r="E212" s="19" t="s">
        <v>138</v>
      </c>
      <c r="F212" s="18"/>
      <c r="G212" s="1"/>
      <c r="H212" s="1"/>
      <c r="I212" s="1"/>
      <c r="J212" s="1"/>
      <c r="K212" s="1"/>
      <c r="L212" s="1"/>
      <c r="M212" s="1"/>
      <c r="N212" s="1"/>
      <c r="O212" s="1"/>
    </row>
    <row r="213" spans="1:15">
      <c r="A213" s="26">
        <v>0</v>
      </c>
      <c r="B213" s="19" t="s">
        <v>139</v>
      </c>
      <c r="C213" s="30">
        <f>(A213*1)</f>
        <v>0</v>
      </c>
      <c r="D213" s="86">
        <f t="shared" ref="D213:D223" si="25">(C213/60)</f>
        <v>0</v>
      </c>
      <c r="E213" s="87">
        <f t="shared" ref="E213:E223" si="26">(D213/24)</f>
        <v>0</v>
      </c>
      <c r="F213" s="193" t="s">
        <v>45</v>
      </c>
      <c r="G213" s="1"/>
      <c r="H213" s="1"/>
      <c r="I213" s="1"/>
      <c r="J213" s="1"/>
      <c r="K213" s="1"/>
      <c r="L213" s="1"/>
      <c r="M213" s="1"/>
      <c r="N213" s="1"/>
      <c r="O213" s="1"/>
    </row>
    <row r="214" spans="1:15">
      <c r="A214" s="26">
        <v>0</v>
      </c>
      <c r="B214" s="19" t="s">
        <v>140</v>
      </c>
      <c r="C214" s="33">
        <f>(A214*5)</f>
        <v>0</v>
      </c>
      <c r="D214" s="88">
        <f t="shared" si="25"/>
        <v>0</v>
      </c>
      <c r="E214" s="89">
        <f t="shared" si="26"/>
        <v>0</v>
      </c>
      <c r="F214" s="254"/>
      <c r="G214" s="1"/>
      <c r="H214" s="1"/>
      <c r="I214" s="1"/>
      <c r="J214" s="1"/>
      <c r="K214" s="1"/>
      <c r="L214" s="1"/>
      <c r="M214" s="1"/>
      <c r="N214" s="1"/>
      <c r="O214" s="1"/>
    </row>
    <row r="215" spans="1:15">
      <c r="A215" s="26">
        <v>0</v>
      </c>
      <c r="B215" s="19" t="s">
        <v>141</v>
      </c>
      <c r="C215" s="33">
        <f>(A215*15)</f>
        <v>0</v>
      </c>
      <c r="D215" s="88">
        <f t="shared" si="25"/>
        <v>0</v>
      </c>
      <c r="E215" s="89">
        <f t="shared" si="26"/>
        <v>0</v>
      </c>
      <c r="F215" s="254"/>
      <c r="G215" s="1"/>
      <c r="H215" s="1"/>
      <c r="I215" s="1"/>
      <c r="J215" s="1"/>
      <c r="K215" s="1"/>
      <c r="L215" s="1"/>
      <c r="M215" s="1"/>
      <c r="N215" s="1"/>
      <c r="O215" s="1"/>
    </row>
    <row r="216" spans="1:15">
      <c r="A216" s="26">
        <v>0</v>
      </c>
      <c r="B216" s="19" t="s">
        <v>142</v>
      </c>
      <c r="C216" s="33">
        <f>(A216*30)</f>
        <v>0</v>
      </c>
      <c r="D216" s="88">
        <f t="shared" si="25"/>
        <v>0</v>
      </c>
      <c r="E216" s="89">
        <f t="shared" si="26"/>
        <v>0</v>
      </c>
      <c r="F216" s="254"/>
      <c r="G216" s="1"/>
      <c r="H216" s="1"/>
      <c r="I216" s="1"/>
      <c r="J216" s="1"/>
      <c r="K216" s="1"/>
      <c r="L216" s="1"/>
      <c r="M216" s="1"/>
      <c r="N216" s="1"/>
      <c r="O216" s="1"/>
    </row>
    <row r="217" spans="1:15">
      <c r="A217" s="26">
        <v>0</v>
      </c>
      <c r="B217" s="93" t="s">
        <v>143</v>
      </c>
      <c r="C217" s="33">
        <f>(A217*60)</f>
        <v>0</v>
      </c>
      <c r="D217" s="88">
        <f t="shared" si="25"/>
        <v>0</v>
      </c>
      <c r="E217" s="89">
        <f t="shared" si="26"/>
        <v>0</v>
      </c>
      <c r="F217" s="254"/>
      <c r="G217" s="2"/>
      <c r="H217" s="2"/>
      <c r="I217" s="94"/>
      <c r="J217" s="94"/>
      <c r="K217" s="94"/>
      <c r="L217" s="94"/>
      <c r="M217" s="94"/>
      <c r="N217" s="1"/>
      <c r="O217" s="1"/>
    </row>
    <row r="218" spans="1:15">
      <c r="A218" s="26">
        <v>0</v>
      </c>
      <c r="B218" s="93" t="s">
        <v>144</v>
      </c>
      <c r="C218" s="33">
        <f>(A218*(4*60))</f>
        <v>0</v>
      </c>
      <c r="D218" s="88">
        <f t="shared" si="25"/>
        <v>0</v>
      </c>
      <c r="E218" s="89">
        <f t="shared" si="26"/>
        <v>0</v>
      </c>
      <c r="F218" s="254"/>
      <c r="G218" s="2"/>
      <c r="H218" s="2"/>
      <c r="I218" s="94"/>
      <c r="J218" s="94"/>
      <c r="K218" s="94"/>
      <c r="L218" s="94"/>
      <c r="M218" s="94"/>
      <c r="N218" s="1"/>
      <c r="O218" s="1"/>
    </row>
    <row r="219" spans="1:15">
      <c r="A219" s="26">
        <v>0</v>
      </c>
      <c r="B219" s="93" t="s">
        <v>145</v>
      </c>
      <c r="C219" s="33">
        <f>(A219*(8*60))</f>
        <v>0</v>
      </c>
      <c r="D219" s="88">
        <f t="shared" si="25"/>
        <v>0</v>
      </c>
      <c r="E219" s="89">
        <f t="shared" si="26"/>
        <v>0</v>
      </c>
      <c r="F219" s="254"/>
      <c r="G219" s="2"/>
      <c r="H219" s="2"/>
      <c r="I219" s="94"/>
      <c r="J219" s="94"/>
      <c r="K219" s="94"/>
      <c r="L219" s="94"/>
      <c r="M219" s="94"/>
      <c r="N219" s="1"/>
      <c r="O219" s="1"/>
    </row>
    <row r="220" spans="1:15">
      <c r="A220" s="26">
        <v>0</v>
      </c>
      <c r="B220" s="93" t="s">
        <v>146</v>
      </c>
      <c r="C220" s="33">
        <f>(A220*(12*60))</f>
        <v>0</v>
      </c>
      <c r="D220" s="88">
        <f t="shared" si="25"/>
        <v>0</v>
      </c>
      <c r="E220" s="89">
        <f t="shared" si="26"/>
        <v>0</v>
      </c>
      <c r="F220" s="254"/>
      <c r="G220" s="2"/>
      <c r="H220" s="2"/>
      <c r="I220" s="94"/>
      <c r="J220" s="94"/>
      <c r="K220" s="94"/>
      <c r="L220" s="94"/>
      <c r="M220" s="94"/>
      <c r="N220" s="1"/>
      <c r="O220" s="1"/>
    </row>
    <row r="221" spans="1:15">
      <c r="A221" s="26">
        <v>0</v>
      </c>
      <c r="B221" s="19" t="s">
        <v>147</v>
      </c>
      <c r="C221" s="33">
        <f>(A221*(15*60))</f>
        <v>0</v>
      </c>
      <c r="D221" s="88">
        <f t="shared" si="25"/>
        <v>0</v>
      </c>
      <c r="E221" s="89">
        <f t="shared" si="26"/>
        <v>0</v>
      </c>
      <c r="F221" s="254"/>
      <c r="G221" s="2"/>
      <c r="H221" s="2"/>
      <c r="I221" s="94"/>
      <c r="J221" s="94"/>
      <c r="K221" s="94"/>
      <c r="L221" s="94"/>
      <c r="M221" s="94"/>
      <c r="N221" s="1"/>
      <c r="O221" s="1"/>
    </row>
    <row r="222" spans="1:15">
      <c r="A222" s="26">
        <v>0</v>
      </c>
      <c r="B222" s="19" t="s">
        <v>148</v>
      </c>
      <c r="C222" s="33">
        <f>(A222*(24*60))</f>
        <v>0</v>
      </c>
      <c r="D222" s="88">
        <f t="shared" si="25"/>
        <v>0</v>
      </c>
      <c r="E222" s="89">
        <f t="shared" si="26"/>
        <v>0</v>
      </c>
      <c r="F222" s="254"/>
      <c r="G222" s="2"/>
      <c r="H222" s="2"/>
      <c r="I222" s="94"/>
      <c r="J222" s="94"/>
      <c r="K222" s="94"/>
      <c r="L222" s="94"/>
      <c r="M222" s="94"/>
      <c r="N222" s="1"/>
      <c r="O222" s="1"/>
    </row>
    <row r="223" spans="1:15">
      <c r="A223" s="26">
        <v>0</v>
      </c>
      <c r="B223" s="19" t="s">
        <v>149</v>
      </c>
      <c r="C223" s="35">
        <f>(A223*(72*60))</f>
        <v>0</v>
      </c>
      <c r="D223" s="90">
        <f t="shared" si="25"/>
        <v>0</v>
      </c>
      <c r="E223" s="91">
        <f t="shared" si="26"/>
        <v>0</v>
      </c>
      <c r="F223" s="256"/>
      <c r="G223" s="2"/>
      <c r="H223" s="2"/>
      <c r="I223" s="94"/>
      <c r="J223" s="94"/>
      <c r="K223" s="94"/>
      <c r="L223" s="94"/>
      <c r="M223" s="94"/>
      <c r="N223" s="1"/>
      <c r="O223" s="1"/>
    </row>
    <row r="224" spans="1:15">
      <c r="A224" s="18"/>
      <c r="B224" s="18"/>
      <c r="C224" s="27">
        <f>SUM(C213:C223)</f>
        <v>0</v>
      </c>
      <c r="D224" s="92">
        <f>SUM(D213:D223)</f>
        <v>0</v>
      </c>
      <c r="E224" s="92">
        <f>SUM(E213:E223)</f>
        <v>0</v>
      </c>
      <c r="F224" s="6"/>
      <c r="G224" s="2"/>
      <c r="H224" s="2"/>
      <c r="I224" s="94"/>
      <c r="J224" s="94"/>
      <c r="K224" s="94"/>
      <c r="L224" s="94"/>
      <c r="M224" s="94"/>
      <c r="N224" s="1"/>
      <c r="O224" s="1"/>
    </row>
    <row r="225" spans="1:15">
      <c r="A225" s="191" t="s">
        <v>150</v>
      </c>
      <c r="B225" s="250"/>
      <c r="C225" s="27">
        <f>(C224*250)</f>
        <v>0</v>
      </c>
      <c r="D225" s="18"/>
      <c r="E225" s="6"/>
      <c r="F225" s="6"/>
      <c r="G225" s="2"/>
      <c r="H225" s="2"/>
      <c r="I225" s="94"/>
      <c r="J225" s="94"/>
      <c r="K225" s="94"/>
      <c r="L225" s="94"/>
      <c r="M225" s="94"/>
      <c r="N225" s="1"/>
      <c r="O225" s="1"/>
    </row>
    <row r="226" spans="1:15">
      <c r="A226" s="191" t="s">
        <v>151</v>
      </c>
      <c r="B226" s="250"/>
      <c r="C226" s="27">
        <f>(C224*200)</f>
        <v>0</v>
      </c>
      <c r="D226" s="18"/>
      <c r="E226" s="6"/>
      <c r="F226" s="6"/>
      <c r="G226" s="2"/>
      <c r="H226" s="2"/>
      <c r="I226" s="94"/>
      <c r="J226" s="94"/>
      <c r="K226" s="94"/>
      <c r="L226" s="94"/>
      <c r="M226" s="94"/>
      <c r="N226" s="1"/>
      <c r="O226" s="1"/>
    </row>
    <row r="227" spans="1:15">
      <c r="A227" s="1"/>
      <c r="B227" s="1"/>
      <c r="C227" s="1"/>
      <c r="D227" s="1"/>
      <c r="E227" s="2"/>
      <c r="F227" s="2"/>
      <c r="G227" s="2"/>
      <c r="H227" s="2"/>
      <c r="I227" s="94"/>
      <c r="J227" s="94"/>
      <c r="K227" s="94"/>
      <c r="L227" s="94"/>
      <c r="M227" s="94"/>
      <c r="N227" s="1"/>
      <c r="O227" s="1"/>
    </row>
    <row r="228" spans="1:15">
      <c r="A228" s="1"/>
      <c r="B228" s="1"/>
      <c r="C228" s="1"/>
      <c r="D228" s="1"/>
      <c r="E228" s="2"/>
      <c r="F228" s="2"/>
      <c r="G228" s="2"/>
      <c r="H228" s="2"/>
      <c r="I228" s="94"/>
      <c r="J228" s="94"/>
      <c r="K228" s="94"/>
      <c r="L228" s="94"/>
      <c r="M228" s="94"/>
      <c r="N228" s="1"/>
      <c r="O228" s="1"/>
    </row>
    <row r="229" spans="1:15">
      <c r="A229" s="283" t="s">
        <v>47</v>
      </c>
      <c r="B229" s="252"/>
      <c r="C229" s="18"/>
      <c r="D229" s="18"/>
      <c r="E229" s="6"/>
      <c r="F229" s="6"/>
      <c r="G229" s="2"/>
      <c r="H229" s="2"/>
      <c r="I229" s="94"/>
      <c r="J229" s="94"/>
      <c r="K229" s="94"/>
      <c r="L229" s="94"/>
      <c r="M229" s="94"/>
      <c r="N229" s="1"/>
      <c r="O229" s="1"/>
    </row>
    <row r="230" spans="1:15">
      <c r="A230" s="19" t="s">
        <v>134</v>
      </c>
      <c r="B230" s="18" t="s">
        <v>135</v>
      </c>
      <c r="C230" s="19" t="s">
        <v>136</v>
      </c>
      <c r="D230" s="19" t="s">
        <v>137</v>
      </c>
      <c r="E230" s="5" t="s">
        <v>138</v>
      </c>
      <c r="F230" s="6"/>
      <c r="G230" s="2"/>
      <c r="H230" s="2"/>
      <c r="I230" s="94"/>
      <c r="J230" s="94"/>
      <c r="K230" s="94"/>
      <c r="L230" s="94"/>
      <c r="M230" s="94"/>
      <c r="N230" s="1"/>
      <c r="O230" s="1"/>
    </row>
    <row r="231" spans="1:15">
      <c r="A231" s="26">
        <v>0</v>
      </c>
      <c r="B231" s="19" t="s">
        <v>139</v>
      </c>
      <c r="C231" s="30">
        <f>(A231*1)</f>
        <v>0</v>
      </c>
      <c r="D231" s="86">
        <f t="shared" ref="D231:D241" si="27">(C231/60)</f>
        <v>0</v>
      </c>
      <c r="E231" s="87">
        <f t="shared" ref="E231:E241" si="28">(D231/24)</f>
        <v>0</v>
      </c>
      <c r="F231" s="211" t="s">
        <v>47</v>
      </c>
      <c r="G231" s="2"/>
      <c r="H231" s="2"/>
      <c r="I231" s="94"/>
      <c r="J231" s="94"/>
      <c r="K231" s="94"/>
      <c r="L231" s="94"/>
      <c r="M231" s="94"/>
      <c r="N231" s="1"/>
      <c r="O231" s="1"/>
    </row>
    <row r="232" spans="1:15">
      <c r="A232" s="26">
        <v>0</v>
      </c>
      <c r="B232" s="19" t="s">
        <v>140</v>
      </c>
      <c r="C232" s="33">
        <f>(A232*5)</f>
        <v>0</v>
      </c>
      <c r="D232" s="88">
        <f t="shared" si="27"/>
        <v>0</v>
      </c>
      <c r="E232" s="89">
        <f t="shared" si="28"/>
        <v>0</v>
      </c>
      <c r="F232" s="254"/>
      <c r="G232" s="2"/>
      <c r="H232" s="2"/>
      <c r="I232" s="94"/>
      <c r="J232" s="94"/>
      <c r="K232" s="94"/>
      <c r="L232" s="94"/>
      <c r="M232" s="94"/>
      <c r="N232" s="1"/>
      <c r="O232" s="1"/>
    </row>
    <row r="233" spans="1:15">
      <c r="A233" s="26">
        <v>0</v>
      </c>
      <c r="B233" s="19" t="s">
        <v>141</v>
      </c>
      <c r="C233" s="33">
        <f>(A233*15)</f>
        <v>0</v>
      </c>
      <c r="D233" s="88">
        <f t="shared" si="27"/>
        <v>0</v>
      </c>
      <c r="E233" s="89">
        <f t="shared" si="28"/>
        <v>0</v>
      </c>
      <c r="F233" s="254"/>
      <c r="G233" s="2"/>
      <c r="H233" s="2"/>
      <c r="I233" s="94"/>
      <c r="J233" s="94"/>
      <c r="K233" s="94"/>
      <c r="L233" s="94"/>
      <c r="M233" s="94"/>
      <c r="N233" s="1"/>
      <c r="O233" s="1"/>
    </row>
    <row r="234" spans="1:15">
      <c r="A234" s="26">
        <v>0</v>
      </c>
      <c r="B234" s="19" t="s">
        <v>142</v>
      </c>
      <c r="C234" s="33">
        <f>(A234*30)</f>
        <v>0</v>
      </c>
      <c r="D234" s="88">
        <f t="shared" si="27"/>
        <v>0</v>
      </c>
      <c r="E234" s="89">
        <f t="shared" si="28"/>
        <v>0</v>
      </c>
      <c r="F234" s="254"/>
      <c r="G234" s="2"/>
      <c r="H234" s="2"/>
      <c r="I234" s="94"/>
      <c r="J234" s="94"/>
      <c r="K234" s="94"/>
      <c r="L234" s="94"/>
      <c r="M234" s="94"/>
      <c r="N234" s="1"/>
      <c r="O234" s="1"/>
    </row>
    <row r="235" spans="1:15">
      <c r="A235" s="26">
        <v>0</v>
      </c>
      <c r="B235" s="19" t="s">
        <v>143</v>
      </c>
      <c r="C235" s="33">
        <f>(A235*60)</f>
        <v>0</v>
      </c>
      <c r="D235" s="88">
        <f t="shared" si="27"/>
        <v>0</v>
      </c>
      <c r="E235" s="89">
        <f t="shared" si="28"/>
        <v>0</v>
      </c>
      <c r="F235" s="254"/>
      <c r="G235" s="2"/>
      <c r="H235" s="2"/>
      <c r="I235" s="94"/>
      <c r="J235" s="94"/>
      <c r="K235" s="94"/>
      <c r="L235" s="94"/>
      <c r="M235" s="94"/>
      <c r="N235" s="1"/>
      <c r="O235" s="1"/>
    </row>
    <row r="236" spans="1:15">
      <c r="A236" s="26">
        <v>0</v>
      </c>
      <c r="B236" s="19" t="s">
        <v>144</v>
      </c>
      <c r="C236" s="33">
        <f>(A236*(4*60))</f>
        <v>0</v>
      </c>
      <c r="D236" s="88">
        <f t="shared" si="27"/>
        <v>0</v>
      </c>
      <c r="E236" s="89">
        <f t="shared" si="28"/>
        <v>0</v>
      </c>
      <c r="F236" s="254"/>
      <c r="G236" s="2"/>
      <c r="H236" s="2"/>
      <c r="I236" s="94"/>
      <c r="J236" s="94"/>
      <c r="K236" s="94"/>
      <c r="L236" s="94"/>
      <c r="M236" s="94"/>
      <c r="N236" s="1"/>
      <c r="O236" s="1"/>
    </row>
    <row r="237" spans="1:15">
      <c r="A237" s="26">
        <v>0</v>
      </c>
      <c r="B237" s="19" t="s">
        <v>145</v>
      </c>
      <c r="C237" s="33">
        <f>(A237*(8*60))</f>
        <v>0</v>
      </c>
      <c r="D237" s="88">
        <f t="shared" si="27"/>
        <v>0</v>
      </c>
      <c r="E237" s="89">
        <f t="shared" si="28"/>
        <v>0</v>
      </c>
      <c r="F237" s="254"/>
      <c r="G237" s="2"/>
      <c r="H237" s="2"/>
      <c r="I237" s="1"/>
      <c r="J237" s="1"/>
      <c r="K237" s="1"/>
      <c r="L237" s="1"/>
      <c r="M237" s="1"/>
      <c r="N237" s="1"/>
      <c r="O237" s="1"/>
    </row>
    <row r="238" spans="1:15">
      <c r="A238" s="26">
        <v>0</v>
      </c>
      <c r="B238" s="19" t="s">
        <v>146</v>
      </c>
      <c r="C238" s="33">
        <f>(A238*(12*60))</f>
        <v>0</v>
      </c>
      <c r="D238" s="88">
        <f t="shared" si="27"/>
        <v>0</v>
      </c>
      <c r="E238" s="89">
        <f t="shared" si="28"/>
        <v>0</v>
      </c>
      <c r="F238" s="254"/>
      <c r="G238" s="1"/>
      <c r="H238" s="1"/>
      <c r="I238" s="1"/>
      <c r="J238" s="1"/>
      <c r="K238" s="1"/>
      <c r="L238" s="1"/>
      <c r="M238" s="1"/>
      <c r="N238" s="1"/>
      <c r="O238" s="1"/>
    </row>
    <row r="239" spans="1:15">
      <c r="A239" s="26">
        <v>0</v>
      </c>
      <c r="B239" s="19" t="s">
        <v>147</v>
      </c>
      <c r="C239" s="33">
        <f>(A239*(15*60))</f>
        <v>0</v>
      </c>
      <c r="D239" s="88">
        <f t="shared" si="27"/>
        <v>0</v>
      </c>
      <c r="E239" s="89">
        <f t="shared" si="28"/>
        <v>0</v>
      </c>
      <c r="F239" s="254"/>
      <c r="G239" s="1"/>
      <c r="H239" s="1"/>
      <c r="I239" s="1"/>
      <c r="J239" s="1"/>
      <c r="K239" s="1"/>
      <c r="L239" s="1"/>
      <c r="M239" s="1"/>
      <c r="N239" s="1"/>
      <c r="O239" s="1"/>
    </row>
    <row r="240" spans="1:15">
      <c r="A240" s="26">
        <v>0</v>
      </c>
      <c r="B240" s="19" t="s">
        <v>148</v>
      </c>
      <c r="C240" s="33">
        <f>(A240*(24*60))</f>
        <v>0</v>
      </c>
      <c r="D240" s="88">
        <f t="shared" si="27"/>
        <v>0</v>
      </c>
      <c r="E240" s="89">
        <f t="shared" si="28"/>
        <v>0</v>
      </c>
      <c r="F240" s="254"/>
      <c r="G240" s="1"/>
      <c r="H240" s="1"/>
      <c r="I240" s="1"/>
      <c r="J240" s="1"/>
      <c r="K240" s="1"/>
      <c r="L240" s="1"/>
      <c r="M240" s="1"/>
      <c r="N240" s="1"/>
      <c r="O240" s="1"/>
    </row>
    <row r="241" spans="1:15">
      <c r="A241" s="26">
        <v>0</v>
      </c>
      <c r="B241" s="19" t="s">
        <v>149</v>
      </c>
      <c r="C241" s="35">
        <f>(A241*(72*60))</f>
        <v>0</v>
      </c>
      <c r="D241" s="90">
        <f t="shared" si="27"/>
        <v>0</v>
      </c>
      <c r="E241" s="91">
        <f t="shared" si="28"/>
        <v>0</v>
      </c>
      <c r="F241" s="256"/>
      <c r="G241" s="1"/>
      <c r="H241" s="1"/>
      <c r="I241" s="1"/>
      <c r="J241" s="1"/>
      <c r="K241" s="1"/>
      <c r="L241" s="1"/>
      <c r="M241" s="1"/>
      <c r="N241" s="1"/>
      <c r="O241" s="1"/>
    </row>
    <row r="242" spans="1:15">
      <c r="A242" s="18"/>
      <c r="B242" s="18"/>
      <c r="C242" s="27">
        <f>SUM(C231:C241)</f>
        <v>0</v>
      </c>
      <c r="D242" s="92">
        <f>SUM(D231:D241)</f>
        <v>0</v>
      </c>
      <c r="E242" s="92">
        <f>SUM(E231:E241)</f>
        <v>0</v>
      </c>
      <c r="F242" s="6"/>
      <c r="G242" s="1"/>
      <c r="H242" s="1"/>
      <c r="I242" s="1"/>
      <c r="J242" s="1"/>
      <c r="K242" s="1"/>
      <c r="L242" s="1"/>
      <c r="M242" s="1"/>
      <c r="N242" s="1"/>
      <c r="O242" s="1"/>
    </row>
    <row r="243" spans="1:15">
      <c r="A243" s="191" t="s">
        <v>150</v>
      </c>
      <c r="B243" s="250"/>
      <c r="C243" s="27">
        <f>(C242*250)</f>
        <v>0</v>
      </c>
      <c r="D243" s="18"/>
      <c r="E243" s="18"/>
      <c r="F243" s="18"/>
      <c r="G243" s="1"/>
      <c r="H243" s="1"/>
      <c r="I243" s="1"/>
      <c r="J243" s="1"/>
      <c r="K243" s="1"/>
      <c r="L243" s="1"/>
      <c r="M243" s="1"/>
      <c r="N243" s="1"/>
      <c r="O243" s="1"/>
    </row>
    <row r="244" spans="1:15">
      <c r="A244" s="191" t="s">
        <v>151</v>
      </c>
      <c r="B244" s="250"/>
      <c r="C244" s="27">
        <f>(C242*200)</f>
        <v>0</v>
      </c>
      <c r="D244" s="18"/>
      <c r="E244" s="18"/>
      <c r="F244" s="18"/>
      <c r="G244" s="1"/>
      <c r="H244" s="1"/>
      <c r="I244" s="1"/>
      <c r="J244" s="1"/>
      <c r="K244" s="1"/>
      <c r="L244" s="1"/>
      <c r="M244" s="1"/>
      <c r="N244" s="1"/>
      <c r="O244" s="1"/>
    </row>
    <row r="245" spans="1:15">
      <c r="A245" s="1"/>
      <c r="B245" s="1"/>
      <c r="C245" s="1"/>
      <c r="D245" s="1"/>
      <c r="E245" s="1"/>
      <c r="F245" s="1"/>
      <c r="G245" s="1"/>
      <c r="H245" s="1"/>
      <c r="I245" s="1"/>
      <c r="J245" s="1"/>
      <c r="K245" s="1"/>
      <c r="L245" s="1"/>
      <c r="M245" s="1"/>
      <c r="N245" s="1"/>
      <c r="O245" s="1"/>
    </row>
    <row r="246" spans="1:15">
      <c r="A246" s="1"/>
      <c r="B246" s="1"/>
      <c r="C246" s="1"/>
      <c r="D246" s="1"/>
      <c r="E246" s="1"/>
      <c r="F246" s="1"/>
      <c r="G246" s="1"/>
      <c r="H246" s="1"/>
      <c r="I246" s="1"/>
      <c r="J246" s="1"/>
      <c r="K246" s="1"/>
      <c r="L246" s="1"/>
      <c r="M246" s="1"/>
      <c r="N246" s="1"/>
      <c r="O246" s="1"/>
    </row>
    <row r="247" spans="1:15">
      <c r="A247" s="284" t="s">
        <v>49</v>
      </c>
      <c r="B247" s="252"/>
      <c r="C247" s="18"/>
      <c r="D247" s="18"/>
      <c r="E247" s="18"/>
      <c r="F247" s="18"/>
      <c r="G247" s="1"/>
      <c r="H247" s="1"/>
      <c r="I247" s="1"/>
      <c r="J247" s="1"/>
      <c r="K247" s="1"/>
      <c r="L247" s="1"/>
      <c r="M247" s="1"/>
      <c r="N247" s="1"/>
      <c r="O247" s="1"/>
    </row>
    <row r="248" spans="1:15">
      <c r="A248" s="19" t="s">
        <v>134</v>
      </c>
      <c r="B248" s="18" t="s">
        <v>135</v>
      </c>
      <c r="C248" s="5" t="s">
        <v>136</v>
      </c>
      <c r="D248" s="5" t="s">
        <v>137</v>
      </c>
      <c r="E248" s="95" t="s">
        <v>138</v>
      </c>
      <c r="F248" s="96"/>
      <c r="G248" s="94"/>
      <c r="H248" s="1"/>
      <c r="I248" s="1"/>
      <c r="J248" s="1"/>
      <c r="K248" s="1"/>
      <c r="L248" s="1"/>
      <c r="M248" s="1"/>
      <c r="N248" s="1"/>
      <c r="O248" s="1"/>
    </row>
    <row r="249" spans="1:15">
      <c r="A249" s="26">
        <v>0</v>
      </c>
      <c r="B249" s="19" t="s">
        <v>139</v>
      </c>
      <c r="C249" s="30">
        <f>(A249*1)</f>
        <v>0</v>
      </c>
      <c r="D249" s="86">
        <f t="shared" ref="D249:D259" si="29">(C249/60)</f>
        <v>0</v>
      </c>
      <c r="E249" s="87">
        <f t="shared" ref="E249:E259" si="30">(D249/24)</f>
        <v>0</v>
      </c>
      <c r="F249" s="212" t="s">
        <v>49</v>
      </c>
      <c r="G249" s="94"/>
      <c r="H249" s="1"/>
      <c r="I249" s="1"/>
      <c r="J249" s="1"/>
      <c r="K249" s="1"/>
      <c r="L249" s="1"/>
      <c r="M249" s="1"/>
      <c r="N249" s="1"/>
      <c r="O249" s="1"/>
    </row>
    <row r="250" spans="1:15">
      <c r="A250" s="26">
        <v>0</v>
      </c>
      <c r="B250" s="19" t="s">
        <v>140</v>
      </c>
      <c r="C250" s="33">
        <f>(A250*5)</f>
        <v>0</v>
      </c>
      <c r="D250" s="88">
        <f t="shared" si="29"/>
        <v>0</v>
      </c>
      <c r="E250" s="89">
        <f t="shared" si="30"/>
        <v>0</v>
      </c>
      <c r="F250" s="254"/>
      <c r="G250" s="94"/>
      <c r="H250" s="1"/>
      <c r="I250" s="1"/>
      <c r="J250" s="1"/>
      <c r="K250" s="1"/>
      <c r="L250" s="1"/>
      <c r="M250" s="1"/>
      <c r="N250" s="1"/>
      <c r="O250" s="1"/>
    </row>
    <row r="251" spans="1:15">
      <c r="A251" s="26">
        <v>0</v>
      </c>
      <c r="B251" s="19" t="s">
        <v>141</v>
      </c>
      <c r="C251" s="33">
        <f>(A251*15)</f>
        <v>0</v>
      </c>
      <c r="D251" s="88">
        <f t="shared" si="29"/>
        <v>0</v>
      </c>
      <c r="E251" s="89">
        <f t="shared" si="30"/>
        <v>0</v>
      </c>
      <c r="F251" s="254"/>
      <c r="G251" s="94"/>
      <c r="H251" s="1"/>
      <c r="I251" s="1"/>
      <c r="J251" s="1"/>
      <c r="K251" s="1"/>
      <c r="L251" s="1"/>
      <c r="M251" s="1"/>
      <c r="N251" s="1"/>
      <c r="O251" s="1"/>
    </row>
    <row r="252" spans="1:15">
      <c r="A252" s="26">
        <v>0</v>
      </c>
      <c r="B252" s="19" t="s">
        <v>142</v>
      </c>
      <c r="C252" s="33">
        <f>(A252*30)</f>
        <v>0</v>
      </c>
      <c r="D252" s="88">
        <f t="shared" si="29"/>
        <v>0</v>
      </c>
      <c r="E252" s="89">
        <f t="shared" si="30"/>
        <v>0</v>
      </c>
      <c r="F252" s="254"/>
      <c r="G252" s="94"/>
      <c r="H252" s="1"/>
      <c r="I252" s="1"/>
      <c r="J252" s="1"/>
      <c r="K252" s="1"/>
      <c r="L252" s="1"/>
      <c r="M252" s="1"/>
      <c r="N252" s="1"/>
      <c r="O252" s="1"/>
    </row>
    <row r="253" spans="1:15">
      <c r="A253" s="26">
        <v>0</v>
      </c>
      <c r="B253" s="19" t="s">
        <v>143</v>
      </c>
      <c r="C253" s="33">
        <f>(A253*60)</f>
        <v>0</v>
      </c>
      <c r="D253" s="88">
        <f t="shared" si="29"/>
        <v>0</v>
      </c>
      <c r="E253" s="89">
        <f t="shared" si="30"/>
        <v>0</v>
      </c>
      <c r="F253" s="254"/>
      <c r="G253" s="94"/>
      <c r="H253" s="1"/>
      <c r="I253" s="1"/>
      <c r="J253" s="1"/>
      <c r="K253" s="1"/>
      <c r="L253" s="1"/>
      <c r="M253" s="1"/>
      <c r="N253" s="1"/>
      <c r="O253" s="1"/>
    </row>
    <row r="254" spans="1:15">
      <c r="A254" s="26">
        <v>0</v>
      </c>
      <c r="B254" s="19" t="s">
        <v>144</v>
      </c>
      <c r="C254" s="33">
        <f>(A254*(4*60))</f>
        <v>0</v>
      </c>
      <c r="D254" s="88">
        <f t="shared" si="29"/>
        <v>0</v>
      </c>
      <c r="E254" s="89">
        <f t="shared" si="30"/>
        <v>0</v>
      </c>
      <c r="F254" s="254"/>
      <c r="G254" s="1"/>
      <c r="H254" s="1"/>
      <c r="I254" s="1"/>
      <c r="J254" s="1"/>
      <c r="K254" s="1"/>
      <c r="L254" s="1"/>
      <c r="M254" s="1"/>
      <c r="N254" s="1"/>
      <c r="O254" s="1"/>
    </row>
    <row r="255" spans="1:15">
      <c r="A255" s="26">
        <v>0</v>
      </c>
      <c r="B255" s="19" t="s">
        <v>145</v>
      </c>
      <c r="C255" s="33">
        <f>(A255*(8*60))</f>
        <v>0</v>
      </c>
      <c r="D255" s="88">
        <f t="shared" si="29"/>
        <v>0</v>
      </c>
      <c r="E255" s="89">
        <f t="shared" si="30"/>
        <v>0</v>
      </c>
      <c r="F255" s="254"/>
      <c r="G255" s="1"/>
      <c r="H255" s="1"/>
      <c r="I255" s="1"/>
      <c r="J255" s="1"/>
      <c r="K255" s="1"/>
      <c r="L255" s="1"/>
      <c r="M255" s="1"/>
      <c r="N255" s="1"/>
      <c r="O255" s="1"/>
    </row>
    <row r="256" spans="1:15">
      <c r="A256" s="26">
        <v>0</v>
      </c>
      <c r="B256" s="19" t="s">
        <v>146</v>
      </c>
      <c r="C256" s="33">
        <f>(A256*(12*60))</f>
        <v>0</v>
      </c>
      <c r="D256" s="88">
        <f t="shared" si="29"/>
        <v>0</v>
      </c>
      <c r="E256" s="89">
        <f t="shared" si="30"/>
        <v>0</v>
      </c>
      <c r="F256" s="254"/>
      <c r="G256" s="1"/>
      <c r="H256" s="1"/>
      <c r="I256" s="1"/>
      <c r="J256" s="1"/>
      <c r="K256" s="1"/>
      <c r="L256" s="1"/>
      <c r="M256" s="1"/>
      <c r="N256" s="1"/>
      <c r="O256" s="1"/>
    </row>
    <row r="257" spans="1:15">
      <c r="A257" s="26">
        <v>0</v>
      </c>
      <c r="B257" s="19" t="s">
        <v>147</v>
      </c>
      <c r="C257" s="33">
        <f>(A257*(15*60))</f>
        <v>0</v>
      </c>
      <c r="D257" s="88">
        <f t="shared" si="29"/>
        <v>0</v>
      </c>
      <c r="E257" s="89">
        <f t="shared" si="30"/>
        <v>0</v>
      </c>
      <c r="F257" s="254"/>
      <c r="G257" s="1"/>
      <c r="H257" s="1"/>
      <c r="I257" s="1"/>
      <c r="J257" s="1"/>
      <c r="K257" s="1"/>
      <c r="L257" s="1"/>
      <c r="M257" s="1"/>
      <c r="N257" s="1"/>
      <c r="O257" s="1"/>
    </row>
    <row r="258" spans="1:15">
      <c r="A258" s="26">
        <v>0</v>
      </c>
      <c r="B258" s="19" t="s">
        <v>148</v>
      </c>
      <c r="C258" s="33">
        <f>(A258*(24*60))</f>
        <v>0</v>
      </c>
      <c r="D258" s="88">
        <f t="shared" si="29"/>
        <v>0</v>
      </c>
      <c r="E258" s="89">
        <f t="shared" si="30"/>
        <v>0</v>
      </c>
      <c r="F258" s="254"/>
      <c r="G258" s="1"/>
      <c r="H258" s="1"/>
      <c r="I258" s="1"/>
      <c r="J258" s="1"/>
      <c r="K258" s="1"/>
      <c r="L258" s="1"/>
      <c r="M258" s="1"/>
      <c r="N258" s="1"/>
      <c r="O258" s="1"/>
    </row>
    <row r="259" spans="1:15">
      <c r="A259" s="26">
        <v>0</v>
      </c>
      <c r="B259" s="19" t="s">
        <v>149</v>
      </c>
      <c r="C259" s="35">
        <f>(A259*(72*60))</f>
        <v>0</v>
      </c>
      <c r="D259" s="90">
        <f t="shared" si="29"/>
        <v>0</v>
      </c>
      <c r="E259" s="91">
        <f t="shared" si="30"/>
        <v>0</v>
      </c>
      <c r="F259" s="256"/>
      <c r="G259" s="1"/>
      <c r="H259" s="1"/>
      <c r="I259" s="1"/>
      <c r="J259" s="1"/>
      <c r="K259" s="1"/>
      <c r="L259" s="1"/>
      <c r="M259" s="1"/>
      <c r="N259" s="1"/>
      <c r="O259" s="1"/>
    </row>
    <row r="260" spans="1:15">
      <c r="A260" s="18"/>
      <c r="B260" s="18"/>
      <c r="C260" s="27">
        <f>SUM(C249:C259)</f>
        <v>0</v>
      </c>
      <c r="D260" s="92">
        <f>SUM(D249:D259)</f>
        <v>0</v>
      </c>
      <c r="E260" s="92">
        <f>SUM(E249:E259)</f>
        <v>0</v>
      </c>
      <c r="F260" s="18"/>
      <c r="G260" s="1"/>
      <c r="H260" s="1"/>
      <c r="I260" s="1"/>
      <c r="J260" s="1"/>
      <c r="K260" s="1"/>
      <c r="L260" s="1"/>
      <c r="M260" s="1"/>
      <c r="N260" s="1"/>
      <c r="O260" s="1"/>
    </row>
    <row r="261" spans="1:15">
      <c r="A261" s="191" t="s">
        <v>150</v>
      </c>
      <c r="B261" s="250"/>
      <c r="C261" s="27">
        <f>(C260*250)</f>
        <v>0</v>
      </c>
      <c r="D261" s="18"/>
      <c r="E261" s="18"/>
      <c r="F261" s="18"/>
      <c r="G261" s="1"/>
      <c r="H261" s="1"/>
      <c r="I261" s="1"/>
      <c r="J261" s="1"/>
      <c r="K261" s="1"/>
      <c r="L261" s="1"/>
      <c r="M261" s="1"/>
      <c r="N261" s="1"/>
      <c r="O261" s="1"/>
    </row>
    <row r="262" spans="1:15">
      <c r="A262" s="191" t="s">
        <v>151</v>
      </c>
      <c r="B262" s="250"/>
      <c r="C262" s="27">
        <f>(C260*200)</f>
        <v>0</v>
      </c>
      <c r="D262" s="18"/>
      <c r="E262" s="18"/>
      <c r="F262" s="18"/>
      <c r="G262" s="1"/>
      <c r="H262" s="1"/>
      <c r="I262" s="1"/>
      <c r="J262" s="1"/>
      <c r="K262" s="1"/>
      <c r="L262" s="1"/>
      <c r="M262" s="1"/>
      <c r="N262" s="1"/>
      <c r="O262" s="1"/>
    </row>
    <row r="263" spans="1:15">
      <c r="A263" s="1"/>
      <c r="B263" s="1"/>
      <c r="C263" s="1"/>
      <c r="D263" s="1"/>
      <c r="E263" s="1"/>
      <c r="F263" s="1"/>
      <c r="G263" s="1"/>
      <c r="H263" s="1"/>
      <c r="I263" s="1"/>
      <c r="J263" s="1"/>
      <c r="K263" s="1"/>
      <c r="L263" s="1"/>
      <c r="M263" s="1"/>
      <c r="N263" s="1"/>
      <c r="O263" s="1"/>
    </row>
    <row r="264" spans="1:15">
      <c r="A264" s="1"/>
      <c r="B264" s="1"/>
      <c r="C264" s="1"/>
      <c r="D264" s="1"/>
      <c r="E264" s="1"/>
      <c r="F264" s="1"/>
      <c r="G264" s="1"/>
      <c r="H264" s="1"/>
      <c r="I264" s="1"/>
      <c r="J264" s="1"/>
      <c r="K264" s="1"/>
      <c r="L264" s="1"/>
      <c r="M264" s="1"/>
      <c r="N264" s="1"/>
      <c r="O264" s="1"/>
    </row>
    <row r="265" spans="1:15">
      <c r="A265" s="285" t="s">
        <v>152</v>
      </c>
      <c r="B265" s="252"/>
      <c r="C265" s="6"/>
      <c r="D265" s="6"/>
      <c r="E265" s="18"/>
      <c r="F265" s="18"/>
      <c r="G265" s="1"/>
      <c r="H265" s="1"/>
      <c r="I265" s="1"/>
      <c r="J265" s="1"/>
      <c r="K265" s="1"/>
      <c r="L265" s="1"/>
      <c r="M265" s="1"/>
      <c r="N265" s="1"/>
      <c r="O265" s="1"/>
    </row>
    <row r="266" spans="1:15">
      <c r="A266" s="19" t="s">
        <v>134</v>
      </c>
      <c r="B266" s="18" t="s">
        <v>135</v>
      </c>
      <c r="C266" s="5" t="s">
        <v>136</v>
      </c>
      <c r="D266" s="5" t="s">
        <v>137</v>
      </c>
      <c r="E266" s="19" t="s">
        <v>138</v>
      </c>
      <c r="F266" s="18"/>
      <c r="G266" s="1"/>
      <c r="H266" s="1"/>
      <c r="I266" s="1"/>
      <c r="J266" s="1"/>
      <c r="K266" s="1"/>
      <c r="L266" s="1"/>
      <c r="M266" s="1"/>
      <c r="N266" s="1"/>
      <c r="O266" s="1"/>
    </row>
    <row r="267" spans="1:15">
      <c r="A267" s="26">
        <v>0</v>
      </c>
      <c r="B267" s="19" t="s">
        <v>139</v>
      </c>
      <c r="C267" s="30">
        <f>(A267*1)</f>
        <v>0</v>
      </c>
      <c r="D267" s="86">
        <f t="shared" ref="D267:D277" si="31">(C267/60)</f>
        <v>0</v>
      </c>
      <c r="E267" s="87">
        <f t="shared" ref="E267:E277" si="32">(D267/24)</f>
        <v>0</v>
      </c>
      <c r="F267" s="213" t="s">
        <v>50</v>
      </c>
      <c r="G267" s="1"/>
      <c r="H267" s="1"/>
      <c r="I267" s="1"/>
      <c r="J267" s="1"/>
      <c r="K267" s="1"/>
      <c r="L267" s="1"/>
      <c r="M267" s="1"/>
      <c r="N267" s="1"/>
      <c r="O267" s="1"/>
    </row>
    <row r="268" spans="1:15">
      <c r="A268" s="26">
        <v>0</v>
      </c>
      <c r="B268" s="19" t="s">
        <v>140</v>
      </c>
      <c r="C268" s="33">
        <f>(A268*5)</f>
        <v>0</v>
      </c>
      <c r="D268" s="88">
        <f t="shared" si="31"/>
        <v>0</v>
      </c>
      <c r="E268" s="89">
        <f t="shared" si="32"/>
        <v>0</v>
      </c>
      <c r="F268" s="254"/>
      <c r="G268" s="1"/>
      <c r="H268" s="1"/>
      <c r="I268" s="1"/>
      <c r="J268" s="1"/>
      <c r="K268" s="1"/>
      <c r="L268" s="1"/>
      <c r="M268" s="1"/>
      <c r="N268" s="1"/>
      <c r="O268" s="1"/>
    </row>
    <row r="269" spans="1:15">
      <c r="A269" s="26">
        <v>0</v>
      </c>
      <c r="B269" s="19" t="s">
        <v>141</v>
      </c>
      <c r="C269" s="33">
        <f>(A269*15)</f>
        <v>0</v>
      </c>
      <c r="D269" s="88">
        <f t="shared" si="31"/>
        <v>0</v>
      </c>
      <c r="E269" s="89">
        <f t="shared" si="32"/>
        <v>0</v>
      </c>
      <c r="F269" s="254"/>
      <c r="G269" s="1"/>
      <c r="H269" s="1"/>
      <c r="I269" s="1"/>
      <c r="J269" s="1"/>
      <c r="K269" s="1"/>
      <c r="L269" s="1"/>
      <c r="M269" s="1"/>
      <c r="N269" s="1"/>
      <c r="O269" s="1"/>
    </row>
    <row r="270" spans="1:15">
      <c r="A270" s="26">
        <v>0</v>
      </c>
      <c r="B270" s="19" t="s">
        <v>142</v>
      </c>
      <c r="C270" s="33">
        <f>(A270*30)</f>
        <v>0</v>
      </c>
      <c r="D270" s="88">
        <f t="shared" si="31"/>
        <v>0</v>
      </c>
      <c r="E270" s="89">
        <f t="shared" si="32"/>
        <v>0</v>
      </c>
      <c r="F270" s="254"/>
      <c r="G270" s="1"/>
      <c r="H270" s="1"/>
      <c r="I270" s="1"/>
      <c r="J270" s="1"/>
      <c r="K270" s="1"/>
      <c r="L270" s="1"/>
      <c r="M270" s="1"/>
      <c r="N270" s="1"/>
      <c r="O270" s="1"/>
    </row>
    <row r="271" spans="1:15">
      <c r="A271" s="26">
        <v>0</v>
      </c>
      <c r="B271" s="19" t="s">
        <v>143</v>
      </c>
      <c r="C271" s="33">
        <f>(A271*60)</f>
        <v>0</v>
      </c>
      <c r="D271" s="88">
        <f t="shared" si="31"/>
        <v>0</v>
      </c>
      <c r="E271" s="89">
        <f t="shared" si="32"/>
        <v>0</v>
      </c>
      <c r="F271" s="254"/>
      <c r="G271" s="1"/>
      <c r="H271" s="1"/>
      <c r="I271" s="1"/>
      <c r="J271" s="1"/>
      <c r="K271" s="1"/>
      <c r="L271" s="1"/>
      <c r="M271" s="1"/>
      <c r="N271" s="1"/>
      <c r="O271" s="1"/>
    </row>
    <row r="272" spans="1:15">
      <c r="A272" s="26">
        <v>0</v>
      </c>
      <c r="B272" s="5" t="s">
        <v>144</v>
      </c>
      <c r="C272" s="33">
        <f>(A272*(4*60))</f>
        <v>0</v>
      </c>
      <c r="D272" s="88">
        <f t="shared" si="31"/>
        <v>0</v>
      </c>
      <c r="E272" s="89">
        <f t="shared" si="32"/>
        <v>0</v>
      </c>
      <c r="F272" s="254"/>
      <c r="G272" s="1"/>
      <c r="H272" s="1"/>
      <c r="I272" s="1"/>
      <c r="J272" s="1"/>
      <c r="K272" s="1"/>
      <c r="L272" s="1"/>
      <c r="M272" s="1"/>
      <c r="N272" s="1"/>
      <c r="O272" s="1"/>
    </row>
    <row r="273" spans="1:15">
      <c r="A273" s="26">
        <v>0</v>
      </c>
      <c r="B273" s="5" t="s">
        <v>145</v>
      </c>
      <c r="C273" s="33">
        <f>(A273*(8*60))</f>
        <v>0</v>
      </c>
      <c r="D273" s="88">
        <f t="shared" si="31"/>
        <v>0</v>
      </c>
      <c r="E273" s="89">
        <f t="shared" si="32"/>
        <v>0</v>
      </c>
      <c r="F273" s="254"/>
      <c r="G273" s="1"/>
      <c r="H273" s="1"/>
      <c r="I273" s="1"/>
      <c r="J273" s="1"/>
      <c r="K273" s="1"/>
      <c r="L273" s="1"/>
      <c r="M273" s="1"/>
      <c r="N273" s="1"/>
      <c r="O273" s="1"/>
    </row>
    <row r="274" spans="1:15">
      <c r="A274" s="26">
        <v>0</v>
      </c>
      <c r="B274" s="5" t="s">
        <v>146</v>
      </c>
      <c r="C274" s="33">
        <f>(A274*(12*60))</f>
        <v>0</v>
      </c>
      <c r="D274" s="88">
        <f t="shared" si="31"/>
        <v>0</v>
      </c>
      <c r="E274" s="89">
        <f t="shared" si="32"/>
        <v>0</v>
      </c>
      <c r="F274" s="254"/>
      <c r="G274" s="1"/>
      <c r="H274" s="1"/>
      <c r="I274" s="1"/>
      <c r="J274" s="1"/>
      <c r="K274" s="1"/>
      <c r="L274" s="1"/>
      <c r="M274" s="1"/>
      <c r="N274" s="1"/>
      <c r="O274" s="1"/>
    </row>
    <row r="275" spans="1:15">
      <c r="A275" s="26">
        <v>0</v>
      </c>
      <c r="B275" s="5" t="s">
        <v>147</v>
      </c>
      <c r="C275" s="33">
        <f>(A275*(15*60))</f>
        <v>0</v>
      </c>
      <c r="D275" s="88">
        <f t="shared" si="31"/>
        <v>0</v>
      </c>
      <c r="E275" s="89">
        <f t="shared" si="32"/>
        <v>0</v>
      </c>
      <c r="F275" s="254"/>
      <c r="G275" s="1"/>
      <c r="H275" s="1"/>
      <c r="I275" s="1"/>
      <c r="J275" s="1"/>
      <c r="K275" s="1"/>
      <c r="L275" s="1"/>
      <c r="M275" s="1"/>
      <c r="N275" s="1"/>
      <c r="O275" s="1"/>
    </row>
    <row r="276" spans="1:15">
      <c r="A276" s="26">
        <v>0</v>
      </c>
      <c r="B276" s="5" t="s">
        <v>148</v>
      </c>
      <c r="C276" s="33">
        <f>(A276*(24*60))</f>
        <v>0</v>
      </c>
      <c r="D276" s="88">
        <f t="shared" si="31"/>
        <v>0</v>
      </c>
      <c r="E276" s="89">
        <f t="shared" si="32"/>
        <v>0</v>
      </c>
      <c r="F276" s="254"/>
      <c r="G276" s="1"/>
      <c r="H276" s="1"/>
      <c r="I276" s="1"/>
      <c r="J276" s="1"/>
      <c r="K276" s="1"/>
      <c r="L276" s="1"/>
      <c r="M276" s="1"/>
      <c r="N276" s="1"/>
      <c r="O276" s="1"/>
    </row>
    <row r="277" spans="1:15">
      <c r="A277" s="26">
        <v>0</v>
      </c>
      <c r="B277" s="5" t="s">
        <v>149</v>
      </c>
      <c r="C277" s="35">
        <f>(A277*(72*60))</f>
        <v>0</v>
      </c>
      <c r="D277" s="90">
        <f t="shared" si="31"/>
        <v>0</v>
      </c>
      <c r="E277" s="91">
        <f t="shared" si="32"/>
        <v>0</v>
      </c>
      <c r="F277" s="256"/>
      <c r="G277" s="1"/>
      <c r="H277" s="1"/>
      <c r="I277" s="1"/>
      <c r="J277" s="1"/>
      <c r="K277" s="1"/>
      <c r="L277" s="1"/>
      <c r="M277" s="1"/>
      <c r="N277" s="1"/>
      <c r="O277" s="1"/>
    </row>
    <row r="278" spans="1:15">
      <c r="A278" s="18"/>
      <c r="B278" s="6"/>
      <c r="C278" s="27">
        <f>SUM(C267:C277)</f>
        <v>0</v>
      </c>
      <c r="D278" s="92">
        <f>SUM(D267:D277)</f>
        <v>0</v>
      </c>
      <c r="E278" s="92">
        <f>SUM(E267:E277)</f>
        <v>0</v>
      </c>
      <c r="F278" s="18"/>
      <c r="G278" s="1"/>
      <c r="H278" s="1"/>
      <c r="I278" s="1"/>
      <c r="J278" s="1"/>
      <c r="K278" s="1"/>
      <c r="L278" s="1"/>
      <c r="M278" s="1"/>
      <c r="N278" s="1"/>
      <c r="O278" s="1"/>
    </row>
    <row r="279" spans="1:15">
      <c r="A279" s="191" t="s">
        <v>150</v>
      </c>
      <c r="B279" s="250"/>
      <c r="C279" s="27">
        <f>(C278*250)</f>
        <v>0</v>
      </c>
      <c r="D279" s="6"/>
      <c r="E279" s="18"/>
      <c r="F279" s="18"/>
      <c r="G279" s="1"/>
      <c r="H279" s="1"/>
      <c r="I279" s="1"/>
      <c r="J279" s="1"/>
      <c r="K279" s="1"/>
      <c r="L279" s="1"/>
      <c r="M279" s="1"/>
      <c r="N279" s="1"/>
      <c r="O279" s="1"/>
    </row>
    <row r="280" spans="1:15">
      <c r="A280" s="191" t="s">
        <v>151</v>
      </c>
      <c r="B280" s="250"/>
      <c r="C280" s="27">
        <f>(C278*200)</f>
        <v>0</v>
      </c>
      <c r="D280" s="6"/>
      <c r="E280" s="18"/>
      <c r="F280" s="18"/>
      <c r="G280" s="1"/>
      <c r="H280" s="1"/>
      <c r="I280" s="1"/>
      <c r="J280" s="1"/>
      <c r="K280" s="1"/>
      <c r="L280" s="1"/>
      <c r="M280" s="1"/>
      <c r="N280" s="1"/>
      <c r="O280" s="1"/>
    </row>
    <row r="281" spans="1:15">
      <c r="A281" s="1"/>
      <c r="B281" s="1"/>
      <c r="C281" s="2"/>
      <c r="D281" s="2"/>
      <c r="E281" s="1"/>
      <c r="F281" s="1"/>
      <c r="G281" s="1"/>
      <c r="H281" s="1"/>
      <c r="I281" s="1"/>
      <c r="J281" s="1"/>
      <c r="K281" s="1"/>
      <c r="L281" s="1"/>
      <c r="M281" s="1"/>
      <c r="N281" s="1"/>
      <c r="O281" s="1"/>
    </row>
    <row r="282" spans="1:15">
      <c r="A282" s="1"/>
      <c r="B282" s="2"/>
      <c r="C282" s="2"/>
      <c r="D282" s="2"/>
      <c r="E282" s="1"/>
      <c r="F282" s="1"/>
      <c r="G282" s="1"/>
      <c r="H282" s="1"/>
      <c r="I282" s="1"/>
      <c r="J282" s="1"/>
      <c r="K282" s="1"/>
      <c r="L282" s="1"/>
      <c r="M282" s="1"/>
      <c r="N282" s="1"/>
      <c r="O282" s="1"/>
    </row>
    <row r="283" spans="1:15">
      <c r="A283" s="286" t="s">
        <v>153</v>
      </c>
      <c r="B283" s="277"/>
      <c r="C283" s="277"/>
      <c r="D283" s="277"/>
      <c r="E283" s="278"/>
      <c r="F283" s="1"/>
      <c r="G283" s="1"/>
      <c r="H283" s="1"/>
      <c r="I283" s="1"/>
      <c r="J283" s="1"/>
      <c r="K283" s="1"/>
      <c r="L283" s="1"/>
      <c r="M283" s="1"/>
      <c r="N283" s="1"/>
      <c r="O283" s="1"/>
    </row>
    <row r="284" spans="1:15">
      <c r="A284" s="279"/>
      <c r="B284" s="255"/>
      <c r="C284" s="255"/>
      <c r="D284" s="255"/>
      <c r="E284" s="276"/>
      <c r="F284" s="1"/>
      <c r="G284" s="1"/>
      <c r="H284" s="1"/>
      <c r="I284" s="1"/>
      <c r="J284" s="1"/>
      <c r="K284" s="1"/>
      <c r="L284" s="1"/>
      <c r="M284" s="1"/>
      <c r="N284" s="1"/>
      <c r="O284" s="1"/>
    </row>
    <row r="285" spans="1:15">
      <c r="A285" s="281" t="s">
        <v>154</v>
      </c>
      <c r="B285" s="252"/>
      <c r="C285" s="18"/>
      <c r="D285" s="18"/>
      <c r="E285" s="18"/>
      <c r="F285" s="1"/>
      <c r="G285" s="1"/>
      <c r="H285" s="1"/>
      <c r="I285" s="1"/>
      <c r="J285" s="1"/>
      <c r="K285" s="1"/>
      <c r="L285" s="1"/>
      <c r="M285" s="1"/>
      <c r="N285" s="1"/>
      <c r="O285" s="1"/>
    </row>
    <row r="286" spans="1:15">
      <c r="A286" s="19" t="s">
        <v>155</v>
      </c>
      <c r="B286" s="19" t="s">
        <v>156</v>
      </c>
      <c r="C286" s="18" t="s">
        <v>157</v>
      </c>
      <c r="D286" s="19" t="s">
        <v>78</v>
      </c>
      <c r="E286" s="18"/>
      <c r="F286" s="1"/>
      <c r="G286" s="1"/>
      <c r="H286" s="1"/>
      <c r="I286" s="1"/>
      <c r="J286" s="1"/>
      <c r="K286" s="1"/>
      <c r="L286" s="1"/>
      <c r="M286" s="1"/>
      <c r="N286" s="1"/>
      <c r="O286" s="1"/>
    </row>
    <row r="287" spans="1:15">
      <c r="A287" s="97">
        <v>0</v>
      </c>
      <c r="B287" s="76" t="s">
        <v>158</v>
      </c>
      <c r="C287" s="5">
        <v>1000</v>
      </c>
      <c r="D287" s="98">
        <f t="shared" ref="D287:D288" si="33">(A287*C287)</f>
        <v>0</v>
      </c>
      <c r="E287" s="18"/>
      <c r="F287" s="1"/>
      <c r="G287" s="1"/>
      <c r="H287" s="1"/>
      <c r="I287" s="1"/>
      <c r="J287" s="1"/>
      <c r="K287" s="1"/>
      <c r="L287" s="1"/>
      <c r="M287" s="1"/>
      <c r="N287" s="1"/>
      <c r="O287" s="1"/>
    </row>
    <row r="288" spans="1:15">
      <c r="A288" s="97">
        <v>0</v>
      </c>
      <c r="B288" s="99" t="s">
        <v>159</v>
      </c>
      <c r="C288" s="5">
        <v>8000</v>
      </c>
      <c r="D288" s="100">
        <f t="shared" si="33"/>
        <v>0</v>
      </c>
      <c r="E288" s="18"/>
      <c r="F288" s="1"/>
      <c r="G288" s="1"/>
      <c r="H288" s="1"/>
      <c r="I288" s="1"/>
      <c r="J288" s="1"/>
      <c r="K288" s="1"/>
      <c r="L288" s="1"/>
      <c r="M288" s="1"/>
      <c r="N288" s="1"/>
      <c r="O288" s="1"/>
    </row>
    <row r="289" spans="1:15">
      <c r="A289" s="18"/>
      <c r="B289" s="18"/>
      <c r="C289" s="18"/>
      <c r="D289" s="101">
        <f>SUM(D287:D288)</f>
        <v>0</v>
      </c>
      <c r="E289" s="18"/>
      <c r="F289" s="1"/>
      <c r="G289" s="1"/>
      <c r="H289" s="1"/>
      <c r="I289" s="1"/>
      <c r="J289" s="1"/>
      <c r="K289" s="1"/>
      <c r="L289" s="1"/>
      <c r="M289" s="1"/>
      <c r="N289" s="1"/>
      <c r="O289" s="1"/>
    </row>
    <row r="290" spans="1:15">
      <c r="A290" s="18"/>
      <c r="B290" s="18"/>
      <c r="C290" s="18"/>
      <c r="D290" s="18"/>
      <c r="E290" s="18"/>
      <c r="F290" s="1"/>
      <c r="G290" s="1"/>
      <c r="H290" s="1"/>
      <c r="I290" s="1"/>
      <c r="J290" s="1"/>
      <c r="K290" s="1"/>
      <c r="L290" s="1"/>
      <c r="M290" s="1"/>
      <c r="N290" s="1"/>
      <c r="O290" s="1"/>
    </row>
    <row r="291" spans="1:15">
      <c r="A291" s="57"/>
      <c r="B291" s="57"/>
      <c r="C291" s="57"/>
      <c r="D291" s="57"/>
      <c r="E291" s="57"/>
      <c r="F291" s="1"/>
      <c r="G291" s="1"/>
      <c r="H291" s="1"/>
      <c r="I291" s="1"/>
      <c r="J291" s="1"/>
      <c r="K291" s="1"/>
      <c r="L291" s="1"/>
      <c r="M291" s="1"/>
      <c r="N291" s="1"/>
      <c r="O291" s="1"/>
    </row>
    <row r="292" spans="1:15">
      <c r="A292" s="57"/>
      <c r="B292" s="57"/>
      <c r="C292" s="57"/>
      <c r="D292" s="57"/>
      <c r="E292" s="57"/>
      <c r="F292" s="1"/>
      <c r="G292" s="1"/>
      <c r="H292" s="1"/>
      <c r="I292" s="1"/>
      <c r="J292" s="1"/>
      <c r="K292" s="1"/>
      <c r="L292" s="1"/>
      <c r="M292" s="1"/>
      <c r="N292" s="1"/>
      <c r="O292" s="1"/>
    </row>
    <row r="293" spans="1:15">
      <c r="A293" s="281" t="s">
        <v>160</v>
      </c>
      <c r="B293" s="252"/>
      <c r="C293" s="18"/>
      <c r="D293" s="18"/>
      <c r="E293" s="18"/>
      <c r="F293" s="1"/>
      <c r="G293" s="1"/>
      <c r="H293" s="1"/>
      <c r="I293" s="1"/>
      <c r="J293" s="1"/>
      <c r="K293" s="1"/>
      <c r="L293" s="1"/>
      <c r="M293" s="1"/>
      <c r="N293" s="1"/>
      <c r="O293" s="1"/>
    </row>
    <row r="294" spans="1:15">
      <c r="A294" s="19" t="s">
        <v>161</v>
      </c>
      <c r="B294" s="19" t="s">
        <v>162</v>
      </c>
      <c r="C294" s="19" t="s">
        <v>163</v>
      </c>
      <c r="D294" s="19" t="s">
        <v>78</v>
      </c>
      <c r="E294" s="18"/>
      <c r="F294" s="1"/>
      <c r="G294" s="1"/>
      <c r="H294" s="1"/>
      <c r="I294" s="1"/>
      <c r="J294" s="1"/>
      <c r="K294" s="1"/>
      <c r="L294" s="1"/>
      <c r="M294" s="1"/>
      <c r="N294" s="1"/>
      <c r="O294" s="1"/>
    </row>
    <row r="295" spans="1:15">
      <c r="A295" s="37">
        <v>0</v>
      </c>
      <c r="B295" s="5">
        <v>100</v>
      </c>
      <c r="C295" s="30">
        <f t="shared" ref="C295:C298" si="34">(B295*A295)</f>
        <v>0</v>
      </c>
      <c r="D295" s="29">
        <f t="shared" ref="D295:D301" si="35">(C295/50)</f>
        <v>0</v>
      </c>
      <c r="E295" s="220" t="s">
        <v>164</v>
      </c>
      <c r="F295" s="1"/>
      <c r="G295" s="1"/>
      <c r="H295" s="1"/>
      <c r="I295" s="1"/>
      <c r="J295" s="1"/>
      <c r="K295" s="1"/>
      <c r="L295" s="1"/>
      <c r="M295" s="1"/>
      <c r="N295" s="1"/>
      <c r="O295" s="1"/>
    </row>
    <row r="296" spans="1:15">
      <c r="A296" s="37">
        <v>0</v>
      </c>
      <c r="B296" s="5">
        <v>500</v>
      </c>
      <c r="C296" s="33">
        <f t="shared" si="34"/>
        <v>0</v>
      </c>
      <c r="D296" s="32">
        <f t="shared" si="35"/>
        <v>0</v>
      </c>
      <c r="E296" s="268"/>
      <c r="F296" s="1"/>
      <c r="G296" s="1"/>
      <c r="H296" s="1"/>
      <c r="I296" s="1"/>
      <c r="J296" s="1"/>
      <c r="K296" s="1"/>
      <c r="L296" s="1"/>
      <c r="M296" s="1"/>
      <c r="N296" s="1"/>
      <c r="O296" s="1"/>
    </row>
    <row r="297" spans="1:15">
      <c r="A297" s="37">
        <v>0</v>
      </c>
      <c r="B297" s="5">
        <v>1000</v>
      </c>
      <c r="C297" s="33">
        <f t="shared" si="34"/>
        <v>0</v>
      </c>
      <c r="D297" s="32">
        <f t="shared" si="35"/>
        <v>0</v>
      </c>
      <c r="E297" s="268"/>
      <c r="F297" s="1"/>
      <c r="G297" s="1"/>
      <c r="H297" s="1"/>
      <c r="I297" s="1"/>
      <c r="J297" s="1"/>
      <c r="K297" s="1"/>
      <c r="L297" s="1"/>
      <c r="M297" s="1"/>
      <c r="N297" s="1"/>
      <c r="O297" s="1"/>
    </row>
    <row r="298" spans="1:15">
      <c r="A298" s="37">
        <v>0</v>
      </c>
      <c r="B298" s="5">
        <v>5000</v>
      </c>
      <c r="C298" s="33">
        <f t="shared" si="34"/>
        <v>0</v>
      </c>
      <c r="D298" s="32">
        <f t="shared" si="35"/>
        <v>0</v>
      </c>
      <c r="E298" s="268"/>
      <c r="F298" s="1"/>
      <c r="G298" s="1"/>
      <c r="H298" s="1"/>
      <c r="I298" s="1"/>
      <c r="J298" s="1"/>
      <c r="K298" s="1"/>
      <c r="L298" s="1"/>
      <c r="M298" s="1"/>
      <c r="N298" s="1"/>
      <c r="O298" s="1"/>
    </row>
    <row r="299" spans="1:15">
      <c r="A299" s="37">
        <v>0</v>
      </c>
      <c r="B299" s="5">
        <v>10000</v>
      </c>
      <c r="C299" s="33">
        <f>B299*A299</f>
        <v>0</v>
      </c>
      <c r="D299" s="32">
        <f t="shared" si="35"/>
        <v>0</v>
      </c>
      <c r="E299" s="268"/>
      <c r="F299" s="1"/>
      <c r="G299" s="1"/>
      <c r="H299" s="1"/>
      <c r="I299" s="1"/>
      <c r="J299" s="1"/>
      <c r="K299" s="1"/>
      <c r="L299" s="1"/>
      <c r="M299" s="1"/>
      <c r="N299" s="1"/>
      <c r="O299" s="1"/>
    </row>
    <row r="300" spans="1:15">
      <c r="A300" s="37">
        <v>0</v>
      </c>
      <c r="B300" s="5">
        <v>20000</v>
      </c>
      <c r="C300" s="33">
        <f t="shared" ref="C300:C301" si="36">(B300*A300)</f>
        <v>0</v>
      </c>
      <c r="D300" s="32">
        <f t="shared" si="35"/>
        <v>0</v>
      </c>
      <c r="E300" s="268"/>
      <c r="F300" s="1"/>
      <c r="G300" s="1"/>
      <c r="H300" s="1"/>
      <c r="I300" s="1"/>
      <c r="J300" s="1"/>
      <c r="K300" s="1"/>
      <c r="L300" s="1"/>
      <c r="M300" s="1"/>
      <c r="N300" s="1"/>
      <c r="O300" s="1"/>
    </row>
    <row r="301" spans="1:15">
      <c r="A301" s="37">
        <v>0</v>
      </c>
      <c r="B301" s="5">
        <v>50000</v>
      </c>
      <c r="C301" s="35">
        <f t="shared" si="36"/>
        <v>0</v>
      </c>
      <c r="D301" s="56">
        <f t="shared" si="35"/>
        <v>0</v>
      </c>
      <c r="E301" s="268"/>
      <c r="F301" s="1"/>
      <c r="G301" s="1"/>
      <c r="H301" s="1"/>
      <c r="I301" s="1"/>
      <c r="J301" s="1"/>
      <c r="K301" s="1"/>
      <c r="L301" s="1"/>
      <c r="M301" s="1"/>
      <c r="N301" s="1"/>
      <c r="O301" s="1"/>
    </row>
    <row r="302" spans="1:15">
      <c r="A302" s="18"/>
      <c r="B302" s="18"/>
      <c r="C302" s="27">
        <f>SUM(C295:C301)</f>
        <v>0</v>
      </c>
      <c r="D302" s="38">
        <f>SUM(D295:D301)</f>
        <v>0</v>
      </c>
      <c r="E302" s="276"/>
      <c r="F302" s="1"/>
      <c r="G302" s="1"/>
      <c r="H302" s="1"/>
      <c r="I302" s="1"/>
      <c r="J302" s="1"/>
      <c r="K302" s="1"/>
      <c r="L302" s="1"/>
      <c r="M302" s="1"/>
      <c r="N302" s="1"/>
      <c r="O302" s="1"/>
    </row>
    <row r="303" spans="1:15">
      <c r="A303" s="18"/>
      <c r="B303" s="18"/>
      <c r="C303" s="6"/>
      <c r="D303" s="6"/>
      <c r="E303" s="18"/>
      <c r="F303" s="1"/>
      <c r="G303" s="1"/>
      <c r="H303" s="1"/>
      <c r="I303" s="1"/>
      <c r="J303" s="1"/>
      <c r="K303" s="1"/>
      <c r="L303" s="1"/>
      <c r="M303" s="1"/>
      <c r="N303" s="1"/>
      <c r="O303" s="1"/>
    </row>
    <row r="304" spans="1:15">
      <c r="A304" s="37">
        <v>0</v>
      </c>
      <c r="B304" s="5">
        <v>1000</v>
      </c>
      <c r="C304" s="30">
        <f t="shared" ref="C304:C311" si="37">(B304*A304)</f>
        <v>0</v>
      </c>
      <c r="D304" s="29">
        <f t="shared" ref="D304:D311" si="38">(C304/50)</f>
        <v>0</v>
      </c>
      <c r="E304" s="18" t="s">
        <v>165</v>
      </c>
      <c r="F304" s="1"/>
      <c r="G304" s="1"/>
      <c r="H304" s="1"/>
      <c r="I304" s="1"/>
      <c r="J304" s="1"/>
      <c r="K304" s="1"/>
      <c r="L304" s="1"/>
      <c r="M304" s="1"/>
      <c r="N304" s="1"/>
      <c r="O304" s="1"/>
    </row>
    <row r="305" spans="1:15">
      <c r="A305" s="37">
        <v>0</v>
      </c>
      <c r="B305" s="5">
        <v>1000</v>
      </c>
      <c r="C305" s="33">
        <f t="shared" si="37"/>
        <v>0</v>
      </c>
      <c r="D305" s="32">
        <f t="shared" si="38"/>
        <v>0</v>
      </c>
      <c r="E305" s="18" t="s">
        <v>166</v>
      </c>
      <c r="F305" s="1"/>
      <c r="G305" s="1"/>
      <c r="H305" s="1"/>
      <c r="I305" s="1"/>
      <c r="J305" s="1"/>
      <c r="K305" s="1"/>
      <c r="L305" s="1"/>
      <c r="M305" s="1"/>
      <c r="N305" s="1"/>
      <c r="O305" s="1"/>
    </row>
    <row r="306" spans="1:15">
      <c r="A306" s="37">
        <v>0</v>
      </c>
      <c r="B306" s="5">
        <v>1000</v>
      </c>
      <c r="C306" s="33">
        <f t="shared" si="37"/>
        <v>0</v>
      </c>
      <c r="D306" s="32">
        <f t="shared" si="38"/>
        <v>0</v>
      </c>
      <c r="E306" s="18" t="s">
        <v>167</v>
      </c>
      <c r="F306" s="1"/>
      <c r="G306" s="1"/>
      <c r="H306" s="1"/>
      <c r="I306" s="1"/>
      <c r="J306" s="1"/>
      <c r="K306" s="1"/>
      <c r="L306" s="1"/>
      <c r="M306" s="1"/>
      <c r="N306" s="1"/>
      <c r="O306" s="1"/>
    </row>
    <row r="307" spans="1:15">
      <c r="A307" s="37">
        <v>0</v>
      </c>
      <c r="B307" s="5">
        <v>1000</v>
      </c>
      <c r="C307" s="33">
        <f t="shared" si="37"/>
        <v>0</v>
      </c>
      <c r="D307" s="32">
        <f t="shared" si="38"/>
        <v>0</v>
      </c>
      <c r="E307" s="18" t="s">
        <v>168</v>
      </c>
      <c r="F307" s="1"/>
      <c r="G307" s="1"/>
      <c r="H307" s="1"/>
      <c r="I307" s="1"/>
      <c r="J307" s="1"/>
      <c r="K307" s="1"/>
      <c r="L307" s="1"/>
      <c r="M307" s="1"/>
      <c r="N307" s="1"/>
      <c r="O307" s="1"/>
    </row>
    <row r="308" spans="1:15">
      <c r="A308" s="37">
        <v>0</v>
      </c>
      <c r="B308" s="5">
        <v>1000</v>
      </c>
      <c r="C308" s="33">
        <f t="shared" si="37"/>
        <v>0</v>
      </c>
      <c r="D308" s="32">
        <f t="shared" si="38"/>
        <v>0</v>
      </c>
      <c r="E308" s="18" t="s">
        <v>169</v>
      </c>
      <c r="F308" s="1"/>
      <c r="G308" s="1"/>
      <c r="H308" s="1"/>
      <c r="I308" s="1"/>
      <c r="J308" s="1"/>
      <c r="K308" s="1"/>
      <c r="L308" s="1"/>
      <c r="M308" s="1"/>
      <c r="N308" s="1"/>
      <c r="O308" s="1"/>
    </row>
    <row r="309" spans="1:15">
      <c r="A309" s="37">
        <v>0</v>
      </c>
      <c r="B309" s="5">
        <v>1000</v>
      </c>
      <c r="C309" s="33">
        <f t="shared" si="37"/>
        <v>0</v>
      </c>
      <c r="D309" s="32">
        <f t="shared" si="38"/>
        <v>0</v>
      </c>
      <c r="E309" s="18" t="s">
        <v>170</v>
      </c>
      <c r="F309" s="1"/>
      <c r="G309" s="1"/>
      <c r="H309" s="1"/>
      <c r="I309" s="1"/>
      <c r="J309" s="1"/>
      <c r="K309" s="1"/>
      <c r="L309" s="1"/>
      <c r="M309" s="1"/>
      <c r="N309" s="1"/>
      <c r="O309" s="1"/>
    </row>
    <row r="310" spans="1:15">
      <c r="A310" s="37">
        <v>0</v>
      </c>
      <c r="B310" s="5">
        <v>1000</v>
      </c>
      <c r="C310" s="33">
        <f t="shared" si="37"/>
        <v>0</v>
      </c>
      <c r="D310" s="32">
        <f t="shared" si="38"/>
        <v>0</v>
      </c>
      <c r="E310" s="18" t="s">
        <v>171</v>
      </c>
      <c r="F310" s="1"/>
      <c r="G310" s="1"/>
      <c r="H310" s="1"/>
      <c r="I310" s="1"/>
      <c r="J310" s="1"/>
      <c r="K310" s="1"/>
      <c r="L310" s="1"/>
      <c r="M310" s="1"/>
      <c r="N310" s="1"/>
      <c r="O310" s="1"/>
    </row>
    <row r="311" spans="1:15">
      <c r="A311" s="37">
        <v>0</v>
      </c>
      <c r="B311" s="5">
        <v>1000</v>
      </c>
      <c r="C311" s="35">
        <f t="shared" si="37"/>
        <v>0</v>
      </c>
      <c r="D311" s="56">
        <f t="shared" si="38"/>
        <v>0</v>
      </c>
      <c r="E311" s="18" t="s">
        <v>171</v>
      </c>
      <c r="F311" s="1"/>
      <c r="G311" s="1"/>
      <c r="H311" s="1"/>
      <c r="I311" s="1"/>
      <c r="J311" s="1"/>
      <c r="K311" s="1"/>
      <c r="L311" s="1"/>
      <c r="M311" s="1"/>
      <c r="N311" s="1"/>
      <c r="O311" s="1"/>
    </row>
    <row r="312" spans="1:15">
      <c r="A312" s="102"/>
      <c r="B312" s="18"/>
      <c r="C312" s="27">
        <f t="shared" ref="C312:D312" si="39">SUM(C304:C311)</f>
        <v>0</v>
      </c>
      <c r="D312" s="38">
        <f t="shared" si="39"/>
        <v>0</v>
      </c>
      <c r="E312" s="18"/>
      <c r="F312" s="1"/>
      <c r="G312" s="1"/>
      <c r="H312" s="1"/>
      <c r="I312" s="1"/>
      <c r="J312" s="1"/>
      <c r="K312" s="1"/>
      <c r="L312" s="1"/>
      <c r="M312" s="1"/>
      <c r="N312" s="1"/>
      <c r="O312" s="1"/>
    </row>
    <row r="313" spans="1:15">
      <c r="A313" s="18"/>
      <c r="B313" s="18"/>
      <c r="C313" s="18"/>
      <c r="D313" s="18"/>
      <c r="E313" s="18"/>
      <c r="F313" s="1"/>
      <c r="G313" s="1"/>
      <c r="H313" s="1"/>
      <c r="I313" s="1"/>
      <c r="J313" s="1"/>
      <c r="K313" s="1"/>
      <c r="L313" s="1"/>
      <c r="M313" s="1"/>
      <c r="N313" s="1"/>
      <c r="O313" s="1"/>
    </row>
    <row r="314" spans="1:15">
      <c r="A314" s="57"/>
      <c r="B314" s="57"/>
      <c r="C314" s="57"/>
      <c r="D314" s="57"/>
      <c r="E314" s="57"/>
      <c r="F314" s="1"/>
      <c r="G314" s="1"/>
      <c r="H314" s="1"/>
      <c r="I314" s="1"/>
      <c r="J314" s="1"/>
      <c r="K314" s="1"/>
      <c r="L314" s="1"/>
      <c r="M314" s="1"/>
      <c r="N314" s="1"/>
      <c r="O314" s="1"/>
    </row>
    <row r="315" spans="1:15">
      <c r="A315" s="57"/>
      <c r="B315" s="57"/>
      <c r="C315" s="57"/>
      <c r="D315" s="57"/>
      <c r="E315" s="57"/>
      <c r="F315" s="1"/>
      <c r="G315" s="1"/>
      <c r="H315" s="1"/>
      <c r="I315" s="1"/>
      <c r="J315" s="1"/>
      <c r="K315" s="1"/>
      <c r="L315" s="1"/>
      <c r="M315" s="1"/>
      <c r="N315" s="1"/>
      <c r="O315" s="1"/>
    </row>
    <row r="316" spans="1:15">
      <c r="A316" s="281" t="s">
        <v>172</v>
      </c>
      <c r="B316" s="252"/>
      <c r="C316" s="18"/>
      <c r="D316" s="18"/>
      <c r="E316" s="18"/>
      <c r="F316" s="18"/>
      <c r="G316" s="1"/>
      <c r="H316" s="1"/>
      <c r="I316" s="1"/>
      <c r="J316" s="1"/>
      <c r="K316" s="1"/>
      <c r="L316" s="1"/>
      <c r="M316" s="1"/>
      <c r="N316" s="1"/>
      <c r="O316" s="1"/>
    </row>
    <row r="317" spans="1:15">
      <c r="A317" s="191" t="s">
        <v>173</v>
      </c>
      <c r="B317" s="250"/>
      <c r="C317" s="250"/>
      <c r="D317" s="250"/>
      <c r="E317" s="219" t="s">
        <v>78</v>
      </c>
      <c r="F317" s="218" t="s">
        <v>174</v>
      </c>
      <c r="G317" s="1"/>
      <c r="H317" s="1"/>
      <c r="I317" s="1"/>
      <c r="J317" s="1"/>
      <c r="K317" s="1"/>
      <c r="L317" s="1"/>
      <c r="M317" s="1"/>
      <c r="N317" s="1"/>
      <c r="O317" s="1"/>
    </row>
    <row r="318" spans="1:15">
      <c r="A318" s="19" t="s">
        <v>175</v>
      </c>
      <c r="B318" s="19" t="s">
        <v>176</v>
      </c>
      <c r="C318" s="19" t="s">
        <v>177</v>
      </c>
      <c r="D318" s="19" t="s">
        <v>178</v>
      </c>
      <c r="E318" s="250"/>
      <c r="F318" s="250"/>
      <c r="G318" s="1"/>
      <c r="H318" s="1"/>
      <c r="I318" s="1"/>
      <c r="J318" s="1"/>
      <c r="K318" s="1"/>
      <c r="L318" s="1"/>
      <c r="M318" s="1"/>
      <c r="N318" s="1"/>
      <c r="O318" s="1"/>
    </row>
    <row r="319" spans="1:15">
      <c r="A319" s="22">
        <v>0</v>
      </c>
      <c r="B319" s="37">
        <v>0</v>
      </c>
      <c r="C319" s="103" t="s">
        <v>179</v>
      </c>
      <c r="D319" s="5">
        <v>20000</v>
      </c>
      <c r="E319" s="30">
        <f t="shared" ref="E319:E327" si="40">(A319*D319)</f>
        <v>0</v>
      </c>
      <c r="F319" s="49">
        <f t="shared" ref="F319:F327" si="41">((A319-B319)*D319)</f>
        <v>0</v>
      </c>
      <c r="G319" s="1"/>
      <c r="H319" s="1"/>
      <c r="I319" s="1"/>
      <c r="J319" s="1"/>
      <c r="K319" s="1"/>
      <c r="L319" s="1"/>
      <c r="M319" s="1"/>
      <c r="N319" s="1"/>
      <c r="O319" s="1"/>
    </row>
    <row r="320" spans="1:15">
      <c r="A320" s="22">
        <v>0</v>
      </c>
      <c r="B320" s="37">
        <v>0</v>
      </c>
      <c r="C320" s="103" t="s">
        <v>180</v>
      </c>
      <c r="D320" s="5">
        <v>8000</v>
      </c>
      <c r="E320" s="33">
        <f t="shared" si="40"/>
        <v>0</v>
      </c>
      <c r="F320" s="104">
        <f t="shared" si="41"/>
        <v>0</v>
      </c>
      <c r="G320" s="1"/>
      <c r="H320" s="1"/>
      <c r="I320" s="1"/>
      <c r="J320" s="1"/>
      <c r="K320" s="1"/>
      <c r="L320" s="1"/>
      <c r="M320" s="1"/>
      <c r="N320" s="1"/>
      <c r="O320" s="1"/>
    </row>
    <row r="321" spans="1:15">
      <c r="A321" s="22">
        <v>0</v>
      </c>
      <c r="B321" s="37">
        <v>0</v>
      </c>
      <c r="C321" s="103" t="s">
        <v>181</v>
      </c>
      <c r="D321" s="5">
        <v>2000</v>
      </c>
      <c r="E321" s="33">
        <f t="shared" si="40"/>
        <v>0</v>
      </c>
      <c r="F321" s="104">
        <f t="shared" si="41"/>
        <v>0</v>
      </c>
      <c r="G321" s="1"/>
      <c r="H321" s="1"/>
      <c r="I321" s="1"/>
      <c r="J321" s="1"/>
      <c r="K321" s="1"/>
      <c r="L321" s="1"/>
      <c r="M321" s="1"/>
      <c r="N321" s="1"/>
      <c r="O321" s="1"/>
    </row>
    <row r="322" spans="1:15">
      <c r="A322" s="22">
        <v>0</v>
      </c>
      <c r="B322" s="37">
        <v>0</v>
      </c>
      <c r="C322" s="105" t="s">
        <v>182</v>
      </c>
      <c r="D322" s="5">
        <v>3000</v>
      </c>
      <c r="E322" s="33">
        <f t="shared" si="40"/>
        <v>0</v>
      </c>
      <c r="F322" s="104">
        <f t="shared" si="41"/>
        <v>0</v>
      </c>
      <c r="G322" s="1"/>
      <c r="H322" s="1"/>
      <c r="I322" s="1"/>
      <c r="J322" s="1"/>
      <c r="K322" s="1"/>
      <c r="L322" s="1"/>
      <c r="M322" s="1"/>
      <c r="N322" s="1"/>
      <c r="O322" s="1"/>
    </row>
    <row r="323" spans="1:15">
      <c r="A323" s="22">
        <v>0</v>
      </c>
      <c r="B323" s="37">
        <v>0</v>
      </c>
      <c r="C323" s="105" t="s">
        <v>180</v>
      </c>
      <c r="D323" s="5">
        <v>1200</v>
      </c>
      <c r="E323" s="33">
        <f t="shared" si="40"/>
        <v>0</v>
      </c>
      <c r="F323" s="104">
        <f t="shared" si="41"/>
        <v>0</v>
      </c>
      <c r="G323" s="1"/>
      <c r="H323" s="1"/>
      <c r="I323" s="1"/>
      <c r="J323" s="1"/>
      <c r="K323" s="1"/>
      <c r="L323" s="1"/>
      <c r="M323" s="1"/>
      <c r="N323" s="1"/>
      <c r="O323" s="1"/>
    </row>
    <row r="324" spans="1:15">
      <c r="A324" s="22">
        <v>0</v>
      </c>
      <c r="B324" s="37">
        <v>0</v>
      </c>
      <c r="C324" s="105" t="s">
        <v>181</v>
      </c>
      <c r="D324" s="5">
        <v>300</v>
      </c>
      <c r="E324" s="33">
        <f t="shared" si="40"/>
        <v>0</v>
      </c>
      <c r="F324" s="104">
        <f t="shared" si="41"/>
        <v>0</v>
      </c>
      <c r="G324" s="1"/>
      <c r="H324" s="1"/>
      <c r="I324" s="1"/>
      <c r="J324" s="1"/>
      <c r="K324" s="1"/>
      <c r="L324" s="1"/>
      <c r="M324" s="1"/>
      <c r="N324" s="1"/>
      <c r="O324" s="1"/>
    </row>
    <row r="325" spans="1:15">
      <c r="A325" s="22">
        <v>0</v>
      </c>
      <c r="B325" s="37">
        <v>0</v>
      </c>
      <c r="C325" s="106" t="s">
        <v>183</v>
      </c>
      <c r="D325" s="5">
        <v>500</v>
      </c>
      <c r="E325" s="33">
        <f t="shared" si="40"/>
        <v>0</v>
      </c>
      <c r="F325" s="104">
        <f t="shared" si="41"/>
        <v>0</v>
      </c>
      <c r="G325" s="1"/>
      <c r="H325" s="1"/>
      <c r="I325" s="1"/>
      <c r="J325" s="1"/>
      <c r="K325" s="1"/>
      <c r="L325" s="1"/>
      <c r="M325" s="1"/>
      <c r="N325" s="1"/>
      <c r="O325" s="1"/>
    </row>
    <row r="326" spans="1:15">
      <c r="A326" s="22">
        <v>0</v>
      </c>
      <c r="B326" s="37">
        <v>0</v>
      </c>
      <c r="C326" s="106" t="s">
        <v>180</v>
      </c>
      <c r="D326" s="5">
        <v>200</v>
      </c>
      <c r="E326" s="33">
        <f t="shared" si="40"/>
        <v>0</v>
      </c>
      <c r="F326" s="104">
        <f t="shared" si="41"/>
        <v>0</v>
      </c>
      <c r="G326" s="1"/>
      <c r="H326" s="1"/>
      <c r="I326" s="1"/>
      <c r="J326" s="1"/>
      <c r="K326" s="1"/>
      <c r="L326" s="1"/>
      <c r="M326" s="1"/>
      <c r="N326" s="1"/>
      <c r="O326" s="1"/>
    </row>
    <row r="327" spans="1:15">
      <c r="A327" s="22">
        <v>0</v>
      </c>
      <c r="B327" s="37">
        <v>0</v>
      </c>
      <c r="C327" s="106" t="s">
        <v>181</v>
      </c>
      <c r="D327" s="5">
        <v>40</v>
      </c>
      <c r="E327" s="33">
        <f t="shared" si="40"/>
        <v>0</v>
      </c>
      <c r="F327" s="107">
        <f t="shared" si="41"/>
        <v>0</v>
      </c>
      <c r="G327" s="1"/>
      <c r="H327" s="1"/>
      <c r="I327" s="1"/>
      <c r="J327" s="1"/>
      <c r="K327" s="1"/>
      <c r="L327" s="1"/>
      <c r="M327" s="1"/>
      <c r="N327" s="1"/>
      <c r="O327" s="1"/>
    </row>
    <row r="328" spans="1:15">
      <c r="A328" s="18"/>
      <c r="B328" s="18"/>
      <c r="C328" s="18"/>
      <c r="D328" s="18"/>
      <c r="E328" s="27">
        <f t="shared" ref="E328:F328" si="42">SUM(E319:E327)</f>
        <v>0</v>
      </c>
      <c r="F328" s="38">
        <f t="shared" si="42"/>
        <v>0</v>
      </c>
      <c r="G328" s="1"/>
      <c r="H328" s="1"/>
      <c r="I328" s="1"/>
      <c r="J328" s="1"/>
      <c r="K328" s="1"/>
      <c r="L328" s="1"/>
      <c r="M328" s="1"/>
      <c r="N328" s="1"/>
      <c r="O328" s="1"/>
    </row>
    <row r="329" spans="1:15">
      <c r="A329" s="57"/>
      <c r="B329" s="57"/>
      <c r="C329" s="57"/>
      <c r="D329" s="57"/>
      <c r="E329" s="57"/>
      <c r="F329" s="1"/>
      <c r="G329" s="1"/>
      <c r="H329" s="1"/>
      <c r="I329" s="1"/>
      <c r="J329" s="1"/>
      <c r="K329" s="1"/>
      <c r="L329" s="1"/>
      <c r="M329" s="1"/>
      <c r="N329" s="1"/>
      <c r="O329" s="1"/>
    </row>
    <row r="330" spans="1:15">
      <c r="A330" s="57"/>
      <c r="B330" s="57"/>
      <c r="C330" s="57"/>
      <c r="D330" s="57"/>
      <c r="E330" s="57"/>
      <c r="F330" s="1"/>
      <c r="G330" s="1"/>
      <c r="H330" s="1"/>
      <c r="I330" s="1"/>
      <c r="J330" s="1"/>
      <c r="K330" s="1"/>
      <c r="L330" s="1"/>
      <c r="M330" s="1"/>
      <c r="N330" s="1"/>
      <c r="O330" s="1"/>
    </row>
    <row r="331" spans="1:15">
      <c r="A331" s="281" t="s">
        <v>184</v>
      </c>
      <c r="B331" s="252"/>
      <c r="C331" s="14"/>
      <c r="D331" s="18"/>
      <c r="E331" s="218" t="s">
        <v>78</v>
      </c>
      <c r="F331" s="218" t="s">
        <v>185</v>
      </c>
      <c r="G331" s="7"/>
      <c r="H331" s="7"/>
      <c r="I331" s="7"/>
      <c r="J331" s="7"/>
      <c r="K331" s="7"/>
      <c r="L331" s="19"/>
      <c r="M331" s="19"/>
      <c r="N331" s="1"/>
      <c r="O331" s="1"/>
    </row>
    <row r="332" spans="1:15">
      <c r="A332" s="191" t="s">
        <v>173</v>
      </c>
      <c r="B332" s="250"/>
      <c r="C332" s="250"/>
      <c r="D332" s="250"/>
      <c r="E332" s="250"/>
      <c r="F332" s="250"/>
      <c r="G332" s="108"/>
      <c r="H332" s="108"/>
      <c r="I332" s="108"/>
      <c r="J332" s="108"/>
      <c r="K332" s="108"/>
      <c r="L332" s="108"/>
      <c r="M332" s="108"/>
      <c r="N332" s="1"/>
      <c r="O332" s="1"/>
    </row>
    <row r="333" spans="1:15">
      <c r="A333" s="218" t="s">
        <v>186</v>
      </c>
      <c r="B333" s="218" t="s">
        <v>187</v>
      </c>
      <c r="C333" s="14"/>
      <c r="D333" s="208" t="s">
        <v>178</v>
      </c>
      <c r="E333" s="250"/>
      <c r="F333" s="250"/>
      <c r="G333" s="215" t="s">
        <v>188</v>
      </c>
      <c r="H333" s="250"/>
      <c r="I333" s="250"/>
      <c r="J333" s="250"/>
      <c r="K333" s="250"/>
      <c r="L333" s="250"/>
      <c r="M333" s="250"/>
      <c r="N333" s="1"/>
      <c r="O333" s="1"/>
    </row>
    <row r="334" spans="1:15">
      <c r="A334" s="250"/>
      <c r="B334" s="250"/>
      <c r="C334" s="19" t="s">
        <v>189</v>
      </c>
      <c r="D334" s="250"/>
      <c r="E334" s="109">
        <f t="shared" ref="E334:F334" si="43">SUM(E335:E337,E339:E391)</f>
        <v>0</v>
      </c>
      <c r="F334" s="27">
        <f t="shared" si="43"/>
        <v>0</v>
      </c>
      <c r="G334" s="250"/>
      <c r="H334" s="250"/>
      <c r="I334" s="250"/>
      <c r="J334" s="250"/>
      <c r="K334" s="250"/>
      <c r="L334" s="250"/>
      <c r="M334" s="250"/>
      <c r="N334" s="1"/>
      <c r="O334" s="1"/>
    </row>
    <row r="335" spans="1:15">
      <c r="A335" s="22">
        <v>0</v>
      </c>
      <c r="B335" s="22">
        <v>0</v>
      </c>
      <c r="C335" s="110" t="s">
        <v>190</v>
      </c>
      <c r="D335" s="5">
        <v>10000</v>
      </c>
      <c r="E335" s="29">
        <f t="shared" ref="E335:E337" si="44">(A335*D335)</f>
        <v>0</v>
      </c>
      <c r="F335" s="111">
        <f t="shared" ref="F335:F337" si="45">((A335-B335)*D335)</f>
        <v>0</v>
      </c>
      <c r="G335" s="18"/>
      <c r="H335" s="18"/>
      <c r="I335" s="18"/>
      <c r="J335" s="13"/>
      <c r="K335" s="7"/>
      <c r="L335" s="7"/>
      <c r="M335" s="7"/>
      <c r="N335" s="1"/>
      <c r="O335" s="1"/>
    </row>
    <row r="336" spans="1:15">
      <c r="A336" s="22">
        <v>0</v>
      </c>
      <c r="B336" s="22">
        <v>0</v>
      </c>
      <c r="C336" s="112" t="s">
        <v>191</v>
      </c>
      <c r="D336" s="5">
        <v>2000</v>
      </c>
      <c r="E336" s="32">
        <f t="shared" si="44"/>
        <v>0</v>
      </c>
      <c r="F336" s="111">
        <f t="shared" si="45"/>
        <v>0</v>
      </c>
      <c r="G336" s="18"/>
      <c r="H336" s="18"/>
      <c r="I336" s="18"/>
      <c r="J336" s="13"/>
      <c r="K336" s="216" t="s">
        <v>192</v>
      </c>
      <c r="L336" s="216" t="s">
        <v>193</v>
      </c>
      <c r="M336" s="216" t="s">
        <v>194</v>
      </c>
      <c r="N336" s="1"/>
      <c r="O336" s="1"/>
    </row>
    <row r="337" spans="1:15">
      <c r="A337" s="113">
        <v>0</v>
      </c>
      <c r="B337" s="113">
        <v>0</v>
      </c>
      <c r="C337" s="114" t="s">
        <v>195</v>
      </c>
      <c r="D337" s="5">
        <v>600</v>
      </c>
      <c r="E337" s="56">
        <f t="shared" si="44"/>
        <v>0</v>
      </c>
      <c r="F337" s="115">
        <f t="shared" si="45"/>
        <v>0</v>
      </c>
      <c r="G337" s="217" t="s">
        <v>196</v>
      </c>
      <c r="H337" s="277"/>
      <c r="I337" s="277"/>
      <c r="J337" s="278"/>
      <c r="K337" s="254"/>
      <c r="L337" s="254"/>
      <c r="M337" s="254"/>
      <c r="N337" s="1"/>
      <c r="O337" s="1"/>
    </row>
    <row r="338" spans="1:15">
      <c r="A338" s="116"/>
      <c r="B338" s="116"/>
      <c r="C338" s="28" t="s">
        <v>197</v>
      </c>
      <c r="D338" s="6"/>
      <c r="E338" s="5"/>
      <c r="F338" s="5"/>
      <c r="G338" s="279"/>
      <c r="H338" s="255"/>
      <c r="I338" s="255"/>
      <c r="J338" s="276"/>
      <c r="K338" s="256"/>
      <c r="L338" s="256"/>
      <c r="M338" s="256"/>
      <c r="N338" s="1"/>
      <c r="O338" s="1"/>
    </row>
    <row r="339" spans="1:15">
      <c r="A339" s="21">
        <v>0</v>
      </c>
      <c r="B339" s="21">
        <v>0</v>
      </c>
      <c r="C339" s="117" t="s">
        <v>198</v>
      </c>
      <c r="D339" s="5">
        <v>10000</v>
      </c>
      <c r="E339" s="30">
        <f t="shared" ref="E339:E391" si="46">(A339*D339)</f>
        <v>0</v>
      </c>
      <c r="F339" s="118">
        <f t="shared" ref="F339:F391" si="47">(A339-B339)*D339</f>
        <v>0</v>
      </c>
      <c r="G339" s="119">
        <v>1</v>
      </c>
      <c r="H339" s="120">
        <v>1</v>
      </c>
      <c r="I339" s="120">
        <v>1</v>
      </c>
      <c r="J339" s="121">
        <v>1</v>
      </c>
      <c r="K339" s="118" t="e">
        <f t="shared" ref="K339:K374" ca="1" si="48">_xludf.ifs(SUM(G339:J339)=4,"680", SUM(G339:J339)=5,"670",SUM(G339:J339)=6,"660",SUM(G339:J339)=7,"645",SUM(G339:J339)=8,"630",SUM(G339:J339)=9,"605",SUM(G339:J339)=10,"575",SUM(G339:J339)=11,"540",SUM(G339:J339)=12,"500",SUM(G339:J339)=13,"460",SUM(G339:J339)=14,"415",SUM(G339:J339)=15,"365",SUM(G339:J339)=16,"310",SUM(G339:J339)=17,"240",SUM(G339:J339)=18,"165",SUM(G339:J339)=19,"85",SUM(G339:J339)=20,"0")</f>
        <v>#NAME?</v>
      </c>
      <c r="L339" s="122">
        <v>0</v>
      </c>
      <c r="M339" s="123">
        <f t="shared" ref="M339:M374" si="49">(52082600-L339)</f>
        <v>52082600</v>
      </c>
      <c r="N339" s="1"/>
      <c r="O339" s="1"/>
    </row>
    <row r="340" spans="1:15">
      <c r="A340" s="22">
        <v>0</v>
      </c>
      <c r="B340" s="22">
        <v>0</v>
      </c>
      <c r="C340" s="117" t="s">
        <v>199</v>
      </c>
      <c r="D340" s="5">
        <v>10000</v>
      </c>
      <c r="E340" s="33">
        <f t="shared" si="46"/>
        <v>0</v>
      </c>
      <c r="F340" s="124">
        <f t="shared" si="47"/>
        <v>0</v>
      </c>
      <c r="G340" s="119">
        <v>1</v>
      </c>
      <c r="H340" s="120">
        <v>1</v>
      </c>
      <c r="I340" s="120">
        <v>1</v>
      </c>
      <c r="J340" s="121">
        <v>1</v>
      </c>
      <c r="K340" s="118" t="e">
        <f t="shared" ca="1" si="48"/>
        <v>#NAME?</v>
      </c>
      <c r="L340" s="122">
        <v>0</v>
      </c>
      <c r="M340" s="123">
        <f t="shared" si="49"/>
        <v>52082600</v>
      </c>
      <c r="N340" s="1"/>
      <c r="O340" s="1"/>
    </row>
    <row r="341" spans="1:15">
      <c r="A341" s="22">
        <v>0</v>
      </c>
      <c r="B341" s="22">
        <v>0</v>
      </c>
      <c r="C341" s="117" t="s">
        <v>200</v>
      </c>
      <c r="D341" s="5">
        <v>10000</v>
      </c>
      <c r="E341" s="33">
        <f t="shared" si="46"/>
        <v>0</v>
      </c>
      <c r="F341" s="124">
        <f t="shared" si="47"/>
        <v>0</v>
      </c>
      <c r="G341" s="119">
        <v>1</v>
      </c>
      <c r="H341" s="120">
        <v>1</v>
      </c>
      <c r="I341" s="120">
        <v>1</v>
      </c>
      <c r="J341" s="121">
        <v>1</v>
      </c>
      <c r="K341" s="118" t="e">
        <f t="shared" ca="1" si="48"/>
        <v>#NAME?</v>
      </c>
      <c r="L341" s="122">
        <v>0</v>
      </c>
      <c r="M341" s="123">
        <f t="shared" si="49"/>
        <v>52082600</v>
      </c>
      <c r="N341" s="1"/>
      <c r="O341" s="1"/>
    </row>
    <row r="342" spans="1:15">
      <c r="A342" s="22">
        <v>0</v>
      </c>
      <c r="B342" s="22">
        <v>0</v>
      </c>
      <c r="C342" s="117" t="s">
        <v>201</v>
      </c>
      <c r="D342" s="5">
        <v>10000</v>
      </c>
      <c r="E342" s="33">
        <f t="shared" si="46"/>
        <v>0</v>
      </c>
      <c r="F342" s="124">
        <f t="shared" si="47"/>
        <v>0</v>
      </c>
      <c r="G342" s="119">
        <v>1</v>
      </c>
      <c r="H342" s="120">
        <v>1</v>
      </c>
      <c r="I342" s="120">
        <v>1</v>
      </c>
      <c r="J342" s="121">
        <v>1</v>
      </c>
      <c r="K342" s="118" t="e">
        <f t="shared" ca="1" si="48"/>
        <v>#NAME?</v>
      </c>
      <c r="L342" s="122">
        <v>0</v>
      </c>
      <c r="M342" s="123">
        <f t="shared" si="49"/>
        <v>52082600</v>
      </c>
      <c r="N342" s="1"/>
      <c r="O342" s="1"/>
    </row>
    <row r="343" spans="1:15">
      <c r="A343" s="125">
        <v>0</v>
      </c>
      <c r="B343" s="125">
        <v>0</v>
      </c>
      <c r="C343" s="126" t="s">
        <v>202</v>
      </c>
      <c r="D343" s="127">
        <v>10000</v>
      </c>
      <c r="E343" s="128">
        <f t="shared" si="46"/>
        <v>0</v>
      </c>
      <c r="F343" s="129">
        <f t="shared" si="47"/>
        <v>0</v>
      </c>
      <c r="G343" s="130">
        <v>1</v>
      </c>
      <c r="H343" s="131">
        <v>1</v>
      </c>
      <c r="I343" s="131">
        <v>1</v>
      </c>
      <c r="J343" s="132">
        <v>1</v>
      </c>
      <c r="K343" s="133" t="e">
        <f t="shared" ca="1" si="48"/>
        <v>#NAME?</v>
      </c>
      <c r="L343" s="134">
        <v>0</v>
      </c>
      <c r="M343" s="135">
        <f t="shared" si="49"/>
        <v>52082600</v>
      </c>
      <c r="N343" s="1"/>
      <c r="O343" s="1"/>
    </row>
    <row r="344" spans="1:15">
      <c r="A344" s="21">
        <v>0</v>
      </c>
      <c r="B344" s="21">
        <v>0</v>
      </c>
      <c r="C344" s="117" t="s">
        <v>203</v>
      </c>
      <c r="D344" s="5">
        <v>10000</v>
      </c>
      <c r="E344" s="33">
        <f t="shared" si="46"/>
        <v>0</v>
      </c>
      <c r="F344" s="124">
        <f t="shared" si="47"/>
        <v>0</v>
      </c>
      <c r="G344" s="136">
        <v>1</v>
      </c>
      <c r="H344" s="137">
        <v>1</v>
      </c>
      <c r="I344" s="137">
        <v>1</v>
      </c>
      <c r="J344" s="138">
        <v>1</v>
      </c>
      <c r="K344" s="124" t="e">
        <f t="shared" ca="1" si="48"/>
        <v>#NAME?</v>
      </c>
      <c r="L344" s="139">
        <v>0</v>
      </c>
      <c r="M344" s="123">
        <f t="shared" si="49"/>
        <v>52082600</v>
      </c>
      <c r="N344" s="1"/>
      <c r="O344" s="1"/>
    </row>
    <row r="345" spans="1:15">
      <c r="A345" s="22">
        <v>0</v>
      </c>
      <c r="B345" s="22">
        <v>0</v>
      </c>
      <c r="C345" s="117" t="s">
        <v>204</v>
      </c>
      <c r="D345" s="5">
        <v>10000</v>
      </c>
      <c r="E345" s="33">
        <f t="shared" si="46"/>
        <v>0</v>
      </c>
      <c r="F345" s="124">
        <f t="shared" si="47"/>
        <v>0</v>
      </c>
      <c r="G345" s="119">
        <v>1</v>
      </c>
      <c r="H345" s="120">
        <v>1</v>
      </c>
      <c r="I345" s="120">
        <v>1</v>
      </c>
      <c r="J345" s="121">
        <v>1</v>
      </c>
      <c r="K345" s="118" t="e">
        <f t="shared" ca="1" si="48"/>
        <v>#NAME?</v>
      </c>
      <c r="L345" s="122">
        <v>0</v>
      </c>
      <c r="M345" s="123">
        <f t="shared" si="49"/>
        <v>52082600</v>
      </c>
      <c r="N345" s="1"/>
      <c r="O345" s="1"/>
    </row>
    <row r="346" spans="1:15">
      <c r="A346" s="22">
        <v>0</v>
      </c>
      <c r="B346" s="22">
        <v>0</v>
      </c>
      <c r="C346" s="117" t="s">
        <v>205</v>
      </c>
      <c r="D346" s="5">
        <v>10000</v>
      </c>
      <c r="E346" s="33">
        <f t="shared" si="46"/>
        <v>0</v>
      </c>
      <c r="F346" s="124">
        <f t="shared" si="47"/>
        <v>0</v>
      </c>
      <c r="G346" s="119">
        <v>1</v>
      </c>
      <c r="H346" s="120">
        <v>1</v>
      </c>
      <c r="I346" s="120">
        <v>1</v>
      </c>
      <c r="J346" s="121">
        <v>1</v>
      </c>
      <c r="K346" s="118" t="e">
        <f t="shared" ca="1" si="48"/>
        <v>#NAME?</v>
      </c>
      <c r="L346" s="122">
        <v>0</v>
      </c>
      <c r="M346" s="123">
        <f t="shared" si="49"/>
        <v>52082600</v>
      </c>
      <c r="N346" s="1"/>
      <c r="O346" s="1"/>
    </row>
    <row r="347" spans="1:15">
      <c r="A347" s="22">
        <v>0</v>
      </c>
      <c r="B347" s="22">
        <v>0</v>
      </c>
      <c r="C347" s="117" t="s">
        <v>206</v>
      </c>
      <c r="D347" s="5">
        <v>10000</v>
      </c>
      <c r="E347" s="33">
        <f t="shared" si="46"/>
        <v>0</v>
      </c>
      <c r="F347" s="124">
        <f t="shared" si="47"/>
        <v>0</v>
      </c>
      <c r="G347" s="119">
        <v>1</v>
      </c>
      <c r="H347" s="120">
        <v>1</v>
      </c>
      <c r="I347" s="120">
        <v>1</v>
      </c>
      <c r="J347" s="121">
        <v>1</v>
      </c>
      <c r="K347" s="118" t="e">
        <f t="shared" ca="1" si="48"/>
        <v>#NAME?</v>
      </c>
      <c r="L347" s="122">
        <v>0</v>
      </c>
      <c r="M347" s="123">
        <f t="shared" si="49"/>
        <v>52082600</v>
      </c>
      <c r="N347" s="1"/>
      <c r="O347" s="1"/>
    </row>
    <row r="348" spans="1:15">
      <c r="A348" s="125">
        <v>0</v>
      </c>
      <c r="B348" s="125">
        <v>0</v>
      </c>
      <c r="C348" s="126" t="s">
        <v>207</v>
      </c>
      <c r="D348" s="127">
        <v>10000</v>
      </c>
      <c r="E348" s="128">
        <f t="shared" si="46"/>
        <v>0</v>
      </c>
      <c r="F348" s="129">
        <f t="shared" si="47"/>
        <v>0</v>
      </c>
      <c r="G348" s="130">
        <v>1</v>
      </c>
      <c r="H348" s="131">
        <v>1</v>
      </c>
      <c r="I348" s="131">
        <v>1</v>
      </c>
      <c r="J348" s="132">
        <v>1</v>
      </c>
      <c r="K348" s="133" t="e">
        <f t="shared" ca="1" si="48"/>
        <v>#NAME?</v>
      </c>
      <c r="L348" s="134">
        <v>0</v>
      </c>
      <c r="M348" s="135">
        <f t="shared" si="49"/>
        <v>52082600</v>
      </c>
      <c r="N348" s="1"/>
      <c r="O348" s="1"/>
    </row>
    <row r="349" spans="1:15">
      <c r="A349" s="21">
        <v>0</v>
      </c>
      <c r="B349" s="21">
        <v>0</v>
      </c>
      <c r="C349" s="117" t="s">
        <v>208</v>
      </c>
      <c r="D349" s="5">
        <v>10000</v>
      </c>
      <c r="E349" s="33">
        <f t="shared" si="46"/>
        <v>0</v>
      </c>
      <c r="F349" s="124">
        <f t="shared" si="47"/>
        <v>0</v>
      </c>
      <c r="G349" s="136">
        <v>1</v>
      </c>
      <c r="H349" s="137">
        <v>1</v>
      </c>
      <c r="I349" s="137">
        <v>1</v>
      </c>
      <c r="J349" s="138">
        <v>1</v>
      </c>
      <c r="K349" s="124" t="e">
        <f t="shared" ca="1" si="48"/>
        <v>#NAME?</v>
      </c>
      <c r="L349" s="139">
        <v>0</v>
      </c>
      <c r="M349" s="123">
        <f t="shared" si="49"/>
        <v>52082600</v>
      </c>
      <c r="N349" s="1"/>
      <c r="O349" s="1"/>
    </row>
    <row r="350" spans="1:15">
      <c r="A350" s="22">
        <v>0</v>
      </c>
      <c r="B350" s="22">
        <v>0</v>
      </c>
      <c r="C350" s="117" t="s">
        <v>209</v>
      </c>
      <c r="D350" s="5">
        <v>10000</v>
      </c>
      <c r="E350" s="33">
        <f t="shared" si="46"/>
        <v>0</v>
      </c>
      <c r="F350" s="124">
        <f t="shared" si="47"/>
        <v>0</v>
      </c>
      <c r="G350" s="119">
        <v>1</v>
      </c>
      <c r="H350" s="120">
        <v>1</v>
      </c>
      <c r="I350" s="120">
        <v>1</v>
      </c>
      <c r="J350" s="121">
        <v>1</v>
      </c>
      <c r="K350" s="118" t="e">
        <f t="shared" ca="1" si="48"/>
        <v>#NAME?</v>
      </c>
      <c r="L350" s="122">
        <v>0</v>
      </c>
      <c r="M350" s="123">
        <f t="shared" si="49"/>
        <v>52082600</v>
      </c>
      <c r="N350" s="1"/>
      <c r="O350" s="1"/>
    </row>
    <row r="351" spans="1:15">
      <c r="A351" s="22">
        <v>0</v>
      </c>
      <c r="B351" s="22">
        <v>0</v>
      </c>
      <c r="C351" s="117" t="s">
        <v>210</v>
      </c>
      <c r="D351" s="5">
        <v>10000</v>
      </c>
      <c r="E351" s="33">
        <f t="shared" si="46"/>
        <v>0</v>
      </c>
      <c r="F351" s="124">
        <f t="shared" si="47"/>
        <v>0</v>
      </c>
      <c r="G351" s="119">
        <v>1</v>
      </c>
      <c r="H351" s="120">
        <v>1</v>
      </c>
      <c r="I351" s="120">
        <v>1</v>
      </c>
      <c r="J351" s="121">
        <v>1</v>
      </c>
      <c r="K351" s="118" t="e">
        <f t="shared" ca="1" si="48"/>
        <v>#NAME?</v>
      </c>
      <c r="L351" s="122">
        <v>0</v>
      </c>
      <c r="M351" s="123">
        <f t="shared" si="49"/>
        <v>52082600</v>
      </c>
      <c r="N351" s="1"/>
      <c r="O351" s="1"/>
    </row>
    <row r="352" spans="1:15">
      <c r="A352" s="22">
        <v>0</v>
      </c>
      <c r="B352" s="22">
        <v>0</v>
      </c>
      <c r="C352" s="117" t="s">
        <v>166</v>
      </c>
      <c r="D352" s="5">
        <v>10000</v>
      </c>
      <c r="E352" s="33">
        <f t="shared" si="46"/>
        <v>0</v>
      </c>
      <c r="F352" s="124">
        <f t="shared" si="47"/>
        <v>0</v>
      </c>
      <c r="G352" s="119">
        <v>1</v>
      </c>
      <c r="H352" s="120">
        <v>1</v>
      </c>
      <c r="I352" s="120">
        <v>1</v>
      </c>
      <c r="J352" s="121">
        <v>1</v>
      </c>
      <c r="K352" s="118" t="e">
        <f t="shared" ca="1" si="48"/>
        <v>#NAME?</v>
      </c>
      <c r="L352" s="122">
        <v>0</v>
      </c>
      <c r="M352" s="123">
        <f t="shared" si="49"/>
        <v>52082600</v>
      </c>
      <c r="N352" s="1"/>
      <c r="O352" s="1"/>
    </row>
    <row r="353" spans="1:15">
      <c r="A353" s="125">
        <v>0</v>
      </c>
      <c r="B353" s="125">
        <v>0</v>
      </c>
      <c r="C353" s="126" t="s">
        <v>211</v>
      </c>
      <c r="D353" s="127">
        <v>10000</v>
      </c>
      <c r="E353" s="128">
        <f t="shared" si="46"/>
        <v>0</v>
      </c>
      <c r="F353" s="129">
        <f t="shared" si="47"/>
        <v>0</v>
      </c>
      <c r="G353" s="130">
        <v>1</v>
      </c>
      <c r="H353" s="131">
        <v>1</v>
      </c>
      <c r="I353" s="131">
        <v>1</v>
      </c>
      <c r="J353" s="132">
        <v>1</v>
      </c>
      <c r="K353" s="133" t="e">
        <f t="shared" ca="1" si="48"/>
        <v>#NAME?</v>
      </c>
      <c r="L353" s="134">
        <v>0</v>
      </c>
      <c r="M353" s="135">
        <f t="shared" si="49"/>
        <v>52082600</v>
      </c>
      <c r="N353" s="1"/>
      <c r="O353" s="1"/>
    </row>
    <row r="354" spans="1:15">
      <c r="A354" s="21">
        <v>0</v>
      </c>
      <c r="B354" s="21">
        <v>0</v>
      </c>
      <c r="C354" s="117" t="s">
        <v>212</v>
      </c>
      <c r="D354" s="5">
        <v>10000</v>
      </c>
      <c r="E354" s="33">
        <f t="shared" si="46"/>
        <v>0</v>
      </c>
      <c r="F354" s="124">
        <f t="shared" si="47"/>
        <v>0</v>
      </c>
      <c r="G354" s="136">
        <v>1</v>
      </c>
      <c r="H354" s="137">
        <v>1</v>
      </c>
      <c r="I354" s="137">
        <v>1</v>
      </c>
      <c r="J354" s="138">
        <v>1</v>
      </c>
      <c r="K354" s="124" t="e">
        <f t="shared" ca="1" si="48"/>
        <v>#NAME?</v>
      </c>
      <c r="L354" s="139">
        <v>0</v>
      </c>
      <c r="M354" s="123">
        <f t="shared" si="49"/>
        <v>52082600</v>
      </c>
      <c r="N354" s="1"/>
      <c r="O354" s="1"/>
    </row>
    <row r="355" spans="1:15">
      <c r="A355" s="22">
        <v>0</v>
      </c>
      <c r="B355" s="22">
        <v>0</v>
      </c>
      <c r="C355" s="117" t="s">
        <v>213</v>
      </c>
      <c r="D355" s="5">
        <v>10000</v>
      </c>
      <c r="E355" s="33">
        <f t="shared" si="46"/>
        <v>0</v>
      </c>
      <c r="F355" s="124">
        <f t="shared" si="47"/>
        <v>0</v>
      </c>
      <c r="G355" s="119">
        <v>1</v>
      </c>
      <c r="H355" s="120">
        <v>1</v>
      </c>
      <c r="I355" s="120">
        <v>1</v>
      </c>
      <c r="J355" s="121">
        <v>1</v>
      </c>
      <c r="K355" s="118" t="e">
        <f t="shared" ca="1" si="48"/>
        <v>#NAME?</v>
      </c>
      <c r="L355" s="122">
        <v>0</v>
      </c>
      <c r="M355" s="123">
        <f t="shared" si="49"/>
        <v>52082600</v>
      </c>
      <c r="N355" s="1"/>
      <c r="O355" s="1"/>
    </row>
    <row r="356" spans="1:15">
      <c r="A356" s="22">
        <v>0</v>
      </c>
      <c r="B356" s="22">
        <v>0</v>
      </c>
      <c r="C356" s="117" t="s">
        <v>214</v>
      </c>
      <c r="D356" s="5">
        <v>10000</v>
      </c>
      <c r="E356" s="33">
        <f t="shared" si="46"/>
        <v>0</v>
      </c>
      <c r="F356" s="124">
        <f t="shared" si="47"/>
        <v>0</v>
      </c>
      <c r="G356" s="119">
        <v>1</v>
      </c>
      <c r="H356" s="120">
        <v>1</v>
      </c>
      <c r="I356" s="120">
        <v>1</v>
      </c>
      <c r="J356" s="121">
        <v>1</v>
      </c>
      <c r="K356" s="118" t="e">
        <f t="shared" ca="1" si="48"/>
        <v>#NAME?</v>
      </c>
      <c r="L356" s="122">
        <v>0</v>
      </c>
      <c r="M356" s="123">
        <f t="shared" si="49"/>
        <v>52082600</v>
      </c>
      <c r="N356" s="1"/>
      <c r="O356" s="1"/>
    </row>
    <row r="357" spans="1:15">
      <c r="A357" s="22">
        <v>0</v>
      </c>
      <c r="B357" s="22">
        <v>0</v>
      </c>
      <c r="C357" s="117" t="s">
        <v>215</v>
      </c>
      <c r="D357" s="5">
        <v>10000</v>
      </c>
      <c r="E357" s="33">
        <f t="shared" si="46"/>
        <v>0</v>
      </c>
      <c r="F357" s="124">
        <f t="shared" si="47"/>
        <v>0</v>
      </c>
      <c r="G357" s="119">
        <v>1</v>
      </c>
      <c r="H357" s="120">
        <v>1</v>
      </c>
      <c r="I357" s="120">
        <v>1</v>
      </c>
      <c r="J357" s="121">
        <v>1</v>
      </c>
      <c r="K357" s="118" t="e">
        <f t="shared" ca="1" si="48"/>
        <v>#NAME?</v>
      </c>
      <c r="L357" s="122">
        <v>0</v>
      </c>
      <c r="M357" s="123">
        <f t="shared" si="49"/>
        <v>52082600</v>
      </c>
      <c r="N357" s="1"/>
      <c r="O357" s="1"/>
    </row>
    <row r="358" spans="1:15">
      <c r="A358" s="125">
        <v>0</v>
      </c>
      <c r="B358" s="125">
        <v>0</v>
      </c>
      <c r="C358" s="126" t="s">
        <v>216</v>
      </c>
      <c r="D358" s="127">
        <v>10000</v>
      </c>
      <c r="E358" s="128">
        <f t="shared" si="46"/>
        <v>0</v>
      </c>
      <c r="F358" s="129">
        <f t="shared" si="47"/>
        <v>0</v>
      </c>
      <c r="G358" s="130">
        <v>1</v>
      </c>
      <c r="H358" s="131">
        <v>1</v>
      </c>
      <c r="I358" s="131">
        <v>1</v>
      </c>
      <c r="J358" s="132">
        <v>1</v>
      </c>
      <c r="K358" s="133" t="e">
        <f t="shared" ca="1" si="48"/>
        <v>#NAME?</v>
      </c>
      <c r="L358" s="134">
        <v>0</v>
      </c>
      <c r="M358" s="135">
        <f t="shared" si="49"/>
        <v>52082600</v>
      </c>
      <c r="N358" s="1"/>
      <c r="O358" s="1"/>
    </row>
    <row r="359" spans="1:15">
      <c r="A359" s="21">
        <v>0</v>
      </c>
      <c r="B359" s="21">
        <v>0</v>
      </c>
      <c r="C359" s="117" t="s">
        <v>217</v>
      </c>
      <c r="D359" s="5">
        <v>10000</v>
      </c>
      <c r="E359" s="33">
        <f t="shared" si="46"/>
        <v>0</v>
      </c>
      <c r="F359" s="124">
        <f t="shared" si="47"/>
        <v>0</v>
      </c>
      <c r="G359" s="136">
        <v>1</v>
      </c>
      <c r="H359" s="137">
        <v>1</v>
      </c>
      <c r="I359" s="137">
        <v>1</v>
      </c>
      <c r="J359" s="138">
        <v>1</v>
      </c>
      <c r="K359" s="124" t="e">
        <f t="shared" ca="1" si="48"/>
        <v>#NAME?</v>
      </c>
      <c r="L359" s="139">
        <v>0</v>
      </c>
      <c r="M359" s="123">
        <f t="shared" si="49"/>
        <v>52082600</v>
      </c>
      <c r="N359" s="1"/>
      <c r="O359" s="1"/>
    </row>
    <row r="360" spans="1:15">
      <c r="A360" s="22">
        <v>0</v>
      </c>
      <c r="B360" s="22">
        <v>0</v>
      </c>
      <c r="C360" s="117" t="s">
        <v>218</v>
      </c>
      <c r="D360" s="5">
        <v>10000</v>
      </c>
      <c r="E360" s="33">
        <f t="shared" si="46"/>
        <v>0</v>
      </c>
      <c r="F360" s="124">
        <f t="shared" si="47"/>
        <v>0</v>
      </c>
      <c r="G360" s="119">
        <v>1</v>
      </c>
      <c r="H360" s="120">
        <v>1</v>
      </c>
      <c r="I360" s="120">
        <v>1</v>
      </c>
      <c r="J360" s="121">
        <v>1</v>
      </c>
      <c r="K360" s="118" t="e">
        <f t="shared" ca="1" si="48"/>
        <v>#NAME?</v>
      </c>
      <c r="L360" s="122">
        <v>0</v>
      </c>
      <c r="M360" s="123">
        <f t="shared" si="49"/>
        <v>52082600</v>
      </c>
      <c r="N360" s="1"/>
      <c r="O360" s="1"/>
    </row>
    <row r="361" spans="1:15">
      <c r="A361" s="22">
        <v>0</v>
      </c>
      <c r="B361" s="22">
        <v>0</v>
      </c>
      <c r="C361" s="117" t="s">
        <v>219</v>
      </c>
      <c r="D361" s="5">
        <v>10000</v>
      </c>
      <c r="E361" s="33">
        <f t="shared" si="46"/>
        <v>0</v>
      </c>
      <c r="F361" s="124">
        <f t="shared" si="47"/>
        <v>0</v>
      </c>
      <c r="G361" s="119">
        <v>1</v>
      </c>
      <c r="H361" s="120">
        <v>1</v>
      </c>
      <c r="I361" s="120">
        <v>1</v>
      </c>
      <c r="J361" s="121">
        <v>1</v>
      </c>
      <c r="K361" s="118" t="e">
        <f t="shared" ca="1" si="48"/>
        <v>#NAME?</v>
      </c>
      <c r="L361" s="122">
        <v>0</v>
      </c>
      <c r="M361" s="123">
        <f t="shared" si="49"/>
        <v>52082600</v>
      </c>
      <c r="N361" s="1"/>
      <c r="O361" s="1"/>
    </row>
    <row r="362" spans="1:15">
      <c r="A362" s="22">
        <v>0</v>
      </c>
      <c r="B362" s="22">
        <v>0</v>
      </c>
      <c r="C362" s="117" t="s">
        <v>220</v>
      </c>
      <c r="D362" s="5">
        <v>10000</v>
      </c>
      <c r="E362" s="33">
        <f t="shared" si="46"/>
        <v>0</v>
      </c>
      <c r="F362" s="124">
        <f t="shared" si="47"/>
        <v>0</v>
      </c>
      <c r="G362" s="119">
        <v>1</v>
      </c>
      <c r="H362" s="120">
        <v>1</v>
      </c>
      <c r="I362" s="120">
        <v>1</v>
      </c>
      <c r="J362" s="121">
        <v>1</v>
      </c>
      <c r="K362" s="118" t="e">
        <f t="shared" ca="1" si="48"/>
        <v>#NAME?</v>
      </c>
      <c r="L362" s="122">
        <v>0</v>
      </c>
      <c r="M362" s="123">
        <f t="shared" si="49"/>
        <v>52082600</v>
      </c>
      <c r="N362" s="1"/>
      <c r="O362" s="1"/>
    </row>
    <row r="363" spans="1:15">
      <c r="A363" s="125">
        <v>0</v>
      </c>
      <c r="B363" s="125">
        <v>0</v>
      </c>
      <c r="C363" s="126" t="s">
        <v>169</v>
      </c>
      <c r="D363" s="127">
        <v>10000</v>
      </c>
      <c r="E363" s="128">
        <f t="shared" si="46"/>
        <v>0</v>
      </c>
      <c r="F363" s="129">
        <f t="shared" si="47"/>
        <v>0</v>
      </c>
      <c r="G363" s="130">
        <v>1</v>
      </c>
      <c r="H363" s="131">
        <v>1</v>
      </c>
      <c r="I363" s="131">
        <v>1</v>
      </c>
      <c r="J363" s="132">
        <v>1</v>
      </c>
      <c r="K363" s="133" t="e">
        <f t="shared" ca="1" si="48"/>
        <v>#NAME?</v>
      </c>
      <c r="L363" s="134">
        <v>0</v>
      </c>
      <c r="M363" s="135">
        <f t="shared" si="49"/>
        <v>52082600</v>
      </c>
      <c r="N363" s="1"/>
      <c r="O363" s="1"/>
    </row>
    <row r="364" spans="1:15">
      <c r="A364" s="21">
        <v>0</v>
      </c>
      <c r="B364" s="21">
        <v>0</v>
      </c>
      <c r="C364" s="117" t="s">
        <v>221</v>
      </c>
      <c r="D364" s="5">
        <v>10000</v>
      </c>
      <c r="E364" s="33">
        <f t="shared" si="46"/>
        <v>0</v>
      </c>
      <c r="F364" s="124">
        <f t="shared" si="47"/>
        <v>0</v>
      </c>
      <c r="G364" s="136">
        <v>1</v>
      </c>
      <c r="H364" s="137">
        <v>1</v>
      </c>
      <c r="I364" s="137">
        <v>1</v>
      </c>
      <c r="J364" s="138">
        <v>1</v>
      </c>
      <c r="K364" s="124" t="e">
        <f t="shared" ca="1" si="48"/>
        <v>#NAME?</v>
      </c>
      <c r="L364" s="139">
        <v>0</v>
      </c>
      <c r="M364" s="123">
        <f t="shared" si="49"/>
        <v>52082600</v>
      </c>
      <c r="N364" s="1"/>
      <c r="O364" s="1"/>
    </row>
    <row r="365" spans="1:15">
      <c r="A365" s="22">
        <v>0</v>
      </c>
      <c r="B365" s="22">
        <v>0</v>
      </c>
      <c r="C365" s="117" t="s">
        <v>222</v>
      </c>
      <c r="D365" s="5">
        <v>10000</v>
      </c>
      <c r="E365" s="33">
        <f t="shared" si="46"/>
        <v>0</v>
      </c>
      <c r="F365" s="124">
        <f t="shared" si="47"/>
        <v>0</v>
      </c>
      <c r="G365" s="119">
        <v>1</v>
      </c>
      <c r="H365" s="120">
        <v>1</v>
      </c>
      <c r="I365" s="120">
        <v>1</v>
      </c>
      <c r="J365" s="121">
        <v>1</v>
      </c>
      <c r="K365" s="118" t="e">
        <f t="shared" ca="1" si="48"/>
        <v>#NAME?</v>
      </c>
      <c r="L365" s="122">
        <v>0</v>
      </c>
      <c r="M365" s="123">
        <f t="shared" si="49"/>
        <v>52082600</v>
      </c>
      <c r="N365" s="1"/>
      <c r="O365" s="1"/>
    </row>
    <row r="366" spans="1:15">
      <c r="A366" s="22">
        <v>0</v>
      </c>
      <c r="B366" s="22">
        <v>0</v>
      </c>
      <c r="C366" s="117" t="s">
        <v>223</v>
      </c>
      <c r="D366" s="5">
        <v>10000</v>
      </c>
      <c r="E366" s="33">
        <f t="shared" si="46"/>
        <v>0</v>
      </c>
      <c r="F366" s="124">
        <f t="shared" si="47"/>
        <v>0</v>
      </c>
      <c r="G366" s="119">
        <v>1</v>
      </c>
      <c r="H366" s="120">
        <v>1</v>
      </c>
      <c r="I366" s="120">
        <v>1</v>
      </c>
      <c r="J366" s="121">
        <v>1</v>
      </c>
      <c r="K366" s="118" t="e">
        <f t="shared" ca="1" si="48"/>
        <v>#NAME?</v>
      </c>
      <c r="L366" s="122">
        <v>0</v>
      </c>
      <c r="M366" s="123">
        <f t="shared" si="49"/>
        <v>52082600</v>
      </c>
      <c r="N366" s="1"/>
      <c r="O366" s="1"/>
    </row>
    <row r="367" spans="1:15">
      <c r="A367" s="22">
        <v>0</v>
      </c>
      <c r="B367" s="22">
        <v>0</v>
      </c>
      <c r="C367" s="117" t="s">
        <v>224</v>
      </c>
      <c r="D367" s="5">
        <v>10000</v>
      </c>
      <c r="E367" s="33">
        <f t="shared" si="46"/>
        <v>0</v>
      </c>
      <c r="F367" s="124">
        <f t="shared" si="47"/>
        <v>0</v>
      </c>
      <c r="G367" s="119">
        <v>1</v>
      </c>
      <c r="H367" s="120">
        <v>1</v>
      </c>
      <c r="I367" s="120">
        <v>1</v>
      </c>
      <c r="J367" s="121">
        <v>1</v>
      </c>
      <c r="K367" s="118" t="e">
        <f t="shared" ca="1" si="48"/>
        <v>#NAME?</v>
      </c>
      <c r="L367" s="122">
        <v>0</v>
      </c>
      <c r="M367" s="123">
        <f t="shared" si="49"/>
        <v>52082600</v>
      </c>
      <c r="N367" s="1"/>
      <c r="O367" s="1"/>
    </row>
    <row r="368" spans="1:15">
      <c r="A368" s="125">
        <v>0</v>
      </c>
      <c r="B368" s="125">
        <v>0</v>
      </c>
      <c r="C368" s="126" t="s">
        <v>225</v>
      </c>
      <c r="D368" s="127">
        <v>10000</v>
      </c>
      <c r="E368" s="128">
        <f t="shared" si="46"/>
        <v>0</v>
      </c>
      <c r="F368" s="129">
        <f t="shared" si="47"/>
        <v>0</v>
      </c>
      <c r="G368" s="130">
        <v>1</v>
      </c>
      <c r="H368" s="131">
        <v>1</v>
      </c>
      <c r="I368" s="131">
        <v>1</v>
      </c>
      <c r="J368" s="132">
        <v>1</v>
      </c>
      <c r="K368" s="133" t="e">
        <f t="shared" ca="1" si="48"/>
        <v>#NAME?</v>
      </c>
      <c r="L368" s="134">
        <v>0</v>
      </c>
      <c r="M368" s="135">
        <f t="shared" si="49"/>
        <v>52082600</v>
      </c>
      <c r="N368" s="1"/>
      <c r="O368" s="1"/>
    </row>
    <row r="369" spans="1:15">
      <c r="A369" s="21">
        <v>0</v>
      </c>
      <c r="B369" s="21">
        <v>0</v>
      </c>
      <c r="C369" s="117" t="s">
        <v>226</v>
      </c>
      <c r="D369" s="5">
        <v>10000</v>
      </c>
      <c r="E369" s="33">
        <f t="shared" si="46"/>
        <v>0</v>
      </c>
      <c r="F369" s="124">
        <f t="shared" si="47"/>
        <v>0</v>
      </c>
      <c r="G369" s="136">
        <v>1</v>
      </c>
      <c r="H369" s="137">
        <v>1</v>
      </c>
      <c r="I369" s="137">
        <v>1</v>
      </c>
      <c r="J369" s="138">
        <v>1</v>
      </c>
      <c r="K369" s="124" t="e">
        <f t="shared" ca="1" si="48"/>
        <v>#NAME?</v>
      </c>
      <c r="L369" s="139">
        <v>0</v>
      </c>
      <c r="M369" s="123">
        <f t="shared" si="49"/>
        <v>52082600</v>
      </c>
      <c r="N369" s="1"/>
      <c r="O369" s="1"/>
    </row>
    <row r="370" spans="1:15">
      <c r="A370" s="22">
        <v>0</v>
      </c>
      <c r="B370" s="22">
        <v>0</v>
      </c>
      <c r="C370" s="117" t="s">
        <v>227</v>
      </c>
      <c r="D370" s="5">
        <v>10000</v>
      </c>
      <c r="E370" s="33">
        <f t="shared" si="46"/>
        <v>0</v>
      </c>
      <c r="F370" s="124">
        <f t="shared" si="47"/>
        <v>0</v>
      </c>
      <c r="G370" s="119">
        <v>1</v>
      </c>
      <c r="H370" s="120">
        <v>1</v>
      </c>
      <c r="I370" s="120">
        <v>1</v>
      </c>
      <c r="J370" s="121">
        <v>1</v>
      </c>
      <c r="K370" s="118" t="e">
        <f t="shared" ca="1" si="48"/>
        <v>#NAME?</v>
      </c>
      <c r="L370" s="122">
        <v>0</v>
      </c>
      <c r="M370" s="123">
        <f t="shared" si="49"/>
        <v>52082600</v>
      </c>
      <c r="N370" s="1"/>
      <c r="O370" s="1"/>
    </row>
    <row r="371" spans="1:15">
      <c r="A371" s="22">
        <v>0</v>
      </c>
      <c r="B371" s="22">
        <v>0</v>
      </c>
      <c r="C371" s="117" t="s">
        <v>228</v>
      </c>
      <c r="D371" s="5">
        <v>10000</v>
      </c>
      <c r="E371" s="33">
        <f t="shared" si="46"/>
        <v>0</v>
      </c>
      <c r="F371" s="124">
        <f t="shared" si="47"/>
        <v>0</v>
      </c>
      <c r="G371" s="119">
        <v>1</v>
      </c>
      <c r="H371" s="120">
        <v>1</v>
      </c>
      <c r="I371" s="120">
        <v>1</v>
      </c>
      <c r="J371" s="121">
        <v>1</v>
      </c>
      <c r="K371" s="118" t="e">
        <f t="shared" ca="1" si="48"/>
        <v>#NAME?</v>
      </c>
      <c r="L371" s="122">
        <v>0</v>
      </c>
      <c r="M371" s="123">
        <f t="shared" si="49"/>
        <v>52082600</v>
      </c>
      <c r="N371" s="1"/>
      <c r="O371" s="1"/>
    </row>
    <row r="372" spans="1:15">
      <c r="A372" s="22">
        <v>0</v>
      </c>
      <c r="B372" s="22">
        <v>0</v>
      </c>
      <c r="C372" s="117" t="s">
        <v>229</v>
      </c>
      <c r="D372" s="5">
        <v>10000</v>
      </c>
      <c r="E372" s="33">
        <f t="shared" si="46"/>
        <v>0</v>
      </c>
      <c r="F372" s="124">
        <f t="shared" si="47"/>
        <v>0</v>
      </c>
      <c r="G372" s="119">
        <v>1</v>
      </c>
      <c r="H372" s="120">
        <v>1</v>
      </c>
      <c r="I372" s="120">
        <v>1</v>
      </c>
      <c r="J372" s="121">
        <v>1</v>
      </c>
      <c r="K372" s="118" t="e">
        <f t="shared" ca="1" si="48"/>
        <v>#NAME?</v>
      </c>
      <c r="L372" s="122">
        <v>0</v>
      </c>
      <c r="M372" s="123">
        <f t="shared" si="49"/>
        <v>52082600</v>
      </c>
      <c r="N372" s="1"/>
      <c r="O372" s="1"/>
    </row>
    <row r="373" spans="1:15">
      <c r="A373" s="22">
        <v>0</v>
      </c>
      <c r="B373" s="22">
        <v>0</v>
      </c>
      <c r="C373" s="117" t="s">
        <v>230</v>
      </c>
      <c r="D373" s="5">
        <v>10000</v>
      </c>
      <c r="E373" s="33">
        <f t="shared" si="46"/>
        <v>0</v>
      </c>
      <c r="F373" s="124">
        <f t="shared" si="47"/>
        <v>0</v>
      </c>
      <c r="G373" s="119">
        <v>1</v>
      </c>
      <c r="H373" s="120">
        <v>1</v>
      </c>
      <c r="I373" s="120">
        <v>1</v>
      </c>
      <c r="J373" s="121">
        <v>1</v>
      </c>
      <c r="K373" s="118" t="e">
        <f t="shared" ca="1" si="48"/>
        <v>#NAME?</v>
      </c>
      <c r="L373" s="122">
        <v>0</v>
      </c>
      <c r="M373" s="123">
        <f t="shared" si="49"/>
        <v>52082600</v>
      </c>
      <c r="N373" s="1"/>
      <c r="O373" s="1"/>
    </row>
    <row r="374" spans="1:15">
      <c r="A374" s="125">
        <v>0</v>
      </c>
      <c r="B374" s="125">
        <v>0</v>
      </c>
      <c r="C374" s="126" t="s">
        <v>231</v>
      </c>
      <c r="D374" s="127">
        <v>10000</v>
      </c>
      <c r="E374" s="128">
        <f t="shared" si="46"/>
        <v>0</v>
      </c>
      <c r="F374" s="129">
        <f t="shared" si="47"/>
        <v>0</v>
      </c>
      <c r="G374" s="130">
        <v>1</v>
      </c>
      <c r="H374" s="131">
        <v>1</v>
      </c>
      <c r="I374" s="131">
        <v>1</v>
      </c>
      <c r="J374" s="132">
        <v>1</v>
      </c>
      <c r="K374" s="133" t="e">
        <f t="shared" ca="1" si="48"/>
        <v>#NAME?</v>
      </c>
      <c r="L374" s="134">
        <v>0</v>
      </c>
      <c r="M374" s="135">
        <f t="shared" si="49"/>
        <v>52082600</v>
      </c>
      <c r="N374" s="1"/>
      <c r="O374" s="1"/>
    </row>
    <row r="375" spans="1:15">
      <c r="A375" s="21">
        <v>0</v>
      </c>
      <c r="B375" s="21">
        <v>0</v>
      </c>
      <c r="C375" s="140" t="s">
        <v>167</v>
      </c>
      <c r="D375" s="5">
        <v>2000</v>
      </c>
      <c r="E375" s="33">
        <f t="shared" si="46"/>
        <v>0</v>
      </c>
      <c r="F375" s="124">
        <f t="shared" si="47"/>
        <v>0</v>
      </c>
      <c r="G375" s="136">
        <v>1</v>
      </c>
      <c r="H375" s="137">
        <v>1</v>
      </c>
      <c r="I375" s="137">
        <v>1</v>
      </c>
      <c r="J375" s="138">
        <v>1</v>
      </c>
      <c r="K375" s="124" t="e">
        <f t="shared" ref="K375:K387" ca="1" si="50">_xludf.ifs(SUM(G375:J375)=4,"440", SUM(G375:J375)=5,"430",SUM(G375:J375)=6,"420",SUM(G375:J375)=7,"410",SUM(G375:J375)=8,"390",SUM(G375:J375)=9,"370",SUM(G375:J375)=10,"350",SUM(G375:J375)=11,"330",SUM(G375:J375)=12,"300",SUM(G375:J375)=13,"270",SUM(G375:J375)=14,"240",SUM(G375:J375)=15,"210",SUM(G375:J375)=16,"170",SUM(G375:J375)=17,"130",SUM(G375:J375)=18,"90",SUM(G375:J375)=19,"50",SUM(G375:J375)=20,"0")</f>
        <v>#NAME?</v>
      </c>
      <c r="L375" s="139">
        <v>0</v>
      </c>
      <c r="M375" s="123">
        <f t="shared" ref="M375:M387" si="51">(46869800-L375)</f>
        <v>46869800</v>
      </c>
      <c r="N375" s="1"/>
      <c r="O375" s="1"/>
    </row>
    <row r="376" spans="1:15">
      <c r="A376" s="22">
        <v>0</v>
      </c>
      <c r="B376" s="22">
        <v>0</v>
      </c>
      <c r="C376" s="140" t="s">
        <v>165</v>
      </c>
      <c r="D376" s="5">
        <v>2000</v>
      </c>
      <c r="E376" s="33">
        <f t="shared" si="46"/>
        <v>0</v>
      </c>
      <c r="F376" s="124">
        <f t="shared" si="47"/>
        <v>0</v>
      </c>
      <c r="G376" s="119">
        <v>1</v>
      </c>
      <c r="H376" s="120">
        <v>1</v>
      </c>
      <c r="I376" s="120">
        <v>1</v>
      </c>
      <c r="J376" s="121">
        <v>1</v>
      </c>
      <c r="K376" s="124" t="e">
        <f t="shared" ca="1" si="50"/>
        <v>#NAME?</v>
      </c>
      <c r="L376" s="122">
        <v>0</v>
      </c>
      <c r="M376" s="123">
        <f t="shared" si="51"/>
        <v>46869800</v>
      </c>
      <c r="N376" s="1"/>
      <c r="O376" s="1"/>
    </row>
    <row r="377" spans="1:15">
      <c r="A377" s="22">
        <v>0</v>
      </c>
      <c r="B377" s="22">
        <v>0</v>
      </c>
      <c r="C377" s="140" t="s">
        <v>232</v>
      </c>
      <c r="D377" s="5">
        <v>2000</v>
      </c>
      <c r="E377" s="33">
        <f t="shared" si="46"/>
        <v>0</v>
      </c>
      <c r="F377" s="124">
        <f t="shared" si="47"/>
        <v>0</v>
      </c>
      <c r="G377" s="119">
        <v>1</v>
      </c>
      <c r="H377" s="120">
        <v>1</v>
      </c>
      <c r="I377" s="120">
        <v>1</v>
      </c>
      <c r="J377" s="121">
        <v>1</v>
      </c>
      <c r="K377" s="124" t="e">
        <f t="shared" ca="1" si="50"/>
        <v>#NAME?</v>
      </c>
      <c r="L377" s="122">
        <v>0</v>
      </c>
      <c r="M377" s="123">
        <f t="shared" si="51"/>
        <v>46869800</v>
      </c>
      <c r="N377" s="1"/>
      <c r="O377" s="1"/>
    </row>
    <row r="378" spans="1:15">
      <c r="A378" s="125">
        <v>0</v>
      </c>
      <c r="B378" s="125">
        <v>0</v>
      </c>
      <c r="C378" s="141" t="s">
        <v>233</v>
      </c>
      <c r="D378" s="127">
        <v>2000</v>
      </c>
      <c r="E378" s="128">
        <f t="shared" si="46"/>
        <v>0</v>
      </c>
      <c r="F378" s="129">
        <f t="shared" si="47"/>
        <v>0</v>
      </c>
      <c r="G378" s="130">
        <v>1</v>
      </c>
      <c r="H378" s="131">
        <v>1</v>
      </c>
      <c r="I378" s="131">
        <v>1</v>
      </c>
      <c r="J378" s="132">
        <v>1</v>
      </c>
      <c r="K378" s="129" t="e">
        <f t="shared" ca="1" si="50"/>
        <v>#NAME?</v>
      </c>
      <c r="L378" s="134">
        <v>0</v>
      </c>
      <c r="M378" s="135">
        <f t="shared" si="51"/>
        <v>46869800</v>
      </c>
      <c r="N378" s="1"/>
      <c r="O378" s="1"/>
    </row>
    <row r="379" spans="1:15">
      <c r="A379" s="21">
        <v>0</v>
      </c>
      <c r="B379" s="21">
        <v>0</v>
      </c>
      <c r="C379" s="140" t="s">
        <v>234</v>
      </c>
      <c r="D379" s="5">
        <v>2000</v>
      </c>
      <c r="E379" s="33">
        <f t="shared" si="46"/>
        <v>0</v>
      </c>
      <c r="F379" s="124">
        <f t="shared" si="47"/>
        <v>0</v>
      </c>
      <c r="G379" s="136">
        <v>1</v>
      </c>
      <c r="H379" s="137">
        <v>1</v>
      </c>
      <c r="I379" s="137">
        <v>1</v>
      </c>
      <c r="J379" s="138">
        <v>1</v>
      </c>
      <c r="K379" s="124" t="e">
        <f t="shared" ca="1" si="50"/>
        <v>#NAME?</v>
      </c>
      <c r="L379" s="139">
        <v>0</v>
      </c>
      <c r="M379" s="123">
        <f t="shared" si="51"/>
        <v>46869800</v>
      </c>
      <c r="N379" s="1"/>
      <c r="O379" s="1"/>
    </row>
    <row r="380" spans="1:15">
      <c r="A380" s="21">
        <v>0</v>
      </c>
      <c r="B380" s="142">
        <v>0</v>
      </c>
      <c r="C380" s="143" t="s">
        <v>235</v>
      </c>
      <c r="D380" s="80">
        <v>2000</v>
      </c>
      <c r="E380" s="144">
        <f t="shared" si="46"/>
        <v>0</v>
      </c>
      <c r="F380" s="124">
        <f t="shared" si="47"/>
        <v>0</v>
      </c>
      <c r="G380" s="136">
        <v>1</v>
      </c>
      <c r="H380" s="137">
        <v>1</v>
      </c>
      <c r="I380" s="137">
        <v>1</v>
      </c>
      <c r="J380" s="138">
        <v>1</v>
      </c>
      <c r="K380" s="124" t="e">
        <f t="shared" ca="1" si="50"/>
        <v>#NAME?</v>
      </c>
      <c r="L380" s="145">
        <v>0</v>
      </c>
      <c r="M380" s="146">
        <f t="shared" si="51"/>
        <v>46869800</v>
      </c>
      <c r="N380" s="1"/>
      <c r="O380" s="1"/>
    </row>
    <row r="381" spans="1:15">
      <c r="A381" s="22">
        <v>0</v>
      </c>
      <c r="B381" s="22">
        <v>0</v>
      </c>
      <c r="C381" s="140" t="s">
        <v>236</v>
      </c>
      <c r="D381" s="5">
        <v>2000</v>
      </c>
      <c r="E381" s="33">
        <f t="shared" si="46"/>
        <v>0</v>
      </c>
      <c r="F381" s="124">
        <f t="shared" si="47"/>
        <v>0</v>
      </c>
      <c r="G381" s="119">
        <v>1</v>
      </c>
      <c r="H381" s="120">
        <v>1</v>
      </c>
      <c r="I381" s="120">
        <v>1</v>
      </c>
      <c r="J381" s="121">
        <v>1</v>
      </c>
      <c r="K381" s="124" t="e">
        <f t="shared" ca="1" si="50"/>
        <v>#NAME?</v>
      </c>
      <c r="L381" s="122">
        <v>0</v>
      </c>
      <c r="M381" s="123">
        <f t="shared" si="51"/>
        <v>46869800</v>
      </c>
      <c r="N381" s="1"/>
      <c r="O381" s="1"/>
    </row>
    <row r="382" spans="1:15">
      <c r="A382" s="125">
        <v>0</v>
      </c>
      <c r="B382" s="125">
        <v>0</v>
      </c>
      <c r="C382" s="141" t="s">
        <v>237</v>
      </c>
      <c r="D382" s="127">
        <v>2000</v>
      </c>
      <c r="E382" s="128">
        <f t="shared" si="46"/>
        <v>0</v>
      </c>
      <c r="F382" s="129">
        <f t="shared" si="47"/>
        <v>0</v>
      </c>
      <c r="G382" s="130">
        <v>1</v>
      </c>
      <c r="H382" s="131">
        <v>1</v>
      </c>
      <c r="I382" s="131">
        <v>1</v>
      </c>
      <c r="J382" s="132">
        <v>1</v>
      </c>
      <c r="K382" s="129" t="e">
        <f t="shared" ca="1" si="50"/>
        <v>#NAME?</v>
      </c>
      <c r="L382" s="134">
        <v>0</v>
      </c>
      <c r="M382" s="135">
        <f t="shared" si="51"/>
        <v>46869800</v>
      </c>
      <c r="N382" s="1"/>
      <c r="O382" s="1"/>
    </row>
    <row r="383" spans="1:15">
      <c r="A383" s="21">
        <v>0</v>
      </c>
      <c r="B383" s="21">
        <v>0</v>
      </c>
      <c r="C383" s="140" t="s">
        <v>238</v>
      </c>
      <c r="D383" s="5">
        <v>2000</v>
      </c>
      <c r="E383" s="33">
        <f t="shared" si="46"/>
        <v>0</v>
      </c>
      <c r="F383" s="124">
        <f t="shared" si="47"/>
        <v>0</v>
      </c>
      <c r="G383" s="136">
        <v>1</v>
      </c>
      <c r="H383" s="137">
        <v>1</v>
      </c>
      <c r="I383" s="137">
        <v>1</v>
      </c>
      <c r="J383" s="138">
        <v>1</v>
      </c>
      <c r="K383" s="124" t="e">
        <f t="shared" ca="1" si="50"/>
        <v>#NAME?</v>
      </c>
      <c r="L383" s="139">
        <v>0</v>
      </c>
      <c r="M383" s="123">
        <f t="shared" si="51"/>
        <v>46869800</v>
      </c>
      <c r="N383" s="1"/>
      <c r="O383" s="1"/>
    </row>
    <row r="384" spans="1:15">
      <c r="A384" s="22">
        <v>0</v>
      </c>
      <c r="B384" s="72">
        <v>0</v>
      </c>
      <c r="C384" s="140" t="s">
        <v>239</v>
      </c>
      <c r="D384" s="5">
        <v>2000</v>
      </c>
      <c r="E384" s="33">
        <f t="shared" si="46"/>
        <v>0</v>
      </c>
      <c r="F384" s="124">
        <f t="shared" si="47"/>
        <v>0</v>
      </c>
      <c r="G384" s="119">
        <v>1</v>
      </c>
      <c r="H384" s="120">
        <v>1</v>
      </c>
      <c r="I384" s="120">
        <v>1</v>
      </c>
      <c r="J384" s="121">
        <v>1</v>
      </c>
      <c r="K384" s="124" t="e">
        <f t="shared" ca="1" si="50"/>
        <v>#NAME?</v>
      </c>
      <c r="L384" s="147">
        <v>0</v>
      </c>
      <c r="M384" s="146">
        <f t="shared" si="51"/>
        <v>46869800</v>
      </c>
      <c r="N384" s="1"/>
      <c r="O384" s="1"/>
    </row>
    <row r="385" spans="1:15">
      <c r="A385" s="21">
        <v>0</v>
      </c>
      <c r="B385" s="21">
        <v>0</v>
      </c>
      <c r="C385" s="140" t="s">
        <v>240</v>
      </c>
      <c r="D385" s="5">
        <v>2000</v>
      </c>
      <c r="E385" s="33">
        <f t="shared" si="46"/>
        <v>0</v>
      </c>
      <c r="F385" s="124">
        <f t="shared" si="47"/>
        <v>0</v>
      </c>
      <c r="G385" s="136">
        <v>1</v>
      </c>
      <c r="H385" s="137">
        <v>1</v>
      </c>
      <c r="I385" s="137">
        <v>1</v>
      </c>
      <c r="J385" s="138">
        <v>1</v>
      </c>
      <c r="K385" s="124" t="e">
        <f t="shared" ca="1" si="50"/>
        <v>#NAME?</v>
      </c>
      <c r="L385" s="139">
        <v>0</v>
      </c>
      <c r="M385" s="123">
        <f t="shared" si="51"/>
        <v>46869800</v>
      </c>
      <c r="N385" s="1"/>
      <c r="O385" s="1"/>
    </row>
    <row r="386" spans="1:15">
      <c r="A386" s="22">
        <v>0</v>
      </c>
      <c r="B386" s="22">
        <v>0</v>
      </c>
      <c r="C386" s="140" t="s">
        <v>168</v>
      </c>
      <c r="D386" s="5">
        <v>2000</v>
      </c>
      <c r="E386" s="33">
        <f t="shared" si="46"/>
        <v>0</v>
      </c>
      <c r="F386" s="124">
        <f t="shared" si="47"/>
        <v>0</v>
      </c>
      <c r="G386" s="119">
        <v>1</v>
      </c>
      <c r="H386" s="120">
        <v>1</v>
      </c>
      <c r="I386" s="120">
        <v>1</v>
      </c>
      <c r="J386" s="121">
        <v>1</v>
      </c>
      <c r="K386" s="124" t="e">
        <f t="shared" ca="1" si="50"/>
        <v>#NAME?</v>
      </c>
      <c r="L386" s="122">
        <v>0</v>
      </c>
      <c r="M386" s="123">
        <f t="shared" si="51"/>
        <v>46869800</v>
      </c>
      <c r="N386" s="1"/>
      <c r="O386" s="1"/>
    </row>
    <row r="387" spans="1:15">
      <c r="A387" s="125">
        <v>0</v>
      </c>
      <c r="B387" s="125">
        <v>0</v>
      </c>
      <c r="C387" s="141" t="s">
        <v>241</v>
      </c>
      <c r="D387" s="127">
        <v>2000</v>
      </c>
      <c r="E387" s="128">
        <f t="shared" si="46"/>
        <v>0</v>
      </c>
      <c r="F387" s="129">
        <f t="shared" si="47"/>
        <v>0</v>
      </c>
      <c r="G387" s="130">
        <v>1</v>
      </c>
      <c r="H387" s="131">
        <v>1</v>
      </c>
      <c r="I387" s="131">
        <v>1</v>
      </c>
      <c r="J387" s="132">
        <v>1</v>
      </c>
      <c r="K387" s="129" t="e">
        <f t="shared" ca="1" si="50"/>
        <v>#NAME?</v>
      </c>
      <c r="L387" s="134">
        <v>0</v>
      </c>
      <c r="M387" s="135">
        <f t="shared" si="51"/>
        <v>46869800</v>
      </c>
      <c r="N387" s="1"/>
      <c r="O387" s="1"/>
    </row>
    <row r="388" spans="1:15">
      <c r="A388" s="21">
        <v>0</v>
      </c>
      <c r="B388" s="21">
        <v>0</v>
      </c>
      <c r="C388" s="148" t="s">
        <v>242</v>
      </c>
      <c r="D388" s="5">
        <v>600</v>
      </c>
      <c r="E388" s="33">
        <f t="shared" si="46"/>
        <v>0</v>
      </c>
      <c r="F388" s="124">
        <f t="shared" si="47"/>
        <v>0</v>
      </c>
      <c r="G388" s="47"/>
      <c r="H388" s="47"/>
      <c r="I388" s="47"/>
      <c r="J388" s="47"/>
      <c r="K388" s="149"/>
      <c r="L388" s="149"/>
      <c r="M388" s="149"/>
      <c r="N388" s="1"/>
      <c r="O388" s="1"/>
    </row>
    <row r="389" spans="1:15">
      <c r="A389" s="22">
        <v>0</v>
      </c>
      <c r="B389" s="22">
        <v>0</v>
      </c>
      <c r="C389" s="148" t="s">
        <v>243</v>
      </c>
      <c r="D389" s="5">
        <v>600</v>
      </c>
      <c r="E389" s="33">
        <f t="shared" si="46"/>
        <v>0</v>
      </c>
      <c r="F389" s="124">
        <f t="shared" si="47"/>
        <v>0</v>
      </c>
      <c r="G389" s="47"/>
      <c r="H389" s="47"/>
      <c r="I389" s="47"/>
      <c r="J389" s="47"/>
      <c r="K389" s="149"/>
      <c r="L389" s="149"/>
      <c r="M389" s="149"/>
      <c r="N389" s="1"/>
      <c r="O389" s="1"/>
    </row>
    <row r="390" spans="1:15">
      <c r="A390" s="22">
        <v>0</v>
      </c>
      <c r="B390" s="22">
        <v>0</v>
      </c>
      <c r="C390" s="148" t="s">
        <v>244</v>
      </c>
      <c r="D390" s="5">
        <v>600</v>
      </c>
      <c r="E390" s="33">
        <f t="shared" si="46"/>
        <v>0</v>
      </c>
      <c r="F390" s="124">
        <f t="shared" si="47"/>
        <v>0</v>
      </c>
      <c r="G390" s="47"/>
      <c r="H390" s="47"/>
      <c r="I390" s="47"/>
      <c r="J390" s="47"/>
      <c r="K390" s="149"/>
      <c r="L390" s="149"/>
      <c r="M390" s="149"/>
      <c r="N390" s="1"/>
      <c r="O390" s="1"/>
    </row>
    <row r="391" spans="1:15">
      <c r="A391" s="22">
        <v>0</v>
      </c>
      <c r="B391" s="22">
        <v>0</v>
      </c>
      <c r="C391" s="150" t="s">
        <v>245</v>
      </c>
      <c r="D391" s="5">
        <v>600</v>
      </c>
      <c r="E391" s="35">
        <f t="shared" si="46"/>
        <v>0</v>
      </c>
      <c r="F391" s="151">
        <f t="shared" si="47"/>
        <v>0</v>
      </c>
      <c r="G391" s="47"/>
      <c r="H391" s="47"/>
      <c r="I391" s="47"/>
      <c r="J391" s="47"/>
      <c r="K391" s="149"/>
      <c r="L391" s="149"/>
      <c r="M391" s="149"/>
      <c r="N391" s="1"/>
      <c r="O391" s="1"/>
    </row>
    <row r="392" spans="1:15">
      <c r="A392" s="18"/>
      <c r="B392" s="18"/>
      <c r="C392" s="18"/>
      <c r="D392" s="18"/>
      <c r="E392" s="38">
        <f>SUM(E335:E391)</f>
        <v>0</v>
      </c>
      <c r="F392" s="152">
        <f>SUM(F332:F391)</f>
        <v>0</v>
      </c>
      <c r="G392" s="18"/>
      <c r="H392" s="18"/>
      <c r="I392" s="18"/>
      <c r="J392" s="18"/>
      <c r="K392" s="7"/>
      <c r="L392" s="7"/>
      <c r="M392" s="7"/>
      <c r="N392" s="1"/>
      <c r="O392" s="1"/>
    </row>
    <row r="393" spans="1:15">
      <c r="A393" s="57"/>
      <c r="B393" s="57"/>
      <c r="C393" s="57"/>
      <c r="D393" s="57"/>
      <c r="E393" s="57"/>
      <c r="F393" s="1"/>
      <c r="G393" s="1"/>
      <c r="H393" s="1"/>
      <c r="I393" s="1"/>
      <c r="J393" s="1"/>
      <c r="K393" s="1"/>
      <c r="L393" s="1"/>
      <c r="M393" s="1"/>
      <c r="N393" s="1"/>
      <c r="O393" s="1"/>
    </row>
    <row r="394" spans="1:15">
      <c r="A394" s="57"/>
      <c r="B394" s="57"/>
      <c r="C394" s="57"/>
      <c r="D394" s="57"/>
      <c r="E394" s="57"/>
      <c r="F394" s="1"/>
      <c r="G394" s="1"/>
      <c r="H394" s="1"/>
      <c r="I394" s="1"/>
      <c r="J394" s="1"/>
      <c r="K394" s="1"/>
      <c r="L394" s="1"/>
      <c r="M394" s="1"/>
      <c r="N394" s="1"/>
      <c r="O394" s="1"/>
    </row>
    <row r="395" spans="1:15">
      <c r="A395" s="287" t="s">
        <v>246</v>
      </c>
      <c r="B395" s="277"/>
      <c r="C395" s="277"/>
      <c r="D395" s="277"/>
      <c r="E395" s="278"/>
      <c r="F395" s="1"/>
      <c r="G395" s="1"/>
      <c r="H395" s="1"/>
      <c r="I395" s="1"/>
      <c r="J395" s="1"/>
      <c r="K395" s="1"/>
      <c r="L395" s="1"/>
      <c r="M395" s="1"/>
      <c r="N395" s="1"/>
      <c r="O395" s="1"/>
    </row>
    <row r="396" spans="1:15">
      <c r="A396" s="279"/>
      <c r="B396" s="255"/>
      <c r="C396" s="255"/>
      <c r="D396" s="255"/>
      <c r="E396" s="276"/>
      <c r="F396" s="1"/>
      <c r="G396" s="1"/>
      <c r="H396" s="1"/>
      <c r="I396" s="1"/>
      <c r="J396" s="1"/>
      <c r="K396" s="1"/>
      <c r="L396" s="1"/>
      <c r="M396" s="1"/>
      <c r="N396" s="1"/>
      <c r="O396" s="1"/>
    </row>
    <row r="397" spans="1:15">
      <c r="A397" s="153"/>
      <c r="B397" s="153"/>
      <c r="C397" s="63"/>
      <c r="D397" s="63"/>
      <c r="E397" s="57"/>
      <c r="F397" s="1"/>
      <c r="L397" s="1"/>
      <c r="M397" s="1"/>
      <c r="N397" s="1"/>
      <c r="O397" s="1"/>
    </row>
    <row r="398" spans="1:15">
      <c r="A398" s="153"/>
      <c r="B398" s="153"/>
      <c r="C398" s="63"/>
      <c r="D398" s="63"/>
      <c r="E398" s="57"/>
      <c r="F398" s="1"/>
      <c r="L398" s="1"/>
      <c r="M398" s="1"/>
      <c r="N398" s="1"/>
      <c r="O398" s="1"/>
    </row>
    <row r="399" spans="1:15">
      <c r="A399" s="288" t="s">
        <v>247</v>
      </c>
      <c r="B399" s="277"/>
      <c r="C399" s="277"/>
      <c r="D399" s="277"/>
      <c r="E399" s="278"/>
      <c r="F399" s="1"/>
      <c r="L399" s="1"/>
      <c r="M399" s="1"/>
      <c r="N399" s="1"/>
      <c r="O399" s="1"/>
    </row>
    <row r="400" spans="1:15">
      <c r="A400" s="279"/>
      <c r="B400" s="255"/>
      <c r="C400" s="255"/>
      <c r="D400" s="255"/>
      <c r="E400" s="276"/>
      <c r="F400" s="1"/>
      <c r="L400" s="1"/>
      <c r="M400" s="1"/>
      <c r="N400" s="1"/>
      <c r="O400" s="1"/>
    </row>
    <row r="401" spans="1:15">
      <c r="A401" s="214" t="s">
        <v>248</v>
      </c>
      <c r="B401" s="252"/>
      <c r="C401" s="18"/>
      <c r="D401" s="6"/>
      <c r="E401" s="18"/>
      <c r="F401" s="1"/>
      <c r="G401" s="2"/>
      <c r="H401" s="1"/>
      <c r="I401" s="1"/>
      <c r="J401" s="1"/>
      <c r="K401" s="1"/>
      <c r="L401" s="1"/>
      <c r="M401" s="1"/>
      <c r="N401" s="1"/>
      <c r="O401" s="1"/>
    </row>
    <row r="402" spans="1:15">
      <c r="A402" s="19" t="s">
        <v>249</v>
      </c>
      <c r="B402" s="209" t="s">
        <v>250</v>
      </c>
      <c r="C402" s="250"/>
      <c r="D402" s="5" t="s">
        <v>251</v>
      </c>
      <c r="E402" s="19" t="s">
        <v>252</v>
      </c>
      <c r="F402" s="1"/>
      <c r="G402" s="2"/>
      <c r="H402" s="1"/>
      <c r="I402" s="1"/>
      <c r="J402" s="1"/>
      <c r="K402" s="1"/>
      <c r="L402" s="1"/>
      <c r="M402" s="1"/>
      <c r="N402" s="1"/>
      <c r="O402" s="1"/>
    </row>
    <row r="403" spans="1:15">
      <c r="A403" s="97">
        <v>0</v>
      </c>
      <c r="B403" s="191" t="s">
        <v>253</v>
      </c>
      <c r="C403" s="250"/>
      <c r="D403" s="5">
        <v>50</v>
      </c>
      <c r="E403" s="154">
        <f t="shared" ref="E403:E406" si="52">(A403*D403)</f>
        <v>0</v>
      </c>
      <c r="F403" s="1"/>
      <c r="G403" s="2"/>
      <c r="H403" s="1"/>
      <c r="I403" s="1"/>
      <c r="J403" s="1"/>
      <c r="K403" s="1"/>
      <c r="L403" s="1"/>
      <c r="M403" s="1"/>
      <c r="N403" s="1"/>
      <c r="O403" s="1"/>
    </row>
    <row r="404" spans="1:15">
      <c r="A404" s="97">
        <v>0</v>
      </c>
      <c r="B404" s="191" t="s">
        <v>254</v>
      </c>
      <c r="C404" s="250"/>
      <c r="D404" s="5">
        <v>100</v>
      </c>
      <c r="E404" s="154">
        <f t="shared" si="52"/>
        <v>0</v>
      </c>
      <c r="F404" s="1"/>
      <c r="G404" s="1"/>
      <c r="H404" s="1"/>
      <c r="I404" s="1"/>
      <c r="J404" s="1"/>
      <c r="K404" s="1"/>
      <c r="L404" s="1"/>
      <c r="M404" s="1"/>
      <c r="N404" s="1"/>
      <c r="O404" s="1"/>
    </row>
    <row r="405" spans="1:15">
      <c r="A405" s="97">
        <v>0</v>
      </c>
      <c r="B405" s="191" t="s">
        <v>255</v>
      </c>
      <c r="C405" s="250"/>
      <c r="D405" s="5">
        <v>500</v>
      </c>
      <c r="E405" s="154">
        <f t="shared" si="52"/>
        <v>0</v>
      </c>
      <c r="F405" s="1"/>
      <c r="G405" s="1"/>
      <c r="H405" s="1"/>
      <c r="I405" s="1"/>
      <c r="J405" s="1"/>
      <c r="K405" s="1"/>
      <c r="L405" s="1"/>
      <c r="M405" s="1"/>
      <c r="N405" s="1"/>
      <c r="O405" s="1"/>
    </row>
    <row r="406" spans="1:15">
      <c r="A406" s="97">
        <v>0</v>
      </c>
      <c r="B406" s="191" t="s">
        <v>256</v>
      </c>
      <c r="C406" s="250"/>
      <c r="D406" s="5">
        <v>1000</v>
      </c>
      <c r="E406" s="154">
        <f t="shared" si="52"/>
        <v>0</v>
      </c>
      <c r="F406" s="1"/>
      <c r="G406" s="1"/>
      <c r="H406" s="1"/>
      <c r="I406" s="1"/>
      <c r="J406" s="1"/>
      <c r="K406" s="1"/>
      <c r="L406" s="1"/>
      <c r="M406" s="1"/>
      <c r="N406" s="1"/>
      <c r="O406" s="1"/>
    </row>
    <row r="407" spans="1:15">
      <c r="A407" s="191" t="s">
        <v>257</v>
      </c>
      <c r="B407" s="250"/>
      <c r="C407" s="250"/>
      <c r="D407" s="18"/>
      <c r="E407" s="155">
        <f>SUM(E403:E406)</f>
        <v>0</v>
      </c>
      <c r="F407" s="1"/>
      <c r="G407" s="1"/>
      <c r="H407" s="1"/>
      <c r="I407" s="1"/>
      <c r="J407" s="1"/>
      <c r="K407" s="1"/>
      <c r="L407" s="1"/>
      <c r="M407" s="1"/>
      <c r="N407" s="1"/>
      <c r="O407" s="1"/>
    </row>
    <row r="408" spans="1:15">
      <c r="A408" s="1"/>
      <c r="B408" s="1"/>
      <c r="C408" s="1"/>
      <c r="D408" s="1"/>
      <c r="E408" s="1"/>
      <c r="F408" s="1"/>
      <c r="G408" s="1"/>
      <c r="H408" s="1"/>
      <c r="I408" s="1"/>
      <c r="J408" s="1"/>
      <c r="K408" s="1"/>
      <c r="L408" s="1"/>
      <c r="M408" s="1"/>
      <c r="N408" s="1"/>
      <c r="O408" s="1"/>
    </row>
    <row r="409" spans="1:15">
      <c r="A409" s="1"/>
      <c r="B409" s="1"/>
      <c r="C409" s="1"/>
      <c r="D409" s="1"/>
      <c r="E409" s="1"/>
      <c r="F409" s="1"/>
      <c r="G409" s="1"/>
      <c r="H409" s="1"/>
      <c r="I409" s="1"/>
      <c r="J409" s="1"/>
      <c r="K409" s="1"/>
      <c r="L409" s="1"/>
      <c r="M409" s="1"/>
      <c r="N409" s="1"/>
      <c r="O409" s="1"/>
    </row>
    <row r="410" spans="1:15">
      <c r="A410" s="289" t="s">
        <v>93</v>
      </c>
      <c r="B410" s="251"/>
      <c r="C410" s="251"/>
      <c r="D410" s="252"/>
      <c r="E410" s="18"/>
      <c r="F410" s="18"/>
      <c r="G410" s="195" t="s">
        <v>258</v>
      </c>
      <c r="H410" s="252"/>
      <c r="I410" s="195" t="s">
        <v>259</v>
      </c>
      <c r="J410" s="251"/>
      <c r="K410" s="251"/>
      <c r="L410" s="251"/>
      <c r="M410" s="252"/>
      <c r="N410" s="1"/>
      <c r="O410" s="1"/>
    </row>
    <row r="411" spans="1:15">
      <c r="A411" s="19" t="s">
        <v>260</v>
      </c>
      <c r="B411" s="19" t="s">
        <v>261</v>
      </c>
      <c r="C411" s="19" t="s">
        <v>262</v>
      </c>
      <c r="D411" s="19" t="s">
        <v>263</v>
      </c>
      <c r="E411" s="19" t="s">
        <v>264</v>
      </c>
      <c r="F411" s="19" t="s">
        <v>265</v>
      </c>
      <c r="G411" s="19" t="s">
        <v>266</v>
      </c>
      <c r="H411" s="18" t="s">
        <v>267</v>
      </c>
      <c r="I411" s="156">
        <v>50</v>
      </c>
      <c r="J411" s="28">
        <v>40</v>
      </c>
      <c r="K411" s="28">
        <v>35</v>
      </c>
      <c r="L411" s="28">
        <v>30</v>
      </c>
      <c r="M411" s="28">
        <v>25</v>
      </c>
      <c r="N411" s="1"/>
      <c r="O411" s="1"/>
    </row>
    <row r="412" spans="1:15">
      <c r="A412" s="157">
        <v>0</v>
      </c>
      <c r="B412" s="93">
        <v>45294</v>
      </c>
      <c r="C412" s="37">
        <v>1</v>
      </c>
      <c r="D412" s="37">
        <v>1</v>
      </c>
      <c r="E412" s="5">
        <v>300</v>
      </c>
      <c r="F412" s="30">
        <f t="shared" ref="F412:F430" si="53">(A412)*(C412)*(D412)*(E412)</f>
        <v>0</v>
      </c>
      <c r="G412" s="158">
        <f t="shared" ref="G412:G430" si="54">(A412)*(C412)*(D412)*40</f>
        <v>0</v>
      </c>
      <c r="H412" s="31">
        <f t="shared" ref="H412:H430" si="55">(A412)*(C412)*(D412)*30</f>
        <v>0</v>
      </c>
      <c r="I412" s="159">
        <f t="shared" ref="I412:I430" si="56">(E412/50)</f>
        <v>6</v>
      </c>
      <c r="J412" s="159">
        <f t="shared" ref="J412:J430" si="57">(E412/40)</f>
        <v>7.5</v>
      </c>
      <c r="K412" s="159">
        <f t="shared" ref="K412:K430" si="58">(E412/35)</f>
        <v>8.5714285714285712</v>
      </c>
      <c r="L412" s="159">
        <f t="shared" ref="L412:L430" si="59">(E412/30)</f>
        <v>10</v>
      </c>
      <c r="M412" s="160">
        <f t="shared" ref="M412:M430" si="60">(E412/25)</f>
        <v>12</v>
      </c>
      <c r="N412" s="1"/>
      <c r="O412" s="1"/>
    </row>
    <row r="413" spans="1:15">
      <c r="A413" s="157">
        <v>0</v>
      </c>
      <c r="B413" s="93">
        <v>45388</v>
      </c>
      <c r="C413" s="37">
        <v>1</v>
      </c>
      <c r="D413" s="37">
        <v>1</v>
      </c>
      <c r="E413" s="5">
        <v>600</v>
      </c>
      <c r="F413" s="33">
        <f t="shared" si="53"/>
        <v>0</v>
      </c>
      <c r="G413" s="144">
        <f t="shared" si="54"/>
        <v>0</v>
      </c>
      <c r="H413" s="34">
        <f t="shared" si="55"/>
        <v>0</v>
      </c>
      <c r="I413" s="161">
        <f t="shared" si="56"/>
        <v>12</v>
      </c>
      <c r="J413" s="161">
        <f t="shared" si="57"/>
        <v>15</v>
      </c>
      <c r="K413" s="161">
        <f t="shared" si="58"/>
        <v>17.142857142857142</v>
      </c>
      <c r="L413" s="161">
        <f t="shared" si="59"/>
        <v>20</v>
      </c>
      <c r="M413" s="162">
        <f t="shared" si="60"/>
        <v>24</v>
      </c>
      <c r="N413" s="1"/>
      <c r="O413" s="1"/>
    </row>
    <row r="414" spans="1:15">
      <c r="A414" s="157">
        <v>0</v>
      </c>
      <c r="B414" s="93">
        <v>45482</v>
      </c>
      <c r="C414" s="37">
        <v>1</v>
      </c>
      <c r="D414" s="37">
        <v>1</v>
      </c>
      <c r="E414" s="5">
        <v>900</v>
      </c>
      <c r="F414" s="33">
        <f t="shared" si="53"/>
        <v>0</v>
      </c>
      <c r="G414" s="144">
        <f t="shared" si="54"/>
        <v>0</v>
      </c>
      <c r="H414" s="34">
        <f t="shared" si="55"/>
        <v>0</v>
      </c>
      <c r="I414" s="161">
        <f t="shared" si="56"/>
        <v>18</v>
      </c>
      <c r="J414" s="161">
        <f t="shared" si="57"/>
        <v>22.5</v>
      </c>
      <c r="K414" s="161">
        <f t="shared" si="58"/>
        <v>25.714285714285715</v>
      </c>
      <c r="L414" s="161">
        <f t="shared" si="59"/>
        <v>30</v>
      </c>
      <c r="M414" s="162">
        <f t="shared" si="60"/>
        <v>36</v>
      </c>
      <c r="N414" s="1"/>
      <c r="O414" s="1"/>
    </row>
    <row r="415" spans="1:15">
      <c r="A415" s="157">
        <v>0</v>
      </c>
      <c r="B415" s="93">
        <v>45577</v>
      </c>
      <c r="C415" s="37">
        <v>1</v>
      </c>
      <c r="D415" s="37">
        <v>1</v>
      </c>
      <c r="E415" s="5">
        <v>1200</v>
      </c>
      <c r="F415" s="33">
        <f t="shared" si="53"/>
        <v>0</v>
      </c>
      <c r="G415" s="144">
        <f t="shared" si="54"/>
        <v>0</v>
      </c>
      <c r="H415" s="34">
        <f t="shared" si="55"/>
        <v>0</v>
      </c>
      <c r="I415" s="161">
        <f t="shared" si="56"/>
        <v>24</v>
      </c>
      <c r="J415" s="161">
        <f t="shared" si="57"/>
        <v>30</v>
      </c>
      <c r="K415" s="161">
        <f t="shared" si="58"/>
        <v>34.285714285714285</v>
      </c>
      <c r="L415" s="161">
        <f t="shared" si="59"/>
        <v>40</v>
      </c>
      <c r="M415" s="162">
        <f t="shared" si="60"/>
        <v>48</v>
      </c>
      <c r="N415" s="1"/>
      <c r="O415" s="1"/>
    </row>
    <row r="416" spans="1:15">
      <c r="A416" s="157">
        <v>0</v>
      </c>
      <c r="B416" s="19" t="s">
        <v>268</v>
      </c>
      <c r="C416" s="37">
        <v>1</v>
      </c>
      <c r="D416" s="37">
        <v>1</v>
      </c>
      <c r="E416" s="5">
        <v>1560</v>
      </c>
      <c r="F416" s="33">
        <f t="shared" si="53"/>
        <v>0</v>
      </c>
      <c r="G416" s="144">
        <f t="shared" si="54"/>
        <v>0</v>
      </c>
      <c r="H416" s="34">
        <f t="shared" si="55"/>
        <v>0</v>
      </c>
      <c r="I416" s="161">
        <f t="shared" si="56"/>
        <v>31.2</v>
      </c>
      <c r="J416" s="161">
        <f t="shared" si="57"/>
        <v>39</v>
      </c>
      <c r="K416" s="161">
        <f t="shared" si="58"/>
        <v>44.571428571428569</v>
      </c>
      <c r="L416" s="161">
        <f t="shared" si="59"/>
        <v>52</v>
      </c>
      <c r="M416" s="162">
        <f t="shared" si="60"/>
        <v>62.4</v>
      </c>
      <c r="N416" s="1"/>
      <c r="O416" s="1"/>
    </row>
    <row r="417" spans="1:15">
      <c r="A417" s="157">
        <v>0</v>
      </c>
      <c r="B417" s="19" t="s">
        <v>269</v>
      </c>
      <c r="C417" s="37">
        <v>1</v>
      </c>
      <c r="D417" s="37">
        <v>1</v>
      </c>
      <c r="E417" s="5">
        <v>1920</v>
      </c>
      <c r="F417" s="33">
        <f t="shared" si="53"/>
        <v>0</v>
      </c>
      <c r="G417" s="144">
        <f t="shared" si="54"/>
        <v>0</v>
      </c>
      <c r="H417" s="34">
        <f t="shared" si="55"/>
        <v>0</v>
      </c>
      <c r="I417" s="161">
        <f t="shared" si="56"/>
        <v>38.4</v>
      </c>
      <c r="J417" s="161">
        <f t="shared" si="57"/>
        <v>48</v>
      </c>
      <c r="K417" s="161">
        <f t="shared" si="58"/>
        <v>54.857142857142854</v>
      </c>
      <c r="L417" s="161">
        <f t="shared" si="59"/>
        <v>64</v>
      </c>
      <c r="M417" s="162">
        <f t="shared" si="60"/>
        <v>76.8</v>
      </c>
      <c r="N417" s="1"/>
      <c r="O417" s="1"/>
    </row>
    <row r="418" spans="1:15">
      <c r="A418" s="157">
        <v>0</v>
      </c>
      <c r="B418" s="19" t="s">
        <v>270</v>
      </c>
      <c r="C418" s="37">
        <v>1</v>
      </c>
      <c r="D418" s="37">
        <v>1</v>
      </c>
      <c r="E418" s="5">
        <v>2280</v>
      </c>
      <c r="F418" s="33">
        <f t="shared" si="53"/>
        <v>0</v>
      </c>
      <c r="G418" s="144">
        <f t="shared" si="54"/>
        <v>0</v>
      </c>
      <c r="H418" s="34">
        <f t="shared" si="55"/>
        <v>0</v>
      </c>
      <c r="I418" s="161">
        <f t="shared" si="56"/>
        <v>45.6</v>
      </c>
      <c r="J418" s="161">
        <f t="shared" si="57"/>
        <v>57</v>
      </c>
      <c r="K418" s="161">
        <f t="shared" si="58"/>
        <v>65.142857142857139</v>
      </c>
      <c r="L418" s="161">
        <f t="shared" si="59"/>
        <v>76</v>
      </c>
      <c r="M418" s="162">
        <f t="shared" si="60"/>
        <v>91.2</v>
      </c>
      <c r="N418" s="1"/>
      <c r="O418" s="1"/>
    </row>
    <row r="419" spans="1:15">
      <c r="A419" s="157">
        <v>0</v>
      </c>
      <c r="B419" s="19" t="s">
        <v>271</v>
      </c>
      <c r="C419" s="37">
        <v>1</v>
      </c>
      <c r="D419" s="37">
        <v>1</v>
      </c>
      <c r="E419" s="5">
        <v>2640</v>
      </c>
      <c r="F419" s="33">
        <f t="shared" si="53"/>
        <v>0</v>
      </c>
      <c r="G419" s="144">
        <f t="shared" si="54"/>
        <v>0</v>
      </c>
      <c r="H419" s="34">
        <f t="shared" si="55"/>
        <v>0</v>
      </c>
      <c r="I419" s="161">
        <f t="shared" si="56"/>
        <v>52.8</v>
      </c>
      <c r="J419" s="161">
        <f t="shared" si="57"/>
        <v>66</v>
      </c>
      <c r="K419" s="161">
        <f t="shared" si="58"/>
        <v>75.428571428571431</v>
      </c>
      <c r="L419" s="161">
        <f t="shared" si="59"/>
        <v>88</v>
      </c>
      <c r="M419" s="162">
        <f t="shared" si="60"/>
        <v>105.6</v>
      </c>
      <c r="N419" s="1"/>
      <c r="O419" s="1"/>
    </row>
    <row r="420" spans="1:15">
      <c r="A420" s="157">
        <v>0</v>
      </c>
      <c r="B420" s="19" t="s">
        <v>272</v>
      </c>
      <c r="C420" s="37">
        <v>1</v>
      </c>
      <c r="D420" s="37">
        <v>1</v>
      </c>
      <c r="E420" s="5">
        <v>3000</v>
      </c>
      <c r="F420" s="33">
        <f t="shared" si="53"/>
        <v>0</v>
      </c>
      <c r="G420" s="144">
        <f t="shared" si="54"/>
        <v>0</v>
      </c>
      <c r="H420" s="34">
        <f t="shared" si="55"/>
        <v>0</v>
      </c>
      <c r="I420" s="161">
        <f t="shared" si="56"/>
        <v>60</v>
      </c>
      <c r="J420" s="161">
        <f t="shared" si="57"/>
        <v>75</v>
      </c>
      <c r="K420" s="161">
        <f t="shared" si="58"/>
        <v>85.714285714285708</v>
      </c>
      <c r="L420" s="161">
        <f t="shared" si="59"/>
        <v>100</v>
      </c>
      <c r="M420" s="162">
        <f t="shared" si="60"/>
        <v>120</v>
      </c>
      <c r="N420" s="1"/>
      <c r="O420" s="1"/>
    </row>
    <row r="421" spans="1:15">
      <c r="A421" s="157">
        <v>0</v>
      </c>
      <c r="B421" s="19" t="s">
        <v>273</v>
      </c>
      <c r="C421" s="37">
        <v>1</v>
      </c>
      <c r="D421" s="37">
        <v>1</v>
      </c>
      <c r="E421" s="5">
        <v>3360</v>
      </c>
      <c r="F421" s="33">
        <f t="shared" si="53"/>
        <v>0</v>
      </c>
      <c r="G421" s="144">
        <f t="shared" si="54"/>
        <v>0</v>
      </c>
      <c r="H421" s="34">
        <f t="shared" si="55"/>
        <v>0</v>
      </c>
      <c r="I421" s="161">
        <f t="shared" si="56"/>
        <v>67.2</v>
      </c>
      <c r="J421" s="161">
        <f t="shared" si="57"/>
        <v>84</v>
      </c>
      <c r="K421" s="161">
        <f t="shared" si="58"/>
        <v>96</v>
      </c>
      <c r="L421" s="161">
        <f t="shared" si="59"/>
        <v>112</v>
      </c>
      <c r="M421" s="162">
        <f t="shared" si="60"/>
        <v>134.4</v>
      </c>
      <c r="N421" s="1"/>
      <c r="O421" s="1"/>
    </row>
    <row r="422" spans="1:15">
      <c r="A422" s="157">
        <v>0</v>
      </c>
      <c r="B422" s="19">
        <v>27</v>
      </c>
      <c r="C422" s="37">
        <v>1</v>
      </c>
      <c r="D422" s="37">
        <v>1</v>
      </c>
      <c r="E422" s="5">
        <v>3720</v>
      </c>
      <c r="F422" s="33">
        <f t="shared" si="53"/>
        <v>0</v>
      </c>
      <c r="G422" s="144">
        <f t="shared" si="54"/>
        <v>0</v>
      </c>
      <c r="H422" s="34">
        <f t="shared" si="55"/>
        <v>0</v>
      </c>
      <c r="I422" s="161">
        <f t="shared" si="56"/>
        <v>74.400000000000006</v>
      </c>
      <c r="J422" s="161">
        <f t="shared" si="57"/>
        <v>93</v>
      </c>
      <c r="K422" s="161">
        <f t="shared" si="58"/>
        <v>106.28571428571429</v>
      </c>
      <c r="L422" s="161">
        <f t="shared" si="59"/>
        <v>124</v>
      </c>
      <c r="M422" s="162">
        <f t="shared" si="60"/>
        <v>148.80000000000001</v>
      </c>
      <c r="N422" s="1"/>
      <c r="O422" s="1"/>
    </row>
    <row r="423" spans="1:15">
      <c r="A423" s="157">
        <v>0</v>
      </c>
      <c r="B423" s="19">
        <v>28</v>
      </c>
      <c r="C423" s="37">
        <v>1</v>
      </c>
      <c r="D423" s="37">
        <v>1</v>
      </c>
      <c r="E423" s="5">
        <v>4080</v>
      </c>
      <c r="F423" s="33">
        <f t="shared" si="53"/>
        <v>0</v>
      </c>
      <c r="G423" s="144">
        <f t="shared" si="54"/>
        <v>0</v>
      </c>
      <c r="H423" s="34">
        <f t="shared" si="55"/>
        <v>0</v>
      </c>
      <c r="I423" s="161">
        <f t="shared" si="56"/>
        <v>81.599999999999994</v>
      </c>
      <c r="J423" s="161">
        <f t="shared" si="57"/>
        <v>102</v>
      </c>
      <c r="K423" s="161">
        <f t="shared" si="58"/>
        <v>116.57142857142857</v>
      </c>
      <c r="L423" s="161">
        <f t="shared" si="59"/>
        <v>136</v>
      </c>
      <c r="M423" s="162">
        <f t="shared" si="60"/>
        <v>163.19999999999999</v>
      </c>
      <c r="N423" s="1"/>
      <c r="O423" s="1"/>
    </row>
    <row r="424" spans="1:15">
      <c r="A424" s="157">
        <v>0</v>
      </c>
      <c r="B424" s="19">
        <v>29</v>
      </c>
      <c r="C424" s="37">
        <v>1</v>
      </c>
      <c r="D424" s="37">
        <v>1</v>
      </c>
      <c r="E424" s="5">
        <v>4440</v>
      </c>
      <c r="F424" s="33">
        <f t="shared" si="53"/>
        <v>0</v>
      </c>
      <c r="G424" s="144">
        <f t="shared" si="54"/>
        <v>0</v>
      </c>
      <c r="H424" s="34">
        <f t="shared" si="55"/>
        <v>0</v>
      </c>
      <c r="I424" s="161">
        <f t="shared" si="56"/>
        <v>88.8</v>
      </c>
      <c r="J424" s="161">
        <f t="shared" si="57"/>
        <v>111</v>
      </c>
      <c r="K424" s="161">
        <f t="shared" si="58"/>
        <v>126.85714285714286</v>
      </c>
      <c r="L424" s="161">
        <f t="shared" si="59"/>
        <v>148</v>
      </c>
      <c r="M424" s="162">
        <f t="shared" si="60"/>
        <v>177.6</v>
      </c>
      <c r="N424" s="1"/>
      <c r="O424" s="1"/>
    </row>
    <row r="425" spans="1:15">
      <c r="A425" s="157">
        <v>0</v>
      </c>
      <c r="B425" s="19">
        <v>30</v>
      </c>
      <c r="C425" s="37">
        <v>1</v>
      </c>
      <c r="D425" s="37">
        <v>1</v>
      </c>
      <c r="E425" s="5">
        <v>4800</v>
      </c>
      <c r="F425" s="33">
        <f t="shared" si="53"/>
        <v>0</v>
      </c>
      <c r="G425" s="144">
        <f t="shared" si="54"/>
        <v>0</v>
      </c>
      <c r="H425" s="34">
        <f t="shared" si="55"/>
        <v>0</v>
      </c>
      <c r="I425" s="161">
        <f t="shared" si="56"/>
        <v>96</v>
      </c>
      <c r="J425" s="161">
        <f t="shared" si="57"/>
        <v>120</v>
      </c>
      <c r="K425" s="161">
        <f t="shared" si="58"/>
        <v>137.14285714285714</v>
      </c>
      <c r="L425" s="161">
        <f t="shared" si="59"/>
        <v>160</v>
      </c>
      <c r="M425" s="162">
        <f t="shared" si="60"/>
        <v>192</v>
      </c>
      <c r="N425" s="1"/>
      <c r="O425" s="1"/>
    </row>
    <row r="426" spans="1:15">
      <c r="A426" s="157">
        <v>0</v>
      </c>
      <c r="B426" s="19">
        <v>31</v>
      </c>
      <c r="C426" s="37">
        <v>1</v>
      </c>
      <c r="D426" s="37">
        <v>1</v>
      </c>
      <c r="E426" s="5">
        <v>5160</v>
      </c>
      <c r="F426" s="33">
        <f t="shared" si="53"/>
        <v>0</v>
      </c>
      <c r="G426" s="144">
        <f t="shared" si="54"/>
        <v>0</v>
      </c>
      <c r="H426" s="34">
        <f t="shared" si="55"/>
        <v>0</v>
      </c>
      <c r="I426" s="161">
        <f t="shared" si="56"/>
        <v>103.2</v>
      </c>
      <c r="J426" s="161">
        <f t="shared" si="57"/>
        <v>129</v>
      </c>
      <c r="K426" s="161">
        <f t="shared" si="58"/>
        <v>147.42857142857142</v>
      </c>
      <c r="L426" s="161">
        <f t="shared" si="59"/>
        <v>172</v>
      </c>
      <c r="M426" s="162">
        <f t="shared" si="60"/>
        <v>206.4</v>
      </c>
      <c r="N426" s="1"/>
      <c r="O426" s="1"/>
    </row>
    <row r="427" spans="1:15">
      <c r="A427" s="157">
        <v>0</v>
      </c>
      <c r="B427" s="19">
        <v>32</v>
      </c>
      <c r="C427" s="37">
        <v>1</v>
      </c>
      <c r="D427" s="37">
        <v>1</v>
      </c>
      <c r="E427" s="5">
        <v>5520</v>
      </c>
      <c r="F427" s="33">
        <f t="shared" si="53"/>
        <v>0</v>
      </c>
      <c r="G427" s="144">
        <f t="shared" si="54"/>
        <v>0</v>
      </c>
      <c r="H427" s="34">
        <f t="shared" si="55"/>
        <v>0</v>
      </c>
      <c r="I427" s="161">
        <f t="shared" si="56"/>
        <v>110.4</v>
      </c>
      <c r="J427" s="161">
        <f t="shared" si="57"/>
        <v>138</v>
      </c>
      <c r="K427" s="161">
        <f t="shared" si="58"/>
        <v>157.71428571428572</v>
      </c>
      <c r="L427" s="161">
        <f t="shared" si="59"/>
        <v>184</v>
      </c>
      <c r="M427" s="162">
        <f t="shared" si="60"/>
        <v>220.8</v>
      </c>
      <c r="N427" s="1"/>
      <c r="O427" s="1"/>
    </row>
    <row r="428" spans="1:15">
      <c r="A428" s="157">
        <v>0</v>
      </c>
      <c r="B428" s="19">
        <v>33</v>
      </c>
      <c r="C428" s="37">
        <v>1</v>
      </c>
      <c r="D428" s="37">
        <v>1</v>
      </c>
      <c r="E428" s="5">
        <v>5880</v>
      </c>
      <c r="F428" s="33">
        <f t="shared" si="53"/>
        <v>0</v>
      </c>
      <c r="G428" s="144">
        <f t="shared" si="54"/>
        <v>0</v>
      </c>
      <c r="H428" s="34">
        <f t="shared" si="55"/>
        <v>0</v>
      </c>
      <c r="I428" s="161">
        <f t="shared" si="56"/>
        <v>117.6</v>
      </c>
      <c r="J428" s="161">
        <f t="shared" si="57"/>
        <v>147</v>
      </c>
      <c r="K428" s="161">
        <f t="shared" si="58"/>
        <v>168</v>
      </c>
      <c r="L428" s="161">
        <f t="shared" si="59"/>
        <v>196</v>
      </c>
      <c r="M428" s="162">
        <f t="shared" si="60"/>
        <v>235.2</v>
      </c>
      <c r="N428" s="1"/>
      <c r="O428" s="1"/>
    </row>
    <row r="429" spans="1:15">
      <c r="A429" s="157">
        <v>0</v>
      </c>
      <c r="B429" s="19">
        <v>34</v>
      </c>
      <c r="C429" s="37">
        <v>1</v>
      </c>
      <c r="D429" s="37">
        <v>1</v>
      </c>
      <c r="E429" s="5">
        <v>6240</v>
      </c>
      <c r="F429" s="33">
        <f t="shared" si="53"/>
        <v>0</v>
      </c>
      <c r="G429" s="144">
        <f t="shared" si="54"/>
        <v>0</v>
      </c>
      <c r="H429" s="34">
        <f t="shared" si="55"/>
        <v>0</v>
      </c>
      <c r="I429" s="161">
        <f t="shared" si="56"/>
        <v>124.8</v>
      </c>
      <c r="J429" s="161">
        <f t="shared" si="57"/>
        <v>156</v>
      </c>
      <c r="K429" s="161">
        <f t="shared" si="58"/>
        <v>178.28571428571428</v>
      </c>
      <c r="L429" s="161">
        <f t="shared" si="59"/>
        <v>208</v>
      </c>
      <c r="M429" s="162">
        <f t="shared" si="60"/>
        <v>249.6</v>
      </c>
      <c r="N429" s="1"/>
      <c r="O429" s="1"/>
    </row>
    <row r="430" spans="1:15">
      <c r="A430" s="157">
        <v>0</v>
      </c>
      <c r="B430" s="19">
        <v>35</v>
      </c>
      <c r="C430" s="37">
        <v>1</v>
      </c>
      <c r="D430" s="37">
        <v>1</v>
      </c>
      <c r="E430" s="5">
        <v>6600</v>
      </c>
      <c r="F430" s="35">
        <f t="shared" si="53"/>
        <v>0</v>
      </c>
      <c r="G430" s="163">
        <f t="shared" si="54"/>
        <v>0</v>
      </c>
      <c r="H430" s="36">
        <f t="shared" si="55"/>
        <v>0</v>
      </c>
      <c r="I430" s="164">
        <f t="shared" si="56"/>
        <v>132</v>
      </c>
      <c r="J430" s="164">
        <f t="shared" si="57"/>
        <v>165</v>
      </c>
      <c r="K430" s="164">
        <f t="shared" si="58"/>
        <v>188.57142857142858</v>
      </c>
      <c r="L430" s="164">
        <f t="shared" si="59"/>
        <v>220</v>
      </c>
      <c r="M430" s="165">
        <f t="shared" si="60"/>
        <v>264</v>
      </c>
      <c r="N430" s="1"/>
      <c r="O430" s="1"/>
    </row>
    <row r="431" spans="1:15">
      <c r="A431" s="18"/>
      <c r="B431" s="18"/>
      <c r="C431" s="18"/>
      <c r="D431" s="18"/>
      <c r="E431" s="18"/>
      <c r="F431" s="38">
        <f t="shared" ref="F431:H431" si="61">SUM(F412:F430)</f>
        <v>0</v>
      </c>
      <c r="G431" s="38">
        <f t="shared" si="61"/>
        <v>0</v>
      </c>
      <c r="H431" s="38">
        <f t="shared" si="61"/>
        <v>0</v>
      </c>
      <c r="I431" s="18"/>
      <c r="J431" s="18"/>
      <c r="K431" s="18"/>
      <c r="L431" s="18"/>
      <c r="M431" s="18"/>
      <c r="N431" s="1"/>
      <c r="O431" s="1"/>
    </row>
    <row r="432" spans="1:15">
      <c r="A432" s="1"/>
      <c r="B432" s="1"/>
      <c r="C432" s="1"/>
      <c r="D432" s="1"/>
      <c r="E432" s="1"/>
      <c r="F432" s="1"/>
      <c r="G432" s="1"/>
      <c r="H432" s="1"/>
      <c r="I432" s="1"/>
      <c r="J432" s="1"/>
      <c r="K432" s="1"/>
      <c r="L432" s="1"/>
      <c r="M432" s="1"/>
      <c r="N432" s="1"/>
      <c r="O432" s="1"/>
    </row>
    <row r="433" spans="1:15">
      <c r="A433" s="1"/>
      <c r="B433" s="1"/>
      <c r="C433" s="1"/>
      <c r="D433" s="1"/>
      <c r="E433" s="1"/>
      <c r="F433" s="1"/>
      <c r="G433" s="1"/>
      <c r="H433" s="1"/>
      <c r="I433" s="1"/>
      <c r="J433" s="1"/>
      <c r="K433" s="1"/>
      <c r="L433" s="1"/>
      <c r="M433" s="1"/>
      <c r="N433" s="1"/>
      <c r="O433" s="1"/>
    </row>
    <row r="434" spans="1:15">
      <c r="A434" s="191" t="s">
        <v>274</v>
      </c>
      <c r="B434" s="250"/>
      <c r="C434" s="250"/>
      <c r="D434" s="250"/>
      <c r="E434" s="1"/>
      <c r="F434" s="1"/>
      <c r="G434" s="1"/>
      <c r="H434" s="1"/>
      <c r="I434" s="1"/>
      <c r="J434" s="1"/>
      <c r="K434" s="1"/>
      <c r="L434" s="1"/>
      <c r="M434" s="1"/>
      <c r="N434" s="1"/>
      <c r="O434" s="1"/>
    </row>
    <row r="435" spans="1:15">
      <c r="A435" s="18" t="s">
        <v>32</v>
      </c>
      <c r="B435" s="18" t="s">
        <v>33</v>
      </c>
      <c r="C435" s="18" t="s">
        <v>34</v>
      </c>
      <c r="D435" s="18" t="s">
        <v>35</v>
      </c>
      <c r="E435" s="1"/>
      <c r="F435" s="1"/>
      <c r="G435" s="1"/>
      <c r="H435" s="1"/>
      <c r="I435" s="1"/>
      <c r="J435" s="1"/>
      <c r="K435" s="1"/>
      <c r="L435" s="1"/>
      <c r="M435" s="1"/>
      <c r="N435" s="1"/>
      <c r="O435" s="1"/>
    </row>
    <row r="436" spans="1:15">
      <c r="A436" s="26">
        <v>0</v>
      </c>
      <c r="B436" s="26">
        <v>0</v>
      </c>
      <c r="C436" s="27">
        <f>SUM(B436-A436)</f>
        <v>0</v>
      </c>
      <c r="D436" s="26">
        <v>1</v>
      </c>
      <c r="E436" s="1"/>
      <c r="F436" s="1"/>
      <c r="G436" s="1"/>
      <c r="H436" s="1"/>
      <c r="I436" s="1"/>
      <c r="J436" s="1"/>
      <c r="K436" s="1"/>
      <c r="L436" s="1"/>
      <c r="M436" s="1"/>
      <c r="N436" s="1"/>
      <c r="O436" s="1"/>
    </row>
    <row r="437" spans="1:15">
      <c r="A437" s="18"/>
      <c r="B437" s="18"/>
      <c r="C437" s="18" t="s">
        <v>36</v>
      </c>
      <c r="D437" s="27">
        <f>(C436/D436)</f>
        <v>0</v>
      </c>
      <c r="E437" s="1"/>
      <c r="F437" s="1"/>
      <c r="G437" s="1"/>
      <c r="H437" s="1"/>
      <c r="I437" s="1"/>
      <c r="J437" s="1"/>
      <c r="K437" s="1"/>
      <c r="L437" s="1"/>
      <c r="M437" s="1"/>
      <c r="N437" s="1"/>
      <c r="O437" s="1"/>
    </row>
    <row r="438" spans="1:15">
      <c r="A438" s="1"/>
      <c r="B438" s="1"/>
      <c r="C438" s="1"/>
      <c r="D438" s="1"/>
      <c r="E438" s="1"/>
      <c r="F438" s="1"/>
      <c r="G438" s="1"/>
      <c r="H438" s="1"/>
      <c r="I438" s="1"/>
      <c r="J438" s="1"/>
      <c r="K438" s="1"/>
      <c r="L438" s="1"/>
      <c r="M438" s="1"/>
      <c r="N438" s="1"/>
      <c r="O438" s="1"/>
    </row>
    <row r="439" spans="1:15">
      <c r="A439" s="1"/>
      <c r="B439" s="1"/>
      <c r="C439" s="1"/>
      <c r="D439" s="1"/>
      <c r="E439" s="1"/>
      <c r="F439" s="1"/>
      <c r="G439" s="1"/>
      <c r="H439" s="1"/>
      <c r="I439" s="1"/>
      <c r="J439" s="1"/>
      <c r="K439" s="1"/>
      <c r="L439" s="1"/>
      <c r="M439" s="1"/>
      <c r="N439" s="1"/>
      <c r="O439" s="1"/>
    </row>
    <row r="440" spans="1:15">
      <c r="A440" s="289" t="s">
        <v>94</v>
      </c>
      <c r="B440" s="251"/>
      <c r="C440" s="251"/>
      <c r="D440" s="252"/>
      <c r="E440" s="207" t="s">
        <v>275</v>
      </c>
      <c r="F440" s="255"/>
      <c r="G440" s="255"/>
      <c r="H440" s="207" t="s">
        <v>276</v>
      </c>
      <c r="I440" s="255"/>
      <c r="J440" s="255"/>
      <c r="K440" s="1"/>
      <c r="L440" s="1"/>
      <c r="M440" s="1"/>
      <c r="N440" s="1"/>
      <c r="O440" s="1"/>
    </row>
    <row r="441" spans="1:15">
      <c r="A441" s="19" t="s">
        <v>277</v>
      </c>
      <c r="B441" s="19" t="s">
        <v>278</v>
      </c>
      <c r="C441" s="18" t="s">
        <v>279</v>
      </c>
      <c r="D441" s="18"/>
      <c r="E441" s="28" t="s">
        <v>280</v>
      </c>
      <c r="F441" s="28">
        <v>140</v>
      </c>
      <c r="G441" s="28">
        <v>150</v>
      </c>
      <c r="H441" s="19">
        <v>135</v>
      </c>
      <c r="I441" s="19">
        <v>140</v>
      </c>
      <c r="J441" s="19">
        <v>150</v>
      </c>
      <c r="K441" s="1"/>
      <c r="L441" s="1"/>
      <c r="M441" s="1"/>
      <c r="N441" s="1"/>
      <c r="O441" s="1"/>
    </row>
    <row r="442" spans="1:15">
      <c r="A442" s="37">
        <v>0</v>
      </c>
      <c r="B442" s="19">
        <v>1</v>
      </c>
      <c r="C442" s="5">
        <v>3600</v>
      </c>
      <c r="D442" s="29">
        <f t="shared" ref="D442:D447" si="62">(A442*C442)</f>
        <v>0</v>
      </c>
      <c r="E442" s="166">
        <f t="shared" ref="E442:E447" si="63">(C442/135)</f>
        <v>26.666666666666668</v>
      </c>
      <c r="F442" s="159">
        <f t="shared" ref="F442:F447" si="64">(C442/140)</f>
        <v>25.714285714285715</v>
      </c>
      <c r="G442" s="160">
        <f t="shared" ref="G442:G447" si="65">(C442/150)</f>
        <v>24</v>
      </c>
      <c r="H442" s="167">
        <f t="shared" ref="H442:H447" si="66">(A442*135)</f>
        <v>0</v>
      </c>
      <c r="I442" s="168">
        <f t="shared" ref="I442:I447" si="67">(A442*140)</f>
        <v>0</v>
      </c>
      <c r="J442" s="169">
        <f t="shared" ref="J442:J447" si="68">(A442*150)</f>
        <v>0</v>
      </c>
      <c r="K442" s="1"/>
      <c r="L442" s="1"/>
      <c r="M442" s="1"/>
      <c r="N442" s="1"/>
      <c r="O442" s="1"/>
    </row>
    <row r="443" spans="1:15">
      <c r="A443" s="37">
        <v>0</v>
      </c>
      <c r="B443" s="19">
        <v>2</v>
      </c>
      <c r="C443" s="5">
        <v>4800</v>
      </c>
      <c r="D443" s="32">
        <f t="shared" si="62"/>
        <v>0</v>
      </c>
      <c r="E443" s="170">
        <f t="shared" si="63"/>
        <v>35.555555555555557</v>
      </c>
      <c r="F443" s="161">
        <f t="shared" si="64"/>
        <v>34.285714285714285</v>
      </c>
      <c r="G443" s="162">
        <f t="shared" si="65"/>
        <v>32</v>
      </c>
      <c r="H443" s="171">
        <f t="shared" si="66"/>
        <v>0</v>
      </c>
      <c r="I443" s="172">
        <f t="shared" si="67"/>
        <v>0</v>
      </c>
      <c r="J443" s="173">
        <f t="shared" si="68"/>
        <v>0</v>
      </c>
      <c r="K443" s="1"/>
      <c r="L443" s="1"/>
      <c r="M443" s="1"/>
      <c r="N443" s="1"/>
      <c r="O443" s="1"/>
    </row>
    <row r="444" spans="1:15">
      <c r="A444" s="37">
        <v>0</v>
      </c>
      <c r="B444" s="19">
        <v>3</v>
      </c>
      <c r="C444" s="5">
        <v>7800</v>
      </c>
      <c r="D444" s="32">
        <f t="shared" si="62"/>
        <v>0</v>
      </c>
      <c r="E444" s="170">
        <f t="shared" si="63"/>
        <v>57.777777777777779</v>
      </c>
      <c r="F444" s="161">
        <f t="shared" si="64"/>
        <v>55.714285714285715</v>
      </c>
      <c r="G444" s="162">
        <f t="shared" si="65"/>
        <v>52</v>
      </c>
      <c r="H444" s="171">
        <f t="shared" si="66"/>
        <v>0</v>
      </c>
      <c r="I444" s="172">
        <f t="shared" si="67"/>
        <v>0</v>
      </c>
      <c r="J444" s="173">
        <f t="shared" si="68"/>
        <v>0</v>
      </c>
      <c r="K444" s="1"/>
      <c r="L444" s="1"/>
      <c r="M444" s="1"/>
      <c r="N444" s="1"/>
      <c r="O444" s="1"/>
    </row>
    <row r="445" spans="1:15">
      <c r="A445" s="37">
        <v>0</v>
      </c>
      <c r="B445" s="19">
        <v>4</v>
      </c>
      <c r="C445" s="5">
        <v>9600</v>
      </c>
      <c r="D445" s="32">
        <f t="shared" si="62"/>
        <v>0</v>
      </c>
      <c r="E445" s="170">
        <f t="shared" si="63"/>
        <v>71.111111111111114</v>
      </c>
      <c r="F445" s="161">
        <f t="shared" si="64"/>
        <v>68.571428571428569</v>
      </c>
      <c r="G445" s="162">
        <f t="shared" si="65"/>
        <v>64</v>
      </c>
      <c r="H445" s="171">
        <f t="shared" si="66"/>
        <v>0</v>
      </c>
      <c r="I445" s="172">
        <f t="shared" si="67"/>
        <v>0</v>
      </c>
      <c r="J445" s="173">
        <f t="shared" si="68"/>
        <v>0</v>
      </c>
      <c r="K445" s="1"/>
      <c r="L445" s="1"/>
      <c r="M445" s="1"/>
      <c r="N445" s="1"/>
      <c r="O445" s="1"/>
    </row>
    <row r="446" spans="1:15">
      <c r="A446" s="37">
        <v>0</v>
      </c>
      <c r="B446" s="19">
        <v>5</v>
      </c>
      <c r="C446" s="5">
        <v>12000</v>
      </c>
      <c r="D446" s="32">
        <f t="shared" si="62"/>
        <v>0</v>
      </c>
      <c r="E446" s="170">
        <f t="shared" si="63"/>
        <v>88.888888888888886</v>
      </c>
      <c r="F446" s="161">
        <f t="shared" si="64"/>
        <v>85.714285714285708</v>
      </c>
      <c r="G446" s="162">
        <f t="shared" si="65"/>
        <v>80</v>
      </c>
      <c r="H446" s="171">
        <f t="shared" si="66"/>
        <v>0</v>
      </c>
      <c r="I446" s="172">
        <f t="shared" si="67"/>
        <v>0</v>
      </c>
      <c r="J446" s="173">
        <f t="shared" si="68"/>
        <v>0</v>
      </c>
      <c r="K446" s="1"/>
      <c r="L446" s="1"/>
      <c r="M446" s="1"/>
      <c r="N446" s="1"/>
      <c r="O446" s="1"/>
    </row>
    <row r="447" spans="1:15">
      <c r="A447" s="37">
        <v>0</v>
      </c>
      <c r="B447" s="19">
        <v>6</v>
      </c>
      <c r="C447" s="5">
        <v>14440</v>
      </c>
      <c r="D447" s="56">
        <f t="shared" si="62"/>
        <v>0</v>
      </c>
      <c r="E447" s="174">
        <f t="shared" si="63"/>
        <v>106.96296296296296</v>
      </c>
      <c r="F447" s="164">
        <f t="shared" si="64"/>
        <v>103.14285714285714</v>
      </c>
      <c r="G447" s="165">
        <f t="shared" si="65"/>
        <v>96.266666666666666</v>
      </c>
      <c r="H447" s="175">
        <f t="shared" si="66"/>
        <v>0</v>
      </c>
      <c r="I447" s="176">
        <f t="shared" si="67"/>
        <v>0</v>
      </c>
      <c r="J447" s="177">
        <f t="shared" si="68"/>
        <v>0</v>
      </c>
      <c r="K447" s="1"/>
      <c r="L447" s="1"/>
      <c r="M447" s="1"/>
      <c r="N447" s="1"/>
      <c r="O447" s="1"/>
    </row>
    <row r="448" spans="1:15">
      <c r="A448" s="18"/>
      <c r="B448" s="18"/>
      <c r="C448" s="18"/>
      <c r="D448" s="27">
        <f>SUM(D442:D447)</f>
        <v>0</v>
      </c>
      <c r="E448" s="18"/>
      <c r="F448" s="18"/>
      <c r="G448" s="18"/>
      <c r="H448" s="18"/>
      <c r="I448" s="18"/>
      <c r="J448" s="18"/>
      <c r="K448" s="1"/>
      <c r="L448" s="1"/>
      <c r="M448" s="1"/>
      <c r="N448" s="1"/>
      <c r="O448" s="1"/>
    </row>
    <row r="449" spans="1:15">
      <c r="A449" s="1"/>
      <c r="B449" s="1"/>
      <c r="C449" s="1"/>
      <c r="D449" s="1"/>
      <c r="E449" s="1"/>
      <c r="F449" s="1"/>
      <c r="G449" s="1"/>
      <c r="H449" s="1"/>
      <c r="I449" s="1"/>
      <c r="J449" s="1"/>
      <c r="K449" s="1"/>
      <c r="L449" s="1"/>
      <c r="M449" s="1"/>
      <c r="N449" s="1"/>
      <c r="O449" s="1"/>
    </row>
    <row r="450" spans="1:15">
      <c r="A450" s="1"/>
      <c r="B450" s="1"/>
      <c r="C450" s="1"/>
      <c r="D450" s="1"/>
      <c r="E450" s="1"/>
      <c r="F450" s="1"/>
      <c r="G450" s="1"/>
      <c r="H450" s="1"/>
      <c r="I450" s="1"/>
      <c r="J450" s="1"/>
      <c r="K450" s="1"/>
      <c r="L450" s="1"/>
      <c r="M450" s="1"/>
      <c r="N450" s="1"/>
      <c r="O450" s="1"/>
    </row>
    <row r="451" spans="1:15">
      <c r="A451" s="191" t="s">
        <v>274</v>
      </c>
      <c r="B451" s="250"/>
      <c r="C451" s="250"/>
      <c r="D451" s="250"/>
      <c r="E451" s="1"/>
      <c r="F451" s="1"/>
      <c r="G451" s="1"/>
      <c r="H451" s="1"/>
      <c r="I451" s="1"/>
      <c r="J451" s="1"/>
      <c r="K451" s="1"/>
      <c r="L451" s="1"/>
      <c r="M451" s="1"/>
      <c r="N451" s="1"/>
      <c r="O451" s="1"/>
    </row>
    <row r="452" spans="1:15">
      <c r="A452" s="18" t="s">
        <v>32</v>
      </c>
      <c r="B452" s="18" t="s">
        <v>33</v>
      </c>
      <c r="C452" s="18" t="s">
        <v>34</v>
      </c>
      <c r="D452" s="18" t="s">
        <v>35</v>
      </c>
      <c r="E452" s="1"/>
      <c r="F452" s="1"/>
      <c r="G452" s="1"/>
      <c r="H452" s="1"/>
      <c r="I452" s="1"/>
      <c r="J452" s="1"/>
      <c r="K452" s="1"/>
      <c r="L452" s="1"/>
      <c r="M452" s="1"/>
      <c r="N452" s="1"/>
      <c r="O452" s="1"/>
    </row>
    <row r="453" spans="1:15">
      <c r="A453" s="26">
        <v>0</v>
      </c>
      <c r="B453" s="26">
        <v>0</v>
      </c>
      <c r="C453" s="27">
        <f>SUM(B453-A453)</f>
        <v>0</v>
      </c>
      <c r="D453" s="26">
        <v>1</v>
      </c>
      <c r="E453" s="1"/>
      <c r="F453" s="1"/>
      <c r="G453" s="1"/>
      <c r="H453" s="1"/>
      <c r="I453" s="1"/>
      <c r="J453" s="1"/>
      <c r="K453" s="1"/>
      <c r="L453" s="1"/>
      <c r="M453" s="1"/>
      <c r="N453" s="1"/>
      <c r="O453" s="1"/>
    </row>
    <row r="454" spans="1:15">
      <c r="A454" s="18"/>
      <c r="B454" s="18"/>
      <c r="C454" s="18" t="s">
        <v>36</v>
      </c>
      <c r="D454" s="27">
        <f>(C453/D453)</f>
        <v>0</v>
      </c>
      <c r="E454" s="1"/>
      <c r="F454" s="1"/>
      <c r="G454" s="1"/>
      <c r="H454" s="1"/>
      <c r="I454" s="1"/>
      <c r="J454" s="1"/>
      <c r="K454" s="1"/>
      <c r="L454" s="1"/>
      <c r="M454" s="1"/>
      <c r="N454" s="1"/>
      <c r="O454" s="1"/>
    </row>
    <row r="455" spans="1:15">
      <c r="A455" s="1"/>
      <c r="B455" s="1"/>
      <c r="C455" s="1"/>
      <c r="D455" s="1"/>
      <c r="E455" s="1"/>
      <c r="F455" s="1"/>
      <c r="G455" s="1"/>
      <c r="H455" s="1"/>
      <c r="I455" s="1"/>
      <c r="J455" s="1"/>
      <c r="K455" s="1"/>
      <c r="L455" s="1"/>
      <c r="M455" s="1"/>
      <c r="N455" s="1"/>
      <c r="O455" s="1"/>
    </row>
    <row r="456" spans="1:15">
      <c r="F456" s="1"/>
      <c r="G456" s="1"/>
      <c r="H456" s="1"/>
      <c r="I456" s="1"/>
      <c r="J456" s="1"/>
      <c r="K456" s="1"/>
      <c r="L456" s="1"/>
      <c r="M456" s="1"/>
      <c r="N456" s="1"/>
      <c r="O456" s="1"/>
    </row>
    <row r="457" spans="1:15">
      <c r="A457" s="288" t="s">
        <v>281</v>
      </c>
      <c r="B457" s="277"/>
      <c r="C457" s="277"/>
      <c r="D457" s="277"/>
      <c r="E457" s="277"/>
      <c r="F457" s="278"/>
      <c r="K457" s="1"/>
      <c r="L457" s="1"/>
      <c r="M457" s="1"/>
      <c r="N457" s="1"/>
      <c r="O457" s="1"/>
    </row>
    <row r="458" spans="1:15">
      <c r="A458" s="279"/>
      <c r="B458" s="255"/>
      <c r="C458" s="255"/>
      <c r="D458" s="255"/>
      <c r="E458" s="255"/>
      <c r="F458" s="276"/>
      <c r="K458" s="1"/>
      <c r="L458" s="1"/>
      <c r="M458" s="1"/>
      <c r="N458" s="1"/>
      <c r="O458" s="1"/>
    </row>
    <row r="459" spans="1:15">
      <c r="A459" s="290" t="s">
        <v>282</v>
      </c>
      <c r="B459" s="251"/>
      <c r="C459" s="252"/>
      <c r="D459" s="18"/>
      <c r="E459" s="18"/>
      <c r="F459" s="18"/>
      <c r="K459" s="1"/>
      <c r="L459" s="1"/>
      <c r="M459" s="1"/>
      <c r="N459" s="1"/>
      <c r="O459" s="1"/>
    </row>
    <row r="460" spans="1:15">
      <c r="A460" s="102"/>
      <c r="B460" s="18"/>
      <c r="C460" s="18"/>
      <c r="D460" s="5" t="s">
        <v>283</v>
      </c>
      <c r="E460" s="5" t="s">
        <v>23</v>
      </c>
      <c r="F460" s="18"/>
      <c r="K460" s="1"/>
      <c r="L460" s="1"/>
      <c r="M460" s="1"/>
      <c r="N460" s="1"/>
      <c r="O460" s="1"/>
    </row>
    <row r="461" spans="1:15">
      <c r="A461" s="37">
        <v>0</v>
      </c>
      <c r="B461" s="199" t="s">
        <v>284</v>
      </c>
      <c r="C461" s="250"/>
      <c r="D461" s="5">
        <v>55000</v>
      </c>
      <c r="E461" s="29">
        <f t="shared" ref="E461:E463" si="69">(A461*D461)</f>
        <v>0</v>
      </c>
      <c r="F461" s="18"/>
      <c r="K461" s="1"/>
      <c r="L461" s="1"/>
      <c r="M461" s="1"/>
      <c r="N461" s="1"/>
      <c r="O461" s="1"/>
    </row>
    <row r="462" spans="1:15">
      <c r="A462" s="37">
        <v>0</v>
      </c>
      <c r="B462" s="197" t="s">
        <v>285</v>
      </c>
      <c r="C462" s="250"/>
      <c r="D462" s="5">
        <v>1500</v>
      </c>
      <c r="E462" s="32">
        <f t="shared" si="69"/>
        <v>0</v>
      </c>
      <c r="F462" s="18"/>
      <c r="K462" s="1"/>
      <c r="L462" s="1"/>
      <c r="M462" s="1"/>
      <c r="N462" s="1"/>
      <c r="O462" s="1"/>
    </row>
    <row r="463" spans="1:15">
      <c r="A463" s="37">
        <v>0</v>
      </c>
      <c r="B463" s="198" t="s">
        <v>286</v>
      </c>
      <c r="C463" s="250"/>
      <c r="D463" s="5">
        <v>38000</v>
      </c>
      <c r="E463" s="56">
        <f t="shared" si="69"/>
        <v>0</v>
      </c>
      <c r="F463" s="18"/>
      <c r="K463" s="1"/>
      <c r="L463" s="1"/>
      <c r="M463" s="1"/>
      <c r="N463" s="1"/>
      <c r="O463" s="1"/>
    </row>
    <row r="464" spans="1:15">
      <c r="A464" s="18"/>
      <c r="B464" s="191" t="s">
        <v>257</v>
      </c>
      <c r="C464" s="250"/>
      <c r="D464" s="6"/>
      <c r="E464" s="38">
        <f>SUM(E461:E463)</f>
        <v>0</v>
      </c>
      <c r="F464" s="18"/>
      <c r="K464" s="1"/>
      <c r="L464" s="1"/>
      <c r="M464" s="1"/>
      <c r="N464" s="1"/>
      <c r="O464" s="1"/>
    </row>
    <row r="465" spans="1:15">
      <c r="A465" s="18"/>
      <c r="B465" s="18"/>
      <c r="C465" s="18"/>
      <c r="D465" s="18"/>
      <c r="E465" s="18"/>
      <c r="F465" s="18"/>
      <c r="K465" s="1"/>
      <c r="L465" s="1"/>
      <c r="M465" s="1"/>
      <c r="N465" s="1"/>
      <c r="O465" s="1"/>
    </row>
    <row r="466" spans="1:15">
      <c r="K466" s="1"/>
      <c r="L466" s="1"/>
      <c r="M466" s="1"/>
      <c r="N466" s="1"/>
      <c r="O466" s="1"/>
    </row>
    <row r="467" spans="1:15">
      <c r="K467" s="1"/>
      <c r="L467" s="1"/>
      <c r="M467" s="1"/>
      <c r="N467" s="1"/>
      <c r="O467" s="1"/>
    </row>
    <row r="468" spans="1:15">
      <c r="A468" s="290" t="s">
        <v>287</v>
      </c>
      <c r="B468" s="252"/>
      <c r="C468" s="6"/>
      <c r="D468" s="6"/>
      <c r="E468" s="18"/>
      <c r="F468" s="7"/>
      <c r="K468" s="1"/>
      <c r="L468" s="1"/>
      <c r="M468" s="1"/>
      <c r="N468" s="1"/>
      <c r="O468" s="1"/>
    </row>
    <row r="469" spans="1:15">
      <c r="A469" s="6"/>
      <c r="B469" s="6"/>
      <c r="C469" s="6"/>
      <c r="D469" s="5" t="s">
        <v>283</v>
      </c>
      <c r="E469" s="19" t="s">
        <v>23</v>
      </c>
      <c r="F469" s="7"/>
      <c r="K469" s="1"/>
      <c r="L469" s="1"/>
      <c r="M469" s="1"/>
      <c r="N469" s="1"/>
      <c r="O469" s="1"/>
    </row>
    <row r="470" spans="1:15">
      <c r="A470" s="26">
        <v>0</v>
      </c>
      <c r="B470" s="205" t="s">
        <v>288</v>
      </c>
      <c r="C470" s="250"/>
      <c r="D470" s="5">
        <v>2000</v>
      </c>
      <c r="E470" s="29">
        <f t="shared" ref="E470:E471" si="70">(A470*D470)</f>
        <v>0</v>
      </c>
      <c r="F470" s="7"/>
      <c r="K470" s="1"/>
      <c r="L470" s="1"/>
      <c r="M470" s="1"/>
      <c r="N470" s="1"/>
      <c r="O470" s="1"/>
    </row>
    <row r="471" spans="1:15">
      <c r="A471" s="26">
        <v>0</v>
      </c>
      <c r="B471" s="204" t="s">
        <v>289</v>
      </c>
      <c r="C471" s="250"/>
      <c r="D471" s="5">
        <v>500</v>
      </c>
      <c r="E471" s="56">
        <f t="shared" si="70"/>
        <v>0</v>
      </c>
      <c r="F471" s="7"/>
      <c r="K471" s="1"/>
      <c r="L471" s="1"/>
      <c r="M471" s="1"/>
      <c r="N471" s="1"/>
      <c r="O471" s="1"/>
    </row>
    <row r="472" spans="1:15">
      <c r="A472" s="6"/>
      <c r="B472" s="6"/>
      <c r="C472" s="6"/>
      <c r="D472" s="6"/>
      <c r="E472" s="27">
        <f>SUM(E470:E471)</f>
        <v>0</v>
      </c>
      <c r="F472" s="7"/>
      <c r="K472" s="1"/>
      <c r="L472" s="1"/>
      <c r="M472" s="1"/>
      <c r="N472" s="1"/>
      <c r="O472" s="1"/>
    </row>
    <row r="473" spans="1:15">
      <c r="A473" s="18"/>
      <c r="B473" s="6"/>
      <c r="C473" s="6"/>
      <c r="D473" s="6"/>
      <c r="E473" s="18"/>
      <c r="F473" s="7"/>
      <c r="K473" s="1"/>
      <c r="L473" s="1"/>
      <c r="M473" s="1"/>
      <c r="N473" s="1"/>
      <c r="O473" s="1"/>
    </row>
    <row r="474" spans="1:15">
      <c r="A474" s="1"/>
      <c r="B474" s="2"/>
      <c r="C474" s="2"/>
      <c r="D474" s="2"/>
      <c r="E474" s="1"/>
      <c r="K474" s="1"/>
      <c r="L474" s="1"/>
      <c r="M474" s="1"/>
      <c r="N474" s="1"/>
      <c r="O474" s="1"/>
    </row>
    <row r="475" spans="1:15">
      <c r="A475" s="1"/>
      <c r="B475" s="1"/>
      <c r="C475" s="2"/>
      <c r="D475" s="2"/>
      <c r="E475" s="1"/>
      <c r="K475" s="1"/>
      <c r="L475" s="1"/>
      <c r="M475" s="1"/>
      <c r="N475" s="1"/>
      <c r="O475" s="1"/>
    </row>
    <row r="476" spans="1:15">
      <c r="A476" s="290" t="s">
        <v>290</v>
      </c>
      <c r="B476" s="252"/>
      <c r="C476" s="18"/>
      <c r="D476" s="18"/>
      <c r="E476" s="18"/>
      <c r="F476" s="7"/>
      <c r="K476" s="1"/>
      <c r="L476" s="1"/>
      <c r="M476" s="1"/>
      <c r="N476" s="1"/>
      <c r="O476" s="1"/>
    </row>
    <row r="477" spans="1:15">
      <c r="A477" s="6"/>
      <c r="B477" s="18"/>
      <c r="C477" s="18"/>
      <c r="D477" s="19" t="s">
        <v>283</v>
      </c>
      <c r="E477" s="19" t="s">
        <v>23</v>
      </c>
      <c r="F477" s="7"/>
      <c r="K477" s="1"/>
      <c r="L477" s="1"/>
      <c r="M477" s="1"/>
      <c r="N477" s="1"/>
      <c r="O477" s="1"/>
    </row>
    <row r="478" spans="1:15">
      <c r="A478" s="26">
        <v>0</v>
      </c>
      <c r="B478" s="203" t="s">
        <v>291</v>
      </c>
      <c r="C478" s="250"/>
      <c r="D478" s="5">
        <v>750</v>
      </c>
      <c r="E478" s="29">
        <f t="shared" ref="E478:E501" si="71">(A478*D478)</f>
        <v>0</v>
      </c>
      <c r="F478" s="7"/>
      <c r="K478" s="1"/>
      <c r="L478" s="1"/>
      <c r="M478" s="1"/>
      <c r="N478" s="1"/>
      <c r="O478" s="1"/>
    </row>
    <row r="479" spans="1:15">
      <c r="A479" s="26">
        <v>0</v>
      </c>
      <c r="B479" s="196" t="s">
        <v>292</v>
      </c>
      <c r="C479" s="250"/>
      <c r="D479" s="5">
        <v>2250</v>
      </c>
      <c r="E479" s="32">
        <f t="shared" si="71"/>
        <v>0</v>
      </c>
      <c r="F479" s="7"/>
      <c r="K479" s="1"/>
      <c r="L479" s="1"/>
      <c r="M479" s="1"/>
      <c r="N479" s="1"/>
      <c r="O479" s="1"/>
    </row>
    <row r="480" spans="1:15">
      <c r="A480" s="26">
        <v>0</v>
      </c>
      <c r="B480" s="197" t="s">
        <v>293</v>
      </c>
      <c r="C480" s="250"/>
      <c r="D480" s="5">
        <v>6750</v>
      </c>
      <c r="E480" s="32">
        <f t="shared" si="71"/>
        <v>0</v>
      </c>
      <c r="F480" s="7"/>
      <c r="K480" s="1"/>
      <c r="L480" s="1"/>
      <c r="M480" s="1"/>
      <c r="N480" s="1"/>
      <c r="O480" s="1"/>
    </row>
    <row r="481" spans="1:15">
      <c r="A481" s="26">
        <v>0</v>
      </c>
      <c r="B481" s="198" t="s">
        <v>294</v>
      </c>
      <c r="C481" s="250"/>
      <c r="D481" s="5">
        <v>20250</v>
      </c>
      <c r="E481" s="32">
        <f t="shared" si="71"/>
        <v>0</v>
      </c>
      <c r="F481" s="7"/>
      <c r="K481" s="1"/>
      <c r="L481" s="1"/>
      <c r="M481" s="1"/>
      <c r="N481" s="1"/>
      <c r="O481" s="1"/>
    </row>
    <row r="482" spans="1:15">
      <c r="A482" s="26">
        <v>0</v>
      </c>
      <c r="B482" s="199" t="s">
        <v>295</v>
      </c>
      <c r="C482" s="250"/>
      <c r="D482" s="5">
        <v>60750</v>
      </c>
      <c r="E482" s="32">
        <f t="shared" si="71"/>
        <v>0</v>
      </c>
      <c r="F482" s="7"/>
      <c r="K482" s="1"/>
      <c r="L482" s="1"/>
      <c r="M482" s="1"/>
      <c r="N482" s="1"/>
      <c r="O482" s="1"/>
    </row>
    <row r="483" spans="1:15">
      <c r="A483" s="26">
        <v>0</v>
      </c>
      <c r="B483" s="202" t="s">
        <v>296</v>
      </c>
      <c r="C483" s="250"/>
      <c r="D483" s="5">
        <v>182250</v>
      </c>
      <c r="E483" s="32">
        <f t="shared" si="71"/>
        <v>0</v>
      </c>
      <c r="F483" s="7"/>
      <c r="K483" s="1"/>
      <c r="L483" s="1"/>
      <c r="M483" s="1"/>
      <c r="N483" s="1"/>
      <c r="O483" s="1"/>
    </row>
    <row r="484" spans="1:15">
      <c r="A484" s="26">
        <v>0</v>
      </c>
      <c r="B484" s="203" t="s">
        <v>297</v>
      </c>
      <c r="C484" s="250"/>
      <c r="D484" s="5">
        <v>750</v>
      </c>
      <c r="E484" s="32">
        <f t="shared" si="71"/>
        <v>0</v>
      </c>
      <c r="F484" s="7"/>
      <c r="K484" s="1"/>
      <c r="L484" s="1"/>
      <c r="M484" s="1"/>
      <c r="N484" s="1"/>
      <c r="O484" s="1"/>
    </row>
    <row r="485" spans="1:15">
      <c r="A485" s="26">
        <v>0</v>
      </c>
      <c r="B485" s="196" t="s">
        <v>298</v>
      </c>
      <c r="C485" s="250"/>
      <c r="D485" s="5">
        <v>2250</v>
      </c>
      <c r="E485" s="32">
        <f t="shared" si="71"/>
        <v>0</v>
      </c>
      <c r="F485" s="7"/>
      <c r="K485" s="1"/>
      <c r="L485" s="1"/>
      <c r="M485" s="1"/>
      <c r="N485" s="1"/>
      <c r="O485" s="1"/>
    </row>
    <row r="486" spans="1:15">
      <c r="A486" s="26">
        <v>0</v>
      </c>
      <c r="B486" s="197" t="s">
        <v>299</v>
      </c>
      <c r="C486" s="250"/>
      <c r="D486" s="5">
        <v>6750</v>
      </c>
      <c r="E486" s="32">
        <f t="shared" si="71"/>
        <v>0</v>
      </c>
      <c r="F486" s="7"/>
      <c r="K486" s="1"/>
      <c r="L486" s="1"/>
      <c r="M486" s="1"/>
      <c r="N486" s="1"/>
      <c r="O486" s="1"/>
    </row>
    <row r="487" spans="1:15">
      <c r="A487" s="26">
        <v>0</v>
      </c>
      <c r="B487" s="198" t="s">
        <v>300</v>
      </c>
      <c r="C487" s="250"/>
      <c r="D487" s="5">
        <v>20250</v>
      </c>
      <c r="E487" s="32">
        <f t="shared" si="71"/>
        <v>0</v>
      </c>
      <c r="F487" s="7"/>
      <c r="K487" s="1"/>
      <c r="L487" s="1"/>
      <c r="M487" s="1"/>
      <c r="N487" s="1"/>
      <c r="O487" s="1"/>
    </row>
    <row r="488" spans="1:15">
      <c r="A488" s="26">
        <v>0</v>
      </c>
      <c r="B488" s="199" t="s">
        <v>301</v>
      </c>
      <c r="C488" s="250"/>
      <c r="D488" s="5">
        <v>60750</v>
      </c>
      <c r="E488" s="32">
        <f t="shared" si="71"/>
        <v>0</v>
      </c>
      <c r="F488" s="7"/>
      <c r="K488" s="1"/>
      <c r="L488" s="1"/>
      <c r="M488" s="1"/>
      <c r="N488" s="1"/>
      <c r="O488" s="1"/>
    </row>
    <row r="489" spans="1:15">
      <c r="A489" s="26">
        <v>0</v>
      </c>
      <c r="B489" s="202" t="s">
        <v>302</v>
      </c>
      <c r="C489" s="250"/>
      <c r="D489" s="5">
        <v>182250</v>
      </c>
      <c r="E489" s="32">
        <f t="shared" si="71"/>
        <v>0</v>
      </c>
      <c r="F489" s="7"/>
      <c r="K489" s="1"/>
      <c r="L489" s="1"/>
      <c r="M489" s="1"/>
      <c r="N489" s="1"/>
      <c r="O489" s="1"/>
    </row>
    <row r="490" spans="1:15">
      <c r="A490" s="26">
        <v>0</v>
      </c>
      <c r="B490" s="203" t="s">
        <v>303</v>
      </c>
      <c r="C490" s="250"/>
      <c r="D490" s="5">
        <v>750</v>
      </c>
      <c r="E490" s="32">
        <f t="shared" si="71"/>
        <v>0</v>
      </c>
      <c r="F490" s="7"/>
      <c r="K490" s="1"/>
      <c r="L490" s="1"/>
      <c r="M490" s="1"/>
      <c r="N490" s="1"/>
      <c r="O490" s="1"/>
    </row>
    <row r="491" spans="1:15">
      <c r="A491" s="26">
        <v>0</v>
      </c>
      <c r="B491" s="196" t="s">
        <v>304</v>
      </c>
      <c r="C491" s="250"/>
      <c r="D491" s="5">
        <v>2250</v>
      </c>
      <c r="E491" s="32">
        <f t="shared" si="71"/>
        <v>0</v>
      </c>
      <c r="F491" s="7"/>
      <c r="K491" s="1"/>
      <c r="L491" s="1"/>
      <c r="M491" s="1"/>
      <c r="N491" s="1"/>
      <c r="O491" s="1"/>
    </row>
    <row r="492" spans="1:15">
      <c r="A492" s="26">
        <v>0</v>
      </c>
      <c r="B492" s="197" t="s">
        <v>305</v>
      </c>
      <c r="C492" s="250"/>
      <c r="D492" s="5">
        <v>6750</v>
      </c>
      <c r="E492" s="32">
        <f t="shared" si="71"/>
        <v>0</v>
      </c>
      <c r="F492" s="7"/>
      <c r="K492" s="1"/>
      <c r="L492" s="1"/>
      <c r="M492" s="1"/>
      <c r="N492" s="1"/>
      <c r="O492" s="1"/>
    </row>
    <row r="493" spans="1:15">
      <c r="A493" s="26">
        <v>0</v>
      </c>
      <c r="B493" s="198" t="s">
        <v>306</v>
      </c>
      <c r="C493" s="250"/>
      <c r="D493" s="5">
        <v>20250</v>
      </c>
      <c r="E493" s="32">
        <f t="shared" si="71"/>
        <v>0</v>
      </c>
      <c r="F493" s="7"/>
      <c r="K493" s="1"/>
      <c r="L493" s="1"/>
      <c r="M493" s="1"/>
      <c r="N493" s="1"/>
      <c r="O493" s="1"/>
    </row>
    <row r="494" spans="1:15">
      <c r="A494" s="26">
        <v>0</v>
      </c>
      <c r="B494" s="199" t="s">
        <v>307</v>
      </c>
      <c r="C494" s="250"/>
      <c r="D494" s="5">
        <v>60750</v>
      </c>
      <c r="E494" s="32">
        <f t="shared" si="71"/>
        <v>0</v>
      </c>
      <c r="F494" s="7"/>
      <c r="K494" s="1"/>
      <c r="L494" s="1"/>
      <c r="M494" s="1"/>
      <c r="N494" s="1"/>
      <c r="O494" s="1"/>
    </row>
    <row r="495" spans="1:15">
      <c r="A495" s="26">
        <v>0</v>
      </c>
      <c r="B495" s="194" t="s">
        <v>308</v>
      </c>
      <c r="C495" s="250"/>
      <c r="D495" s="5">
        <v>182250</v>
      </c>
      <c r="E495" s="32">
        <f t="shared" si="71"/>
        <v>0</v>
      </c>
      <c r="F495" s="7"/>
      <c r="K495" s="1"/>
      <c r="L495" s="1"/>
      <c r="M495" s="1"/>
      <c r="N495" s="1"/>
      <c r="O495" s="1"/>
    </row>
    <row r="496" spans="1:15">
      <c r="A496" s="26">
        <v>0</v>
      </c>
      <c r="B496" s="200" t="s">
        <v>309</v>
      </c>
      <c r="C496" s="250"/>
      <c r="D496" s="5">
        <v>3750</v>
      </c>
      <c r="E496" s="32">
        <f t="shared" si="71"/>
        <v>0</v>
      </c>
      <c r="F496" s="7"/>
      <c r="K496" s="1"/>
      <c r="L496" s="1"/>
      <c r="M496" s="1"/>
      <c r="N496" s="1"/>
      <c r="O496" s="1"/>
    </row>
    <row r="497" spans="1:15">
      <c r="A497" s="26">
        <v>0</v>
      </c>
      <c r="B497" s="201" t="s">
        <v>310</v>
      </c>
      <c r="C497" s="250"/>
      <c r="D497" s="5">
        <v>11250</v>
      </c>
      <c r="E497" s="32">
        <f t="shared" si="71"/>
        <v>0</v>
      </c>
      <c r="F497" s="7"/>
      <c r="K497" s="1"/>
      <c r="L497" s="1"/>
      <c r="M497" s="1"/>
      <c r="N497" s="1"/>
      <c r="O497" s="1"/>
    </row>
    <row r="498" spans="1:15">
      <c r="A498" s="26">
        <v>0</v>
      </c>
      <c r="B498" s="204" t="s">
        <v>311</v>
      </c>
      <c r="C498" s="250"/>
      <c r="D498" s="5">
        <v>33750</v>
      </c>
      <c r="E498" s="32">
        <f t="shared" si="71"/>
        <v>0</v>
      </c>
      <c r="F498" s="7"/>
      <c r="K498" s="1"/>
      <c r="L498" s="1"/>
      <c r="M498" s="1"/>
      <c r="N498" s="1"/>
      <c r="O498" s="1"/>
    </row>
    <row r="499" spans="1:15">
      <c r="A499" s="26">
        <v>0</v>
      </c>
      <c r="B499" s="205" t="s">
        <v>312</v>
      </c>
      <c r="C499" s="250"/>
      <c r="D499" s="5">
        <v>101250</v>
      </c>
      <c r="E499" s="32">
        <f t="shared" si="71"/>
        <v>0</v>
      </c>
      <c r="F499" s="7"/>
      <c r="K499" s="1"/>
      <c r="L499" s="1"/>
      <c r="M499" s="1"/>
      <c r="N499" s="1"/>
      <c r="O499" s="1"/>
    </row>
    <row r="500" spans="1:15">
      <c r="A500" s="22">
        <v>0</v>
      </c>
      <c r="B500" s="206" t="s">
        <v>313</v>
      </c>
      <c r="C500" s="250"/>
      <c r="D500" s="5">
        <v>303750</v>
      </c>
      <c r="E500" s="32">
        <f t="shared" si="71"/>
        <v>0</v>
      </c>
      <c r="F500" s="7"/>
      <c r="K500" s="1"/>
      <c r="L500" s="1"/>
      <c r="M500" s="1"/>
      <c r="N500" s="1"/>
      <c r="O500" s="1"/>
    </row>
    <row r="501" spans="1:15">
      <c r="A501" s="22">
        <v>0</v>
      </c>
      <c r="B501" s="194" t="s">
        <v>314</v>
      </c>
      <c r="C501" s="250"/>
      <c r="D501" s="5">
        <v>911250</v>
      </c>
      <c r="E501" s="56">
        <f t="shared" si="71"/>
        <v>0</v>
      </c>
      <c r="F501" s="7"/>
      <c r="K501" s="1"/>
      <c r="L501" s="1"/>
      <c r="M501" s="1"/>
      <c r="N501" s="1"/>
      <c r="O501" s="1"/>
    </row>
    <row r="502" spans="1:15">
      <c r="A502" s="18"/>
      <c r="B502" s="6"/>
      <c r="C502" s="18"/>
      <c r="D502" s="6"/>
      <c r="E502" s="27">
        <f>SUM(E478:E501)</f>
        <v>0</v>
      </c>
      <c r="F502" s="7"/>
      <c r="K502" s="1"/>
      <c r="L502" s="1"/>
      <c r="M502" s="1"/>
      <c r="N502" s="1"/>
      <c r="O502" s="1"/>
    </row>
    <row r="503" spans="1:15">
      <c r="A503" s="7"/>
      <c r="B503" s="7"/>
      <c r="C503" s="7"/>
      <c r="D503" s="7"/>
      <c r="E503" s="7"/>
      <c r="F503" s="7"/>
      <c r="K503" s="1"/>
      <c r="L503" s="1"/>
      <c r="M503" s="1"/>
      <c r="N503" s="1"/>
      <c r="O503" s="1"/>
    </row>
    <row r="504" spans="1:15">
      <c r="K504" s="1"/>
      <c r="L504" s="1"/>
      <c r="M504" s="1"/>
      <c r="N504" s="1"/>
      <c r="O504" s="1"/>
    </row>
    <row r="505" spans="1:15">
      <c r="K505" s="1"/>
      <c r="L505" s="1"/>
      <c r="M505" s="1"/>
      <c r="N505" s="1"/>
      <c r="O505" s="1"/>
    </row>
    <row r="506" spans="1:15">
      <c r="A506" s="289" t="s">
        <v>315</v>
      </c>
      <c r="B506" s="251"/>
      <c r="C506" s="251"/>
      <c r="D506" s="252"/>
      <c r="E506" s="18"/>
      <c r="F506" s="18"/>
      <c r="G506" s="195" t="s">
        <v>258</v>
      </c>
      <c r="H506" s="252"/>
      <c r="I506" s="195" t="s">
        <v>259</v>
      </c>
      <c r="J506" s="251"/>
      <c r="K506" s="251"/>
      <c r="L506" s="251"/>
      <c r="M506" s="252"/>
      <c r="N506" s="1"/>
      <c r="O506" s="1"/>
    </row>
    <row r="507" spans="1:15">
      <c r="A507" s="19" t="s">
        <v>260</v>
      </c>
      <c r="B507" s="19" t="s">
        <v>261</v>
      </c>
      <c r="C507" s="19" t="s">
        <v>262</v>
      </c>
      <c r="D507" s="19" t="s">
        <v>263</v>
      </c>
      <c r="E507" s="19" t="s">
        <v>264</v>
      </c>
      <c r="F507" s="19" t="s">
        <v>265</v>
      </c>
      <c r="G507" s="19" t="s">
        <v>266</v>
      </c>
      <c r="H507" s="18" t="s">
        <v>267</v>
      </c>
      <c r="I507" s="156">
        <v>50</v>
      </c>
      <c r="J507" s="28">
        <v>40</v>
      </c>
      <c r="K507" s="28">
        <v>35</v>
      </c>
      <c r="L507" s="28">
        <v>30</v>
      </c>
      <c r="M507" s="28">
        <v>25</v>
      </c>
      <c r="N507" s="1"/>
      <c r="O507" s="1"/>
    </row>
    <row r="508" spans="1:15">
      <c r="A508" s="157">
        <v>0</v>
      </c>
      <c r="B508" s="93">
        <v>45294</v>
      </c>
      <c r="C508" s="37">
        <v>1</v>
      </c>
      <c r="D508" s="37">
        <v>1</v>
      </c>
      <c r="E508" s="5">
        <v>300</v>
      </c>
      <c r="F508" s="30">
        <f t="shared" ref="F508:F526" si="72">(A508)*(C508)*(D508)*(E508)</f>
        <v>0</v>
      </c>
      <c r="G508" s="158">
        <f t="shared" ref="G508:G526" si="73">(A508)*(C508)*(D508)*40</f>
        <v>0</v>
      </c>
      <c r="H508" s="31">
        <f t="shared" ref="H508:H526" si="74">(A508)*(C508)*(D508)*30</f>
        <v>0</v>
      </c>
      <c r="I508" s="159">
        <f t="shared" ref="I508:I526" si="75">(E508/50)</f>
        <v>6</v>
      </c>
      <c r="J508" s="159">
        <f t="shared" ref="J508:J526" si="76">(E508/40)</f>
        <v>7.5</v>
      </c>
      <c r="K508" s="159">
        <f t="shared" ref="K508:K526" si="77">(E508/35)</f>
        <v>8.5714285714285712</v>
      </c>
      <c r="L508" s="159">
        <f t="shared" ref="L508:L526" si="78">(E508/30)</f>
        <v>10</v>
      </c>
      <c r="M508" s="160">
        <f t="shared" ref="M508:M526" si="79">(E508/25)</f>
        <v>12</v>
      </c>
      <c r="N508" s="1"/>
      <c r="O508" s="1"/>
    </row>
    <row r="509" spans="1:15">
      <c r="A509" s="157">
        <v>0</v>
      </c>
      <c r="B509" s="93">
        <v>45388</v>
      </c>
      <c r="C509" s="37">
        <v>1</v>
      </c>
      <c r="D509" s="37">
        <v>1</v>
      </c>
      <c r="E509" s="5">
        <v>600</v>
      </c>
      <c r="F509" s="33">
        <f t="shared" si="72"/>
        <v>0</v>
      </c>
      <c r="G509" s="144">
        <f t="shared" si="73"/>
        <v>0</v>
      </c>
      <c r="H509" s="34">
        <f t="shared" si="74"/>
        <v>0</v>
      </c>
      <c r="I509" s="161">
        <f t="shared" si="75"/>
        <v>12</v>
      </c>
      <c r="J509" s="161">
        <f t="shared" si="76"/>
        <v>15</v>
      </c>
      <c r="K509" s="161">
        <f t="shared" si="77"/>
        <v>17.142857142857142</v>
      </c>
      <c r="L509" s="161">
        <f t="shared" si="78"/>
        <v>20</v>
      </c>
      <c r="M509" s="162">
        <f t="shared" si="79"/>
        <v>24</v>
      </c>
      <c r="N509" s="1"/>
      <c r="O509" s="1"/>
    </row>
    <row r="510" spans="1:15">
      <c r="A510" s="157">
        <v>0</v>
      </c>
      <c r="B510" s="93">
        <v>45482</v>
      </c>
      <c r="C510" s="37">
        <v>1</v>
      </c>
      <c r="D510" s="37">
        <v>1</v>
      </c>
      <c r="E510" s="5">
        <v>900</v>
      </c>
      <c r="F510" s="33">
        <f t="shared" si="72"/>
        <v>0</v>
      </c>
      <c r="G510" s="144">
        <f t="shared" si="73"/>
        <v>0</v>
      </c>
      <c r="H510" s="34">
        <f t="shared" si="74"/>
        <v>0</v>
      </c>
      <c r="I510" s="161">
        <f t="shared" si="75"/>
        <v>18</v>
      </c>
      <c r="J510" s="161">
        <f t="shared" si="76"/>
        <v>22.5</v>
      </c>
      <c r="K510" s="161">
        <f t="shared" si="77"/>
        <v>25.714285714285715</v>
      </c>
      <c r="L510" s="161">
        <f t="shared" si="78"/>
        <v>30</v>
      </c>
      <c r="M510" s="162">
        <f t="shared" si="79"/>
        <v>36</v>
      </c>
      <c r="N510" s="1"/>
      <c r="O510" s="1"/>
    </row>
    <row r="511" spans="1:15">
      <c r="A511" s="157">
        <v>0</v>
      </c>
      <c r="B511" s="93">
        <v>45577</v>
      </c>
      <c r="C511" s="37">
        <v>1</v>
      </c>
      <c r="D511" s="37">
        <v>1</v>
      </c>
      <c r="E511" s="5">
        <v>1200</v>
      </c>
      <c r="F511" s="33">
        <f t="shared" si="72"/>
        <v>0</v>
      </c>
      <c r="G511" s="144">
        <f t="shared" si="73"/>
        <v>0</v>
      </c>
      <c r="H511" s="34">
        <f t="shared" si="74"/>
        <v>0</v>
      </c>
      <c r="I511" s="161">
        <f t="shared" si="75"/>
        <v>24</v>
      </c>
      <c r="J511" s="161">
        <f t="shared" si="76"/>
        <v>30</v>
      </c>
      <c r="K511" s="161">
        <f t="shared" si="77"/>
        <v>34.285714285714285</v>
      </c>
      <c r="L511" s="161">
        <f t="shared" si="78"/>
        <v>40</v>
      </c>
      <c r="M511" s="162">
        <f t="shared" si="79"/>
        <v>48</v>
      </c>
      <c r="N511" s="1"/>
      <c r="O511" s="1"/>
    </row>
    <row r="512" spans="1:15">
      <c r="A512" s="157">
        <v>0</v>
      </c>
      <c r="B512" s="19" t="s">
        <v>268</v>
      </c>
      <c r="C512" s="37">
        <v>1</v>
      </c>
      <c r="D512" s="37">
        <v>1</v>
      </c>
      <c r="E512" s="5">
        <v>1560</v>
      </c>
      <c r="F512" s="33">
        <f t="shared" si="72"/>
        <v>0</v>
      </c>
      <c r="G512" s="144">
        <f t="shared" si="73"/>
        <v>0</v>
      </c>
      <c r="H512" s="34">
        <f t="shared" si="74"/>
        <v>0</v>
      </c>
      <c r="I512" s="161">
        <f t="shared" si="75"/>
        <v>31.2</v>
      </c>
      <c r="J512" s="161">
        <f t="shared" si="76"/>
        <v>39</v>
      </c>
      <c r="K512" s="161">
        <f t="shared" si="77"/>
        <v>44.571428571428569</v>
      </c>
      <c r="L512" s="161">
        <f t="shared" si="78"/>
        <v>52</v>
      </c>
      <c r="M512" s="162">
        <f t="shared" si="79"/>
        <v>62.4</v>
      </c>
      <c r="N512" s="1"/>
      <c r="O512" s="1"/>
    </row>
    <row r="513" spans="1:15">
      <c r="A513" s="157">
        <v>0</v>
      </c>
      <c r="B513" s="19" t="s">
        <v>269</v>
      </c>
      <c r="C513" s="37">
        <v>1</v>
      </c>
      <c r="D513" s="37">
        <v>1</v>
      </c>
      <c r="E513" s="5">
        <v>1920</v>
      </c>
      <c r="F513" s="33">
        <f t="shared" si="72"/>
        <v>0</v>
      </c>
      <c r="G513" s="144">
        <f t="shared" si="73"/>
        <v>0</v>
      </c>
      <c r="H513" s="34">
        <f t="shared" si="74"/>
        <v>0</v>
      </c>
      <c r="I513" s="161">
        <f t="shared" si="75"/>
        <v>38.4</v>
      </c>
      <c r="J513" s="161">
        <f t="shared" si="76"/>
        <v>48</v>
      </c>
      <c r="K513" s="161">
        <f t="shared" si="77"/>
        <v>54.857142857142854</v>
      </c>
      <c r="L513" s="161">
        <f t="shared" si="78"/>
        <v>64</v>
      </c>
      <c r="M513" s="162">
        <f t="shared" si="79"/>
        <v>76.8</v>
      </c>
      <c r="N513" s="1"/>
      <c r="O513" s="1"/>
    </row>
    <row r="514" spans="1:15">
      <c r="A514" s="157">
        <v>0</v>
      </c>
      <c r="B514" s="19" t="s">
        <v>270</v>
      </c>
      <c r="C514" s="37">
        <v>1</v>
      </c>
      <c r="D514" s="37">
        <v>1</v>
      </c>
      <c r="E514" s="5">
        <v>2280</v>
      </c>
      <c r="F514" s="33">
        <f t="shared" si="72"/>
        <v>0</v>
      </c>
      <c r="G514" s="144">
        <f t="shared" si="73"/>
        <v>0</v>
      </c>
      <c r="H514" s="34">
        <f t="shared" si="74"/>
        <v>0</v>
      </c>
      <c r="I514" s="161">
        <f t="shared" si="75"/>
        <v>45.6</v>
      </c>
      <c r="J514" s="161">
        <f t="shared" si="76"/>
        <v>57</v>
      </c>
      <c r="K514" s="161">
        <f t="shared" si="77"/>
        <v>65.142857142857139</v>
      </c>
      <c r="L514" s="161">
        <f t="shared" si="78"/>
        <v>76</v>
      </c>
      <c r="M514" s="162">
        <f t="shared" si="79"/>
        <v>91.2</v>
      </c>
      <c r="N514" s="1"/>
      <c r="O514" s="1"/>
    </row>
    <row r="515" spans="1:15">
      <c r="A515" s="157">
        <v>0</v>
      </c>
      <c r="B515" s="19" t="s">
        <v>271</v>
      </c>
      <c r="C515" s="37">
        <v>1</v>
      </c>
      <c r="D515" s="37">
        <v>1</v>
      </c>
      <c r="E515" s="5">
        <v>2640</v>
      </c>
      <c r="F515" s="33">
        <f t="shared" si="72"/>
        <v>0</v>
      </c>
      <c r="G515" s="144">
        <f t="shared" si="73"/>
        <v>0</v>
      </c>
      <c r="H515" s="34">
        <f t="shared" si="74"/>
        <v>0</v>
      </c>
      <c r="I515" s="161">
        <f t="shared" si="75"/>
        <v>52.8</v>
      </c>
      <c r="J515" s="161">
        <f t="shared" si="76"/>
        <v>66</v>
      </c>
      <c r="K515" s="161">
        <f t="shared" si="77"/>
        <v>75.428571428571431</v>
      </c>
      <c r="L515" s="161">
        <f t="shared" si="78"/>
        <v>88</v>
      </c>
      <c r="M515" s="162">
        <f t="shared" si="79"/>
        <v>105.6</v>
      </c>
      <c r="N515" s="1"/>
      <c r="O515" s="1"/>
    </row>
    <row r="516" spans="1:15">
      <c r="A516" s="157">
        <v>0</v>
      </c>
      <c r="B516" s="19" t="s">
        <v>272</v>
      </c>
      <c r="C516" s="37">
        <v>1</v>
      </c>
      <c r="D516" s="37">
        <v>1</v>
      </c>
      <c r="E516" s="5">
        <v>3000</v>
      </c>
      <c r="F516" s="33">
        <f t="shared" si="72"/>
        <v>0</v>
      </c>
      <c r="G516" s="144">
        <f t="shared" si="73"/>
        <v>0</v>
      </c>
      <c r="H516" s="34">
        <f t="shared" si="74"/>
        <v>0</v>
      </c>
      <c r="I516" s="161">
        <f t="shared" si="75"/>
        <v>60</v>
      </c>
      <c r="J516" s="161">
        <f t="shared" si="76"/>
        <v>75</v>
      </c>
      <c r="K516" s="161">
        <f t="shared" si="77"/>
        <v>85.714285714285708</v>
      </c>
      <c r="L516" s="161">
        <f t="shared" si="78"/>
        <v>100</v>
      </c>
      <c r="M516" s="162">
        <f t="shared" si="79"/>
        <v>120</v>
      </c>
      <c r="N516" s="1"/>
      <c r="O516" s="1"/>
    </row>
    <row r="517" spans="1:15">
      <c r="A517" s="157">
        <v>0</v>
      </c>
      <c r="B517" s="19" t="s">
        <v>273</v>
      </c>
      <c r="C517" s="37">
        <v>1</v>
      </c>
      <c r="D517" s="37">
        <v>1</v>
      </c>
      <c r="E517" s="5">
        <v>3360</v>
      </c>
      <c r="F517" s="33">
        <f t="shared" si="72"/>
        <v>0</v>
      </c>
      <c r="G517" s="144">
        <f t="shared" si="73"/>
        <v>0</v>
      </c>
      <c r="H517" s="34">
        <f t="shared" si="74"/>
        <v>0</v>
      </c>
      <c r="I517" s="161">
        <f t="shared" si="75"/>
        <v>67.2</v>
      </c>
      <c r="J517" s="161">
        <f t="shared" si="76"/>
        <v>84</v>
      </c>
      <c r="K517" s="161">
        <f t="shared" si="77"/>
        <v>96</v>
      </c>
      <c r="L517" s="161">
        <f t="shared" si="78"/>
        <v>112</v>
      </c>
      <c r="M517" s="162">
        <f t="shared" si="79"/>
        <v>134.4</v>
      </c>
      <c r="N517" s="1"/>
      <c r="O517" s="1"/>
    </row>
    <row r="518" spans="1:15">
      <c r="A518" s="157">
        <v>0</v>
      </c>
      <c r="B518" s="19">
        <v>27</v>
      </c>
      <c r="C518" s="37">
        <v>1</v>
      </c>
      <c r="D518" s="37">
        <v>1</v>
      </c>
      <c r="E518" s="5">
        <v>3720</v>
      </c>
      <c r="F518" s="33">
        <f t="shared" si="72"/>
        <v>0</v>
      </c>
      <c r="G518" s="144">
        <f t="shared" si="73"/>
        <v>0</v>
      </c>
      <c r="H518" s="34">
        <f t="shared" si="74"/>
        <v>0</v>
      </c>
      <c r="I518" s="161">
        <f t="shared" si="75"/>
        <v>74.400000000000006</v>
      </c>
      <c r="J518" s="161">
        <f t="shared" si="76"/>
        <v>93</v>
      </c>
      <c r="K518" s="161">
        <f t="shared" si="77"/>
        <v>106.28571428571429</v>
      </c>
      <c r="L518" s="161">
        <f t="shared" si="78"/>
        <v>124</v>
      </c>
      <c r="M518" s="162">
        <f t="shared" si="79"/>
        <v>148.80000000000001</v>
      </c>
      <c r="N518" s="1"/>
      <c r="O518" s="1"/>
    </row>
    <row r="519" spans="1:15">
      <c r="A519" s="157">
        <v>0</v>
      </c>
      <c r="B519" s="19">
        <v>28</v>
      </c>
      <c r="C519" s="37">
        <v>1</v>
      </c>
      <c r="D519" s="37">
        <v>1</v>
      </c>
      <c r="E519" s="5">
        <v>4080</v>
      </c>
      <c r="F519" s="33">
        <f t="shared" si="72"/>
        <v>0</v>
      </c>
      <c r="G519" s="144">
        <f t="shared" si="73"/>
        <v>0</v>
      </c>
      <c r="H519" s="34">
        <f t="shared" si="74"/>
        <v>0</v>
      </c>
      <c r="I519" s="161">
        <f t="shared" si="75"/>
        <v>81.599999999999994</v>
      </c>
      <c r="J519" s="161">
        <f t="shared" si="76"/>
        <v>102</v>
      </c>
      <c r="K519" s="161">
        <f t="shared" si="77"/>
        <v>116.57142857142857</v>
      </c>
      <c r="L519" s="161">
        <f t="shared" si="78"/>
        <v>136</v>
      </c>
      <c r="M519" s="162">
        <f t="shared" si="79"/>
        <v>163.19999999999999</v>
      </c>
      <c r="N519" s="1"/>
      <c r="O519" s="1"/>
    </row>
    <row r="520" spans="1:15">
      <c r="A520" s="157">
        <v>0</v>
      </c>
      <c r="B520" s="19">
        <v>29</v>
      </c>
      <c r="C520" s="37">
        <v>1</v>
      </c>
      <c r="D520" s="37">
        <v>1</v>
      </c>
      <c r="E520" s="5">
        <v>4440</v>
      </c>
      <c r="F520" s="33">
        <f t="shared" si="72"/>
        <v>0</v>
      </c>
      <c r="G520" s="144">
        <f t="shared" si="73"/>
        <v>0</v>
      </c>
      <c r="H520" s="34">
        <f t="shared" si="74"/>
        <v>0</v>
      </c>
      <c r="I520" s="161">
        <f t="shared" si="75"/>
        <v>88.8</v>
      </c>
      <c r="J520" s="161">
        <f t="shared" si="76"/>
        <v>111</v>
      </c>
      <c r="K520" s="161">
        <f t="shared" si="77"/>
        <v>126.85714285714286</v>
      </c>
      <c r="L520" s="161">
        <f t="shared" si="78"/>
        <v>148</v>
      </c>
      <c r="M520" s="162">
        <f t="shared" si="79"/>
        <v>177.6</v>
      </c>
      <c r="N520" s="1"/>
      <c r="O520" s="1"/>
    </row>
    <row r="521" spans="1:15">
      <c r="A521" s="157">
        <v>0</v>
      </c>
      <c r="B521" s="19">
        <v>30</v>
      </c>
      <c r="C521" s="37">
        <v>1</v>
      </c>
      <c r="D521" s="37">
        <v>1</v>
      </c>
      <c r="E521" s="5">
        <v>4800</v>
      </c>
      <c r="F521" s="33">
        <f t="shared" si="72"/>
        <v>0</v>
      </c>
      <c r="G521" s="144">
        <f t="shared" si="73"/>
        <v>0</v>
      </c>
      <c r="H521" s="34">
        <f t="shared" si="74"/>
        <v>0</v>
      </c>
      <c r="I521" s="161">
        <f t="shared" si="75"/>
        <v>96</v>
      </c>
      <c r="J521" s="161">
        <f t="shared" si="76"/>
        <v>120</v>
      </c>
      <c r="K521" s="161">
        <f t="shared" si="77"/>
        <v>137.14285714285714</v>
      </c>
      <c r="L521" s="161">
        <f t="shared" si="78"/>
        <v>160</v>
      </c>
      <c r="M521" s="162">
        <f t="shared" si="79"/>
        <v>192</v>
      </c>
      <c r="N521" s="1"/>
      <c r="O521" s="1"/>
    </row>
    <row r="522" spans="1:15">
      <c r="A522" s="157">
        <v>0</v>
      </c>
      <c r="B522" s="19">
        <v>31</v>
      </c>
      <c r="C522" s="37">
        <v>1</v>
      </c>
      <c r="D522" s="37">
        <v>1</v>
      </c>
      <c r="E522" s="5">
        <v>5160</v>
      </c>
      <c r="F522" s="33">
        <f t="shared" si="72"/>
        <v>0</v>
      </c>
      <c r="G522" s="144">
        <f t="shared" si="73"/>
        <v>0</v>
      </c>
      <c r="H522" s="34">
        <f t="shared" si="74"/>
        <v>0</v>
      </c>
      <c r="I522" s="161">
        <f t="shared" si="75"/>
        <v>103.2</v>
      </c>
      <c r="J522" s="161">
        <f t="shared" si="76"/>
        <v>129</v>
      </c>
      <c r="K522" s="161">
        <f t="shared" si="77"/>
        <v>147.42857142857142</v>
      </c>
      <c r="L522" s="161">
        <f t="shared" si="78"/>
        <v>172</v>
      </c>
      <c r="M522" s="162">
        <f t="shared" si="79"/>
        <v>206.4</v>
      </c>
      <c r="N522" s="1"/>
      <c r="O522" s="1"/>
    </row>
    <row r="523" spans="1:15">
      <c r="A523" s="157">
        <v>0</v>
      </c>
      <c r="B523" s="19">
        <v>32</v>
      </c>
      <c r="C523" s="37">
        <v>1</v>
      </c>
      <c r="D523" s="37">
        <v>1</v>
      </c>
      <c r="E523" s="5">
        <v>5520</v>
      </c>
      <c r="F523" s="33">
        <f t="shared" si="72"/>
        <v>0</v>
      </c>
      <c r="G523" s="144">
        <f t="shared" si="73"/>
        <v>0</v>
      </c>
      <c r="H523" s="34">
        <f t="shared" si="74"/>
        <v>0</v>
      </c>
      <c r="I523" s="161">
        <f t="shared" si="75"/>
        <v>110.4</v>
      </c>
      <c r="J523" s="161">
        <f t="shared" si="76"/>
        <v>138</v>
      </c>
      <c r="K523" s="161">
        <f t="shared" si="77"/>
        <v>157.71428571428572</v>
      </c>
      <c r="L523" s="161">
        <f t="shared" si="78"/>
        <v>184</v>
      </c>
      <c r="M523" s="162">
        <f t="shared" si="79"/>
        <v>220.8</v>
      </c>
      <c r="N523" s="1"/>
      <c r="O523" s="1"/>
    </row>
    <row r="524" spans="1:15">
      <c r="A524" s="157">
        <v>0</v>
      </c>
      <c r="B524" s="19">
        <v>33</v>
      </c>
      <c r="C524" s="37">
        <v>1</v>
      </c>
      <c r="D524" s="37">
        <v>1</v>
      </c>
      <c r="E524" s="5">
        <v>5880</v>
      </c>
      <c r="F524" s="33">
        <f t="shared" si="72"/>
        <v>0</v>
      </c>
      <c r="G524" s="144">
        <f t="shared" si="73"/>
        <v>0</v>
      </c>
      <c r="H524" s="34">
        <f t="shared" si="74"/>
        <v>0</v>
      </c>
      <c r="I524" s="161">
        <f t="shared" si="75"/>
        <v>117.6</v>
      </c>
      <c r="J524" s="161">
        <f t="shared" si="76"/>
        <v>147</v>
      </c>
      <c r="K524" s="161">
        <f t="shared" si="77"/>
        <v>168</v>
      </c>
      <c r="L524" s="161">
        <f t="shared" si="78"/>
        <v>196</v>
      </c>
      <c r="M524" s="162">
        <f t="shared" si="79"/>
        <v>235.2</v>
      </c>
      <c r="N524" s="1"/>
      <c r="O524" s="1"/>
    </row>
    <row r="525" spans="1:15">
      <c r="A525" s="157">
        <v>0</v>
      </c>
      <c r="B525" s="19">
        <v>34</v>
      </c>
      <c r="C525" s="37">
        <v>1</v>
      </c>
      <c r="D525" s="37">
        <v>1</v>
      </c>
      <c r="E525" s="5">
        <v>6240</v>
      </c>
      <c r="F525" s="33">
        <f t="shared" si="72"/>
        <v>0</v>
      </c>
      <c r="G525" s="144">
        <f t="shared" si="73"/>
        <v>0</v>
      </c>
      <c r="H525" s="34">
        <f t="shared" si="74"/>
        <v>0</v>
      </c>
      <c r="I525" s="161">
        <f t="shared" si="75"/>
        <v>124.8</v>
      </c>
      <c r="J525" s="161">
        <f t="shared" si="76"/>
        <v>156</v>
      </c>
      <c r="K525" s="161">
        <f t="shared" si="77"/>
        <v>178.28571428571428</v>
      </c>
      <c r="L525" s="161">
        <f t="shared" si="78"/>
        <v>208</v>
      </c>
      <c r="M525" s="162">
        <f t="shared" si="79"/>
        <v>249.6</v>
      </c>
      <c r="N525" s="1"/>
      <c r="O525" s="1"/>
    </row>
    <row r="526" spans="1:15">
      <c r="A526" s="157">
        <v>0</v>
      </c>
      <c r="B526" s="19">
        <v>35</v>
      </c>
      <c r="C526" s="37">
        <v>1</v>
      </c>
      <c r="D526" s="37">
        <v>1</v>
      </c>
      <c r="E526" s="5">
        <v>6600</v>
      </c>
      <c r="F526" s="35">
        <f t="shared" si="72"/>
        <v>0</v>
      </c>
      <c r="G526" s="163">
        <f t="shared" si="73"/>
        <v>0</v>
      </c>
      <c r="H526" s="36">
        <f t="shared" si="74"/>
        <v>0</v>
      </c>
      <c r="I526" s="164">
        <f t="shared" si="75"/>
        <v>132</v>
      </c>
      <c r="J526" s="164">
        <f t="shared" si="76"/>
        <v>165</v>
      </c>
      <c r="K526" s="164">
        <f t="shared" si="77"/>
        <v>188.57142857142858</v>
      </c>
      <c r="L526" s="164">
        <f t="shared" si="78"/>
        <v>220</v>
      </c>
      <c r="M526" s="165">
        <f t="shared" si="79"/>
        <v>264</v>
      </c>
      <c r="N526" s="1"/>
      <c r="O526" s="1"/>
    </row>
    <row r="527" spans="1:15">
      <c r="A527" s="18"/>
      <c r="B527" s="18"/>
      <c r="C527" s="18"/>
      <c r="D527" s="18"/>
      <c r="E527" s="18"/>
      <c r="F527" s="38">
        <f t="shared" ref="F527:H527" si="80">SUM(F508:F526)</f>
        <v>0</v>
      </c>
      <c r="G527" s="38">
        <f t="shared" si="80"/>
        <v>0</v>
      </c>
      <c r="H527" s="38">
        <f t="shared" si="80"/>
        <v>0</v>
      </c>
      <c r="I527" s="18"/>
      <c r="J527" s="18"/>
      <c r="K527" s="18"/>
      <c r="L527" s="18"/>
      <c r="M527" s="18"/>
      <c r="N527" s="1"/>
      <c r="O527" s="1"/>
    </row>
    <row r="528" spans="1:15">
      <c r="K528" s="1"/>
      <c r="L528" s="1"/>
      <c r="M528" s="1"/>
      <c r="N528" s="1"/>
      <c r="O528" s="1"/>
    </row>
    <row r="529" spans="1:15">
      <c r="K529" s="1"/>
      <c r="L529" s="1"/>
      <c r="M529" s="1"/>
      <c r="N529" s="1"/>
      <c r="O529" s="1"/>
    </row>
    <row r="530" spans="1:15">
      <c r="A530" s="291" t="s">
        <v>316</v>
      </c>
      <c r="B530" s="277"/>
      <c r="C530" s="277"/>
      <c r="D530" s="277"/>
      <c r="E530" s="277"/>
      <c r="F530" s="278"/>
      <c r="G530" s="1"/>
      <c r="H530" s="1"/>
      <c r="I530" s="1"/>
      <c r="J530" s="1"/>
      <c r="K530" s="1"/>
      <c r="L530" s="1"/>
      <c r="M530" s="1"/>
      <c r="N530" s="1"/>
      <c r="O530" s="1"/>
    </row>
    <row r="531" spans="1:15">
      <c r="A531" s="279"/>
      <c r="B531" s="255"/>
      <c r="C531" s="255"/>
      <c r="D531" s="255"/>
      <c r="E531" s="255"/>
      <c r="F531" s="276"/>
    </row>
    <row r="532" spans="1:15">
      <c r="A532" s="18"/>
      <c r="B532" s="18" t="s">
        <v>131</v>
      </c>
      <c r="C532" s="18"/>
      <c r="D532" s="27">
        <f>SUM(C549,C566,C583,C600,C617)</f>
        <v>0</v>
      </c>
      <c r="E532" s="39"/>
      <c r="F532" s="1"/>
    </row>
    <row r="533" spans="1:15">
      <c r="A533" s="18"/>
      <c r="B533" s="258" t="s">
        <v>132</v>
      </c>
      <c r="C533" s="250"/>
      <c r="D533" s="38">
        <f>(D532*250)</f>
        <v>0</v>
      </c>
      <c r="E533" s="1"/>
      <c r="F533" s="1"/>
    </row>
    <row r="534" spans="1:15">
      <c r="A534" s="1"/>
      <c r="B534" s="1"/>
      <c r="C534" s="1"/>
      <c r="D534" s="1"/>
      <c r="E534" s="1"/>
      <c r="F534" s="1"/>
    </row>
    <row r="535" spans="1:15">
      <c r="A535" s="1"/>
      <c r="B535" s="1"/>
      <c r="C535" s="1"/>
      <c r="D535" s="1"/>
      <c r="E535" s="1"/>
      <c r="F535" s="1"/>
    </row>
    <row r="536" spans="1:15">
      <c r="A536" s="281" t="s">
        <v>133</v>
      </c>
      <c r="B536" s="252"/>
      <c r="C536" s="258"/>
      <c r="D536" s="250"/>
      <c r="E536" s="250"/>
      <c r="F536" s="18"/>
    </row>
    <row r="537" spans="1:15">
      <c r="A537" s="19" t="s">
        <v>134</v>
      </c>
      <c r="B537" s="18" t="s">
        <v>135</v>
      </c>
      <c r="C537" s="19" t="s">
        <v>136</v>
      </c>
      <c r="D537" s="19" t="s">
        <v>137</v>
      </c>
      <c r="E537" s="19" t="s">
        <v>138</v>
      </c>
      <c r="F537" s="18"/>
    </row>
    <row r="538" spans="1:15">
      <c r="A538" s="26">
        <v>0</v>
      </c>
      <c r="B538" s="19" t="s">
        <v>139</v>
      </c>
      <c r="C538" s="30">
        <f>(A538*1)</f>
        <v>0</v>
      </c>
      <c r="D538" s="86">
        <f t="shared" ref="D538:D548" si="81">(C538/60)</f>
        <v>0</v>
      </c>
      <c r="E538" s="87">
        <f t="shared" ref="E538:E548" si="82">(D538/24)</f>
        <v>0</v>
      </c>
      <c r="F538" s="192" t="s">
        <v>43</v>
      </c>
    </row>
    <row r="539" spans="1:15">
      <c r="A539" s="26">
        <v>0</v>
      </c>
      <c r="B539" s="19" t="s">
        <v>140</v>
      </c>
      <c r="C539" s="33">
        <f>(A539*5)</f>
        <v>0</v>
      </c>
      <c r="D539" s="88">
        <f t="shared" si="81"/>
        <v>0</v>
      </c>
      <c r="E539" s="89">
        <f t="shared" si="82"/>
        <v>0</v>
      </c>
      <c r="F539" s="254"/>
    </row>
    <row r="540" spans="1:15">
      <c r="A540" s="26">
        <v>0</v>
      </c>
      <c r="B540" s="19" t="s">
        <v>141</v>
      </c>
      <c r="C540" s="33">
        <f>(A540*15)</f>
        <v>0</v>
      </c>
      <c r="D540" s="88">
        <f t="shared" si="81"/>
        <v>0</v>
      </c>
      <c r="E540" s="89">
        <f t="shared" si="82"/>
        <v>0</v>
      </c>
      <c r="F540" s="254"/>
    </row>
    <row r="541" spans="1:15">
      <c r="A541" s="26">
        <v>0</v>
      </c>
      <c r="B541" s="19" t="s">
        <v>142</v>
      </c>
      <c r="C541" s="33">
        <f>(A541*30)</f>
        <v>0</v>
      </c>
      <c r="D541" s="88">
        <f t="shared" si="81"/>
        <v>0</v>
      </c>
      <c r="E541" s="89">
        <f t="shared" si="82"/>
        <v>0</v>
      </c>
      <c r="F541" s="254"/>
    </row>
    <row r="542" spans="1:15">
      <c r="A542" s="26">
        <v>0</v>
      </c>
      <c r="B542" s="19" t="s">
        <v>143</v>
      </c>
      <c r="C542" s="33">
        <f>(A542*60)</f>
        <v>0</v>
      </c>
      <c r="D542" s="88">
        <f t="shared" si="81"/>
        <v>0</v>
      </c>
      <c r="E542" s="89">
        <f t="shared" si="82"/>
        <v>0</v>
      </c>
      <c r="F542" s="254"/>
    </row>
    <row r="543" spans="1:15">
      <c r="A543" s="26">
        <v>0</v>
      </c>
      <c r="B543" s="19" t="s">
        <v>144</v>
      </c>
      <c r="C543" s="33">
        <f>(A543*(4*60))</f>
        <v>0</v>
      </c>
      <c r="D543" s="88">
        <f t="shared" si="81"/>
        <v>0</v>
      </c>
      <c r="E543" s="89">
        <f t="shared" si="82"/>
        <v>0</v>
      </c>
      <c r="F543" s="254"/>
    </row>
    <row r="544" spans="1:15">
      <c r="A544" s="26">
        <v>0</v>
      </c>
      <c r="B544" s="19" t="s">
        <v>145</v>
      </c>
      <c r="C544" s="33">
        <f>(A544*(8*60))</f>
        <v>0</v>
      </c>
      <c r="D544" s="88">
        <f t="shared" si="81"/>
        <v>0</v>
      </c>
      <c r="E544" s="89">
        <f t="shared" si="82"/>
        <v>0</v>
      </c>
      <c r="F544" s="254"/>
    </row>
    <row r="545" spans="1:6">
      <c r="A545" s="26">
        <v>0</v>
      </c>
      <c r="B545" s="19" t="s">
        <v>146</v>
      </c>
      <c r="C545" s="33">
        <f>(A545*(12*60))</f>
        <v>0</v>
      </c>
      <c r="D545" s="88">
        <f t="shared" si="81"/>
        <v>0</v>
      </c>
      <c r="E545" s="89">
        <f t="shared" si="82"/>
        <v>0</v>
      </c>
      <c r="F545" s="254"/>
    </row>
    <row r="546" spans="1:6">
      <c r="A546" s="26">
        <v>0</v>
      </c>
      <c r="B546" s="19" t="s">
        <v>147</v>
      </c>
      <c r="C546" s="33">
        <f>(A546*(15*60))</f>
        <v>0</v>
      </c>
      <c r="D546" s="88">
        <f t="shared" si="81"/>
        <v>0</v>
      </c>
      <c r="E546" s="89">
        <f t="shared" si="82"/>
        <v>0</v>
      </c>
      <c r="F546" s="254"/>
    </row>
    <row r="547" spans="1:6">
      <c r="A547" s="26">
        <v>0</v>
      </c>
      <c r="B547" s="19" t="s">
        <v>148</v>
      </c>
      <c r="C547" s="33">
        <f>(A547*(24*60))</f>
        <v>0</v>
      </c>
      <c r="D547" s="88">
        <f t="shared" si="81"/>
        <v>0</v>
      </c>
      <c r="E547" s="89">
        <f t="shared" si="82"/>
        <v>0</v>
      </c>
      <c r="F547" s="254"/>
    </row>
    <row r="548" spans="1:6">
      <c r="A548" s="26">
        <v>0</v>
      </c>
      <c r="B548" s="19" t="s">
        <v>149</v>
      </c>
      <c r="C548" s="35">
        <f>(A548*(72*60))</f>
        <v>0</v>
      </c>
      <c r="D548" s="90">
        <f t="shared" si="81"/>
        <v>0</v>
      </c>
      <c r="E548" s="91">
        <f t="shared" si="82"/>
        <v>0</v>
      </c>
      <c r="F548" s="256"/>
    </row>
    <row r="549" spans="1:6">
      <c r="A549" s="18"/>
      <c r="B549" s="18"/>
      <c r="C549" s="27">
        <f>SUM(C538:C548)</f>
        <v>0</v>
      </c>
      <c r="D549" s="92">
        <f>SUM(D538:D548)</f>
        <v>0</v>
      </c>
      <c r="E549" s="92">
        <f>SUM(E538:E548)</f>
        <v>0</v>
      </c>
      <c r="F549" s="18"/>
    </row>
    <row r="550" spans="1:6">
      <c r="A550" s="191" t="s">
        <v>151</v>
      </c>
      <c r="B550" s="250"/>
      <c r="C550" s="27">
        <f>(C549*200)</f>
        <v>0</v>
      </c>
      <c r="D550" s="18"/>
      <c r="E550" s="18"/>
      <c r="F550" s="18"/>
    </row>
    <row r="551" spans="1:6">
      <c r="A551" s="1"/>
      <c r="B551" s="1"/>
      <c r="C551" s="2"/>
      <c r="D551" s="1"/>
      <c r="E551" s="1"/>
      <c r="F551" s="1"/>
    </row>
    <row r="552" spans="1:6">
      <c r="A552" s="1"/>
      <c r="B552" s="1"/>
      <c r="C552" s="2"/>
      <c r="D552" s="1"/>
      <c r="E552" s="1"/>
      <c r="F552" s="1"/>
    </row>
    <row r="553" spans="1:6">
      <c r="A553" s="282" t="s">
        <v>45</v>
      </c>
      <c r="B553" s="252"/>
      <c r="C553" s="6"/>
      <c r="D553" s="18"/>
      <c r="E553" s="18"/>
      <c r="F553" s="18"/>
    </row>
    <row r="554" spans="1:6">
      <c r="A554" s="19" t="s">
        <v>134</v>
      </c>
      <c r="B554" s="18" t="s">
        <v>135</v>
      </c>
      <c r="C554" s="19" t="s">
        <v>136</v>
      </c>
      <c r="D554" s="19" t="s">
        <v>137</v>
      </c>
      <c r="E554" s="19" t="s">
        <v>138</v>
      </c>
      <c r="F554" s="18"/>
    </row>
    <row r="555" spans="1:6">
      <c r="A555" s="26">
        <v>0</v>
      </c>
      <c r="B555" s="19" t="s">
        <v>139</v>
      </c>
      <c r="C555" s="30">
        <f>(A555*1)</f>
        <v>0</v>
      </c>
      <c r="D555" s="86">
        <f t="shared" ref="D555:D565" si="83">(C555/60)</f>
        <v>0</v>
      </c>
      <c r="E555" s="87">
        <f t="shared" ref="E555:E565" si="84">(D555/24)</f>
        <v>0</v>
      </c>
      <c r="F555" s="193" t="s">
        <v>45</v>
      </c>
    </row>
    <row r="556" spans="1:6">
      <c r="A556" s="26">
        <v>0</v>
      </c>
      <c r="B556" s="19" t="s">
        <v>140</v>
      </c>
      <c r="C556" s="33">
        <f>(A556*5)</f>
        <v>0</v>
      </c>
      <c r="D556" s="88">
        <f t="shared" si="83"/>
        <v>0</v>
      </c>
      <c r="E556" s="89">
        <f t="shared" si="84"/>
        <v>0</v>
      </c>
      <c r="F556" s="254"/>
    </row>
    <row r="557" spans="1:6">
      <c r="A557" s="26">
        <v>0</v>
      </c>
      <c r="B557" s="19" t="s">
        <v>141</v>
      </c>
      <c r="C557" s="33">
        <f>(A557*15)</f>
        <v>0</v>
      </c>
      <c r="D557" s="88">
        <f t="shared" si="83"/>
        <v>0</v>
      </c>
      <c r="E557" s="89">
        <f t="shared" si="84"/>
        <v>0</v>
      </c>
      <c r="F557" s="254"/>
    </row>
    <row r="558" spans="1:6">
      <c r="A558" s="26">
        <v>0</v>
      </c>
      <c r="B558" s="19" t="s">
        <v>142</v>
      </c>
      <c r="C558" s="33">
        <f>(A558*30)</f>
        <v>0</v>
      </c>
      <c r="D558" s="88">
        <f t="shared" si="83"/>
        <v>0</v>
      </c>
      <c r="E558" s="89">
        <f t="shared" si="84"/>
        <v>0</v>
      </c>
      <c r="F558" s="254"/>
    </row>
    <row r="559" spans="1:6">
      <c r="A559" s="26">
        <v>0</v>
      </c>
      <c r="B559" s="93" t="s">
        <v>143</v>
      </c>
      <c r="C559" s="33">
        <f>(A559*60)</f>
        <v>0</v>
      </c>
      <c r="D559" s="88">
        <f t="shared" si="83"/>
        <v>0</v>
      </c>
      <c r="E559" s="89">
        <f t="shared" si="84"/>
        <v>0</v>
      </c>
      <c r="F559" s="254"/>
    </row>
    <row r="560" spans="1:6">
      <c r="A560" s="26">
        <v>0</v>
      </c>
      <c r="B560" s="93" t="s">
        <v>144</v>
      </c>
      <c r="C560" s="33">
        <f>(A560*(4*60))</f>
        <v>0</v>
      </c>
      <c r="D560" s="88">
        <f t="shared" si="83"/>
        <v>0</v>
      </c>
      <c r="E560" s="89">
        <f t="shared" si="84"/>
        <v>0</v>
      </c>
      <c r="F560" s="254"/>
    </row>
    <row r="561" spans="1:6">
      <c r="A561" s="26">
        <v>0</v>
      </c>
      <c r="B561" s="93" t="s">
        <v>145</v>
      </c>
      <c r="C561" s="33">
        <f>(A561*(8*60))</f>
        <v>0</v>
      </c>
      <c r="D561" s="88">
        <f t="shared" si="83"/>
        <v>0</v>
      </c>
      <c r="E561" s="89">
        <f t="shared" si="84"/>
        <v>0</v>
      </c>
      <c r="F561" s="254"/>
    </row>
    <row r="562" spans="1:6">
      <c r="A562" s="26">
        <v>0</v>
      </c>
      <c r="B562" s="93" t="s">
        <v>146</v>
      </c>
      <c r="C562" s="33">
        <f>(A562*(12*60))</f>
        <v>0</v>
      </c>
      <c r="D562" s="88">
        <f t="shared" si="83"/>
        <v>0</v>
      </c>
      <c r="E562" s="89">
        <f t="shared" si="84"/>
        <v>0</v>
      </c>
      <c r="F562" s="254"/>
    </row>
    <row r="563" spans="1:6">
      <c r="A563" s="26">
        <v>0</v>
      </c>
      <c r="B563" s="19" t="s">
        <v>147</v>
      </c>
      <c r="C563" s="33">
        <f>(A563*(15*60))</f>
        <v>0</v>
      </c>
      <c r="D563" s="88">
        <f t="shared" si="83"/>
        <v>0</v>
      </c>
      <c r="E563" s="89">
        <f t="shared" si="84"/>
        <v>0</v>
      </c>
      <c r="F563" s="254"/>
    </row>
    <row r="564" spans="1:6">
      <c r="A564" s="26">
        <v>0</v>
      </c>
      <c r="B564" s="19" t="s">
        <v>148</v>
      </c>
      <c r="C564" s="33">
        <f>(A564*(24*60))</f>
        <v>0</v>
      </c>
      <c r="D564" s="88">
        <f t="shared" si="83"/>
        <v>0</v>
      </c>
      <c r="E564" s="89">
        <f t="shared" si="84"/>
        <v>0</v>
      </c>
      <c r="F564" s="254"/>
    </row>
    <row r="565" spans="1:6">
      <c r="A565" s="26">
        <v>0</v>
      </c>
      <c r="B565" s="19" t="s">
        <v>149</v>
      </c>
      <c r="C565" s="35">
        <f>(A565*(72*60))</f>
        <v>0</v>
      </c>
      <c r="D565" s="90">
        <f t="shared" si="83"/>
        <v>0</v>
      </c>
      <c r="E565" s="91">
        <f t="shared" si="84"/>
        <v>0</v>
      </c>
      <c r="F565" s="256"/>
    </row>
    <row r="566" spans="1:6">
      <c r="A566" s="18"/>
      <c r="B566" s="18"/>
      <c r="C566" s="27">
        <f>SUM(C555:C565)</f>
        <v>0</v>
      </c>
      <c r="D566" s="92">
        <f>SUM(D555:D565)</f>
        <v>0</v>
      </c>
      <c r="E566" s="92">
        <f>SUM(E555:E565)</f>
        <v>0</v>
      </c>
      <c r="F566" s="6"/>
    </row>
    <row r="567" spans="1:6">
      <c r="A567" s="191" t="s">
        <v>151</v>
      </c>
      <c r="B567" s="250"/>
      <c r="C567" s="27">
        <f>(C566*200)</f>
        <v>0</v>
      </c>
      <c r="D567" s="18"/>
      <c r="E567" s="6"/>
      <c r="F567" s="6"/>
    </row>
    <row r="568" spans="1:6">
      <c r="A568" s="1"/>
      <c r="B568" s="1"/>
      <c r="C568" s="1"/>
      <c r="D568" s="1"/>
      <c r="E568" s="2"/>
      <c r="F568" s="2"/>
    </row>
    <row r="569" spans="1:6">
      <c r="A569" s="1"/>
      <c r="B569" s="1"/>
      <c r="C569" s="1"/>
      <c r="D569" s="1"/>
      <c r="E569" s="2"/>
      <c r="F569" s="2"/>
    </row>
    <row r="570" spans="1:6">
      <c r="A570" s="283" t="s">
        <v>47</v>
      </c>
      <c r="B570" s="252"/>
      <c r="C570" s="18"/>
      <c r="D570" s="18"/>
      <c r="E570" s="6"/>
      <c r="F570" s="6"/>
    </row>
    <row r="571" spans="1:6">
      <c r="A571" s="19" t="s">
        <v>134</v>
      </c>
      <c r="B571" s="18" t="s">
        <v>135</v>
      </c>
      <c r="C571" s="19" t="s">
        <v>136</v>
      </c>
      <c r="D571" s="19" t="s">
        <v>137</v>
      </c>
      <c r="E571" s="5" t="s">
        <v>138</v>
      </c>
      <c r="F571" s="6"/>
    </row>
    <row r="572" spans="1:6">
      <c r="A572" s="26">
        <v>0</v>
      </c>
      <c r="B572" s="19" t="s">
        <v>139</v>
      </c>
      <c r="C572" s="30">
        <f>(A572*1)</f>
        <v>0</v>
      </c>
      <c r="D572" s="86">
        <f t="shared" ref="D572:D582" si="85">(C572/60)</f>
        <v>0</v>
      </c>
      <c r="E572" s="87">
        <f t="shared" ref="E572:E582" si="86">(D572/24)</f>
        <v>0</v>
      </c>
      <c r="F572" s="211" t="s">
        <v>47</v>
      </c>
    </row>
    <row r="573" spans="1:6">
      <c r="A573" s="26">
        <v>0</v>
      </c>
      <c r="B573" s="19" t="s">
        <v>140</v>
      </c>
      <c r="C573" s="33">
        <f>(A573*5)</f>
        <v>0</v>
      </c>
      <c r="D573" s="88">
        <f t="shared" si="85"/>
        <v>0</v>
      </c>
      <c r="E573" s="89">
        <f t="shared" si="86"/>
        <v>0</v>
      </c>
      <c r="F573" s="254"/>
    </row>
    <row r="574" spans="1:6">
      <c r="A574" s="26">
        <v>0</v>
      </c>
      <c r="B574" s="19" t="s">
        <v>141</v>
      </c>
      <c r="C574" s="33">
        <f>(A574*15)</f>
        <v>0</v>
      </c>
      <c r="D574" s="88">
        <f t="shared" si="85"/>
        <v>0</v>
      </c>
      <c r="E574" s="89">
        <f t="shared" si="86"/>
        <v>0</v>
      </c>
      <c r="F574" s="254"/>
    </row>
    <row r="575" spans="1:6">
      <c r="A575" s="26">
        <v>0</v>
      </c>
      <c r="B575" s="19" t="s">
        <v>142</v>
      </c>
      <c r="C575" s="33">
        <f>(A575*30)</f>
        <v>0</v>
      </c>
      <c r="D575" s="88">
        <f t="shared" si="85"/>
        <v>0</v>
      </c>
      <c r="E575" s="89">
        <f t="shared" si="86"/>
        <v>0</v>
      </c>
      <c r="F575" s="254"/>
    </row>
    <row r="576" spans="1:6">
      <c r="A576" s="26">
        <v>0</v>
      </c>
      <c r="B576" s="19" t="s">
        <v>143</v>
      </c>
      <c r="C576" s="33">
        <f>(A576*60)</f>
        <v>0</v>
      </c>
      <c r="D576" s="88">
        <f t="shared" si="85"/>
        <v>0</v>
      </c>
      <c r="E576" s="89">
        <f t="shared" si="86"/>
        <v>0</v>
      </c>
      <c r="F576" s="254"/>
    </row>
    <row r="577" spans="1:6">
      <c r="A577" s="26">
        <v>0</v>
      </c>
      <c r="B577" s="19" t="s">
        <v>144</v>
      </c>
      <c r="C577" s="33">
        <f>(A577*(4*60))</f>
        <v>0</v>
      </c>
      <c r="D577" s="88">
        <f t="shared" si="85"/>
        <v>0</v>
      </c>
      <c r="E577" s="89">
        <f t="shared" si="86"/>
        <v>0</v>
      </c>
      <c r="F577" s="254"/>
    </row>
    <row r="578" spans="1:6">
      <c r="A578" s="26">
        <v>0</v>
      </c>
      <c r="B578" s="19" t="s">
        <v>145</v>
      </c>
      <c r="C578" s="33">
        <f>(A578*(8*60))</f>
        <v>0</v>
      </c>
      <c r="D578" s="88">
        <f t="shared" si="85"/>
        <v>0</v>
      </c>
      <c r="E578" s="89">
        <f t="shared" si="86"/>
        <v>0</v>
      </c>
      <c r="F578" s="254"/>
    </row>
    <row r="579" spans="1:6">
      <c r="A579" s="26">
        <v>0</v>
      </c>
      <c r="B579" s="19" t="s">
        <v>146</v>
      </c>
      <c r="C579" s="33">
        <f>(A579*(12*60))</f>
        <v>0</v>
      </c>
      <c r="D579" s="88">
        <f t="shared" si="85"/>
        <v>0</v>
      </c>
      <c r="E579" s="89">
        <f t="shared" si="86"/>
        <v>0</v>
      </c>
      <c r="F579" s="254"/>
    </row>
    <row r="580" spans="1:6">
      <c r="A580" s="26">
        <v>0</v>
      </c>
      <c r="B580" s="19" t="s">
        <v>147</v>
      </c>
      <c r="C580" s="33">
        <f>(A580*(15*60))</f>
        <v>0</v>
      </c>
      <c r="D580" s="88">
        <f t="shared" si="85"/>
        <v>0</v>
      </c>
      <c r="E580" s="89">
        <f t="shared" si="86"/>
        <v>0</v>
      </c>
      <c r="F580" s="254"/>
    </row>
    <row r="581" spans="1:6">
      <c r="A581" s="26">
        <v>0</v>
      </c>
      <c r="B581" s="19" t="s">
        <v>148</v>
      </c>
      <c r="C581" s="33">
        <f>(A581*(24*60))</f>
        <v>0</v>
      </c>
      <c r="D581" s="88">
        <f t="shared" si="85"/>
        <v>0</v>
      </c>
      <c r="E581" s="89">
        <f t="shared" si="86"/>
        <v>0</v>
      </c>
      <c r="F581" s="254"/>
    </row>
    <row r="582" spans="1:6">
      <c r="A582" s="26">
        <v>0</v>
      </c>
      <c r="B582" s="19" t="s">
        <v>149</v>
      </c>
      <c r="C582" s="35">
        <f>(A582*(72*60))</f>
        <v>0</v>
      </c>
      <c r="D582" s="90">
        <f t="shared" si="85"/>
        <v>0</v>
      </c>
      <c r="E582" s="91">
        <f t="shared" si="86"/>
        <v>0</v>
      </c>
      <c r="F582" s="256"/>
    </row>
    <row r="583" spans="1:6">
      <c r="A583" s="18"/>
      <c r="B583" s="18"/>
      <c r="C583" s="27">
        <f>SUM(C572:C582)</f>
        <v>0</v>
      </c>
      <c r="D583" s="92">
        <f>SUM(D572:D582)</f>
        <v>0</v>
      </c>
      <c r="E583" s="92">
        <f>SUM(E572:E582)</f>
        <v>0</v>
      </c>
      <c r="F583" s="6"/>
    </row>
    <row r="584" spans="1:6">
      <c r="A584" s="191" t="s">
        <v>151</v>
      </c>
      <c r="B584" s="250"/>
      <c r="C584" s="27">
        <f>(C583*200)</f>
        <v>0</v>
      </c>
      <c r="D584" s="18"/>
      <c r="E584" s="18"/>
      <c r="F584" s="18"/>
    </row>
    <row r="585" spans="1:6">
      <c r="A585" s="1"/>
      <c r="B585" s="1"/>
      <c r="C585" s="1"/>
      <c r="D585" s="1"/>
      <c r="E585" s="1"/>
      <c r="F585" s="1"/>
    </row>
    <row r="586" spans="1:6">
      <c r="A586" s="1"/>
      <c r="B586" s="1"/>
      <c r="C586" s="1"/>
      <c r="D586" s="1"/>
      <c r="E586" s="1"/>
      <c r="F586" s="1"/>
    </row>
    <row r="587" spans="1:6">
      <c r="A587" s="284" t="s">
        <v>49</v>
      </c>
      <c r="B587" s="252"/>
      <c r="C587" s="18"/>
      <c r="D587" s="18"/>
      <c r="E587" s="18"/>
      <c r="F587" s="18"/>
    </row>
    <row r="588" spans="1:6">
      <c r="A588" s="19" t="s">
        <v>134</v>
      </c>
      <c r="B588" s="18" t="s">
        <v>135</v>
      </c>
      <c r="C588" s="5" t="s">
        <v>136</v>
      </c>
      <c r="D588" s="5" t="s">
        <v>137</v>
      </c>
      <c r="E588" s="95" t="s">
        <v>138</v>
      </c>
      <c r="F588" s="96"/>
    </row>
    <row r="589" spans="1:6">
      <c r="A589" s="26">
        <v>0</v>
      </c>
      <c r="B589" s="19" t="s">
        <v>139</v>
      </c>
      <c r="C589" s="30">
        <f>(A589*1)</f>
        <v>0</v>
      </c>
      <c r="D589" s="86">
        <f t="shared" ref="D589:D599" si="87">(C589/60)</f>
        <v>0</v>
      </c>
      <c r="E589" s="87">
        <f t="shared" ref="E589:E599" si="88">(D589/24)</f>
        <v>0</v>
      </c>
      <c r="F589" s="212" t="s">
        <v>49</v>
      </c>
    </row>
    <row r="590" spans="1:6">
      <c r="A590" s="26">
        <v>0</v>
      </c>
      <c r="B590" s="19" t="s">
        <v>140</v>
      </c>
      <c r="C590" s="33">
        <f>(A590*5)</f>
        <v>0</v>
      </c>
      <c r="D590" s="88">
        <f t="shared" si="87"/>
        <v>0</v>
      </c>
      <c r="E590" s="89">
        <f t="shared" si="88"/>
        <v>0</v>
      </c>
      <c r="F590" s="254"/>
    </row>
    <row r="591" spans="1:6">
      <c r="A591" s="26">
        <v>0</v>
      </c>
      <c r="B591" s="19" t="s">
        <v>141</v>
      </c>
      <c r="C591" s="33">
        <f>(A591*15)</f>
        <v>0</v>
      </c>
      <c r="D591" s="88">
        <f t="shared" si="87"/>
        <v>0</v>
      </c>
      <c r="E591" s="89">
        <f t="shared" si="88"/>
        <v>0</v>
      </c>
      <c r="F591" s="254"/>
    </row>
    <row r="592" spans="1:6">
      <c r="A592" s="26">
        <v>0</v>
      </c>
      <c r="B592" s="19" t="s">
        <v>142</v>
      </c>
      <c r="C592" s="33">
        <f>(A592*30)</f>
        <v>0</v>
      </c>
      <c r="D592" s="88">
        <f t="shared" si="87"/>
        <v>0</v>
      </c>
      <c r="E592" s="89">
        <f t="shared" si="88"/>
        <v>0</v>
      </c>
      <c r="F592" s="254"/>
    </row>
    <row r="593" spans="1:6">
      <c r="A593" s="26">
        <v>0</v>
      </c>
      <c r="B593" s="19" t="s">
        <v>143</v>
      </c>
      <c r="C593" s="33">
        <f>(A593*60)</f>
        <v>0</v>
      </c>
      <c r="D593" s="88">
        <f t="shared" si="87"/>
        <v>0</v>
      </c>
      <c r="E593" s="89">
        <f t="shared" si="88"/>
        <v>0</v>
      </c>
      <c r="F593" s="254"/>
    </row>
    <row r="594" spans="1:6">
      <c r="A594" s="26">
        <v>0</v>
      </c>
      <c r="B594" s="19" t="s">
        <v>144</v>
      </c>
      <c r="C594" s="33">
        <f>(A594*(4*60))</f>
        <v>0</v>
      </c>
      <c r="D594" s="88">
        <f t="shared" si="87"/>
        <v>0</v>
      </c>
      <c r="E594" s="89">
        <f t="shared" si="88"/>
        <v>0</v>
      </c>
      <c r="F594" s="254"/>
    </row>
    <row r="595" spans="1:6">
      <c r="A595" s="26">
        <v>0</v>
      </c>
      <c r="B595" s="19" t="s">
        <v>145</v>
      </c>
      <c r="C595" s="33">
        <f>(A595*(8*60))</f>
        <v>0</v>
      </c>
      <c r="D595" s="88">
        <f t="shared" si="87"/>
        <v>0</v>
      </c>
      <c r="E595" s="89">
        <f t="shared" si="88"/>
        <v>0</v>
      </c>
      <c r="F595" s="254"/>
    </row>
    <row r="596" spans="1:6">
      <c r="A596" s="26">
        <v>0</v>
      </c>
      <c r="B596" s="19" t="s">
        <v>146</v>
      </c>
      <c r="C596" s="33">
        <f>(A596*(12*60))</f>
        <v>0</v>
      </c>
      <c r="D596" s="88">
        <f t="shared" si="87"/>
        <v>0</v>
      </c>
      <c r="E596" s="89">
        <f t="shared" si="88"/>
        <v>0</v>
      </c>
      <c r="F596" s="254"/>
    </row>
    <row r="597" spans="1:6">
      <c r="A597" s="26">
        <v>0</v>
      </c>
      <c r="B597" s="19" t="s">
        <v>147</v>
      </c>
      <c r="C597" s="33">
        <f>(A597*(15*60))</f>
        <v>0</v>
      </c>
      <c r="D597" s="88">
        <f t="shared" si="87"/>
        <v>0</v>
      </c>
      <c r="E597" s="89">
        <f t="shared" si="88"/>
        <v>0</v>
      </c>
      <c r="F597" s="254"/>
    </row>
    <row r="598" spans="1:6">
      <c r="A598" s="26">
        <v>0</v>
      </c>
      <c r="B598" s="19" t="s">
        <v>148</v>
      </c>
      <c r="C598" s="33">
        <f>(A598*(24*60))</f>
        <v>0</v>
      </c>
      <c r="D598" s="88">
        <f t="shared" si="87"/>
        <v>0</v>
      </c>
      <c r="E598" s="89">
        <f t="shared" si="88"/>
        <v>0</v>
      </c>
      <c r="F598" s="254"/>
    </row>
    <row r="599" spans="1:6">
      <c r="A599" s="26">
        <v>0</v>
      </c>
      <c r="B599" s="19" t="s">
        <v>149</v>
      </c>
      <c r="C599" s="35">
        <f>(A599*(72*60))</f>
        <v>0</v>
      </c>
      <c r="D599" s="90">
        <f t="shared" si="87"/>
        <v>0</v>
      </c>
      <c r="E599" s="91">
        <f t="shared" si="88"/>
        <v>0</v>
      </c>
      <c r="F599" s="256"/>
    </row>
    <row r="600" spans="1:6">
      <c r="A600" s="18"/>
      <c r="B600" s="18"/>
      <c r="C600" s="27">
        <f>SUM(C589:C599)</f>
        <v>0</v>
      </c>
      <c r="D600" s="92">
        <f>SUM(D589:D599)</f>
        <v>0</v>
      </c>
      <c r="E600" s="92">
        <f>SUM(E589:E599)</f>
        <v>0</v>
      </c>
      <c r="F600" s="18"/>
    </row>
    <row r="601" spans="1:6">
      <c r="A601" s="191" t="s">
        <v>151</v>
      </c>
      <c r="B601" s="250"/>
      <c r="C601" s="27">
        <f>(C600*200)</f>
        <v>0</v>
      </c>
      <c r="D601" s="18"/>
      <c r="E601" s="18"/>
      <c r="F601" s="18"/>
    </row>
    <row r="602" spans="1:6">
      <c r="A602" s="1"/>
      <c r="B602" s="1"/>
      <c r="C602" s="1"/>
      <c r="D602" s="1"/>
      <c r="E602" s="1"/>
      <c r="F602" s="1"/>
    </row>
    <row r="603" spans="1:6">
      <c r="A603" s="1"/>
      <c r="B603" s="1"/>
      <c r="C603" s="1"/>
      <c r="D603" s="1"/>
      <c r="E603" s="1"/>
      <c r="F603" s="1"/>
    </row>
    <row r="604" spans="1:6">
      <c r="A604" s="285" t="s">
        <v>152</v>
      </c>
      <c r="B604" s="252"/>
      <c r="C604" s="6"/>
      <c r="D604" s="6"/>
      <c r="E604" s="18"/>
      <c r="F604" s="18"/>
    </row>
    <row r="605" spans="1:6">
      <c r="A605" s="19" t="s">
        <v>134</v>
      </c>
      <c r="B605" s="18" t="s">
        <v>135</v>
      </c>
      <c r="C605" s="5" t="s">
        <v>136</v>
      </c>
      <c r="D605" s="5" t="s">
        <v>137</v>
      </c>
      <c r="E605" s="19" t="s">
        <v>138</v>
      </c>
      <c r="F605" s="18"/>
    </row>
    <row r="606" spans="1:6">
      <c r="A606" s="26">
        <v>0</v>
      </c>
      <c r="B606" s="19" t="s">
        <v>139</v>
      </c>
      <c r="C606" s="30">
        <f>(A606*1)</f>
        <v>0</v>
      </c>
      <c r="D606" s="86">
        <f t="shared" ref="D606:D616" si="89">(C606/60)</f>
        <v>0</v>
      </c>
      <c r="E606" s="87">
        <f t="shared" ref="E606:E616" si="90">(D606/24)</f>
        <v>0</v>
      </c>
      <c r="F606" s="213" t="s">
        <v>50</v>
      </c>
    </row>
    <row r="607" spans="1:6">
      <c r="A607" s="26">
        <v>0</v>
      </c>
      <c r="B607" s="19" t="s">
        <v>140</v>
      </c>
      <c r="C607" s="33">
        <f>(A607*5)</f>
        <v>0</v>
      </c>
      <c r="D607" s="88">
        <f t="shared" si="89"/>
        <v>0</v>
      </c>
      <c r="E607" s="89">
        <f t="shared" si="90"/>
        <v>0</v>
      </c>
      <c r="F607" s="254"/>
    </row>
    <row r="608" spans="1:6">
      <c r="A608" s="26">
        <v>0</v>
      </c>
      <c r="B608" s="19" t="s">
        <v>141</v>
      </c>
      <c r="C608" s="33">
        <f>(A608*15)</f>
        <v>0</v>
      </c>
      <c r="D608" s="88">
        <f t="shared" si="89"/>
        <v>0</v>
      </c>
      <c r="E608" s="89">
        <f t="shared" si="90"/>
        <v>0</v>
      </c>
      <c r="F608" s="254"/>
    </row>
    <row r="609" spans="1:6">
      <c r="A609" s="26">
        <v>0</v>
      </c>
      <c r="B609" s="19" t="s">
        <v>142</v>
      </c>
      <c r="C609" s="33">
        <f>(A609*30)</f>
        <v>0</v>
      </c>
      <c r="D609" s="88">
        <f t="shared" si="89"/>
        <v>0</v>
      </c>
      <c r="E609" s="89">
        <f t="shared" si="90"/>
        <v>0</v>
      </c>
      <c r="F609" s="254"/>
    </row>
    <row r="610" spans="1:6">
      <c r="A610" s="26">
        <v>0</v>
      </c>
      <c r="B610" s="19" t="s">
        <v>143</v>
      </c>
      <c r="C610" s="33">
        <f>(A610*60)</f>
        <v>0</v>
      </c>
      <c r="D610" s="88">
        <f t="shared" si="89"/>
        <v>0</v>
      </c>
      <c r="E610" s="89">
        <f t="shared" si="90"/>
        <v>0</v>
      </c>
      <c r="F610" s="254"/>
    </row>
    <row r="611" spans="1:6">
      <c r="A611" s="26">
        <v>0</v>
      </c>
      <c r="B611" s="5" t="s">
        <v>144</v>
      </c>
      <c r="C611" s="33">
        <f>(A611*(4*60))</f>
        <v>0</v>
      </c>
      <c r="D611" s="88">
        <f t="shared" si="89"/>
        <v>0</v>
      </c>
      <c r="E611" s="89">
        <f t="shared" si="90"/>
        <v>0</v>
      </c>
      <c r="F611" s="254"/>
    </row>
    <row r="612" spans="1:6">
      <c r="A612" s="26">
        <v>0</v>
      </c>
      <c r="B612" s="5" t="s">
        <v>145</v>
      </c>
      <c r="C612" s="33">
        <f>(A612*(8*60))</f>
        <v>0</v>
      </c>
      <c r="D612" s="88">
        <f t="shared" si="89"/>
        <v>0</v>
      </c>
      <c r="E612" s="89">
        <f t="shared" si="90"/>
        <v>0</v>
      </c>
      <c r="F612" s="254"/>
    </row>
    <row r="613" spans="1:6">
      <c r="A613" s="26">
        <v>0</v>
      </c>
      <c r="B613" s="5" t="s">
        <v>146</v>
      </c>
      <c r="C613" s="33">
        <f>(A613*(12*60))</f>
        <v>0</v>
      </c>
      <c r="D613" s="88">
        <f t="shared" si="89"/>
        <v>0</v>
      </c>
      <c r="E613" s="89">
        <f t="shared" si="90"/>
        <v>0</v>
      </c>
      <c r="F613" s="254"/>
    </row>
    <row r="614" spans="1:6">
      <c r="A614" s="26">
        <v>0</v>
      </c>
      <c r="B614" s="5" t="s">
        <v>147</v>
      </c>
      <c r="C614" s="33">
        <f>(A614*(15*60))</f>
        <v>0</v>
      </c>
      <c r="D614" s="88">
        <f t="shared" si="89"/>
        <v>0</v>
      </c>
      <c r="E614" s="89">
        <f t="shared" si="90"/>
        <v>0</v>
      </c>
      <c r="F614" s="254"/>
    </row>
    <row r="615" spans="1:6">
      <c r="A615" s="26">
        <v>0</v>
      </c>
      <c r="B615" s="5" t="s">
        <v>148</v>
      </c>
      <c r="C615" s="33">
        <f>(A615*(24*60))</f>
        <v>0</v>
      </c>
      <c r="D615" s="88">
        <f t="shared" si="89"/>
        <v>0</v>
      </c>
      <c r="E615" s="89">
        <f t="shared" si="90"/>
        <v>0</v>
      </c>
      <c r="F615" s="254"/>
    </row>
    <row r="616" spans="1:6">
      <c r="A616" s="26">
        <v>0</v>
      </c>
      <c r="B616" s="5" t="s">
        <v>149</v>
      </c>
      <c r="C616" s="35">
        <f>(A616*(72*60))</f>
        <v>0</v>
      </c>
      <c r="D616" s="90">
        <f t="shared" si="89"/>
        <v>0</v>
      </c>
      <c r="E616" s="91">
        <f t="shared" si="90"/>
        <v>0</v>
      </c>
      <c r="F616" s="256"/>
    </row>
    <row r="617" spans="1:6">
      <c r="A617" s="18"/>
      <c r="B617" s="6"/>
      <c r="C617" s="27">
        <f>SUM(C606:C616)</f>
        <v>0</v>
      </c>
      <c r="D617" s="92">
        <f>SUM(D606:D616)</f>
        <v>0</v>
      </c>
      <c r="E617" s="92">
        <f>SUM(E606:E616)</f>
        <v>0</v>
      </c>
      <c r="F617" s="18"/>
    </row>
    <row r="618" spans="1:6">
      <c r="A618" s="191" t="s">
        <v>151</v>
      </c>
      <c r="B618" s="250"/>
      <c r="C618" s="27">
        <f>(C617*200)</f>
        <v>0</v>
      </c>
      <c r="D618" s="6"/>
      <c r="E618" s="18"/>
      <c r="F618" s="18"/>
    </row>
    <row r="621" spans="1:6">
      <c r="A621" s="290" t="s">
        <v>282</v>
      </c>
      <c r="B621" s="251"/>
      <c r="C621" s="252"/>
      <c r="D621" s="18"/>
      <c r="E621" s="18"/>
      <c r="F621" s="18"/>
    </row>
    <row r="622" spans="1:6">
      <c r="A622" s="102"/>
      <c r="B622" s="18"/>
      <c r="C622" s="18"/>
      <c r="D622" s="5" t="s">
        <v>283</v>
      </c>
      <c r="E622" s="5" t="s">
        <v>23</v>
      </c>
      <c r="F622" s="18"/>
    </row>
    <row r="623" spans="1:6">
      <c r="A623" s="37">
        <v>0</v>
      </c>
      <c r="B623" s="197" t="s">
        <v>285</v>
      </c>
      <c r="C623" s="250"/>
      <c r="D623" s="5">
        <v>1200</v>
      </c>
      <c r="E623" s="29">
        <f t="shared" ref="E623:E624" si="91">(A623*D623)</f>
        <v>0</v>
      </c>
      <c r="F623" s="18"/>
    </row>
    <row r="624" spans="1:6">
      <c r="A624" s="37">
        <v>0</v>
      </c>
      <c r="B624" s="198" t="s">
        <v>286</v>
      </c>
      <c r="C624" s="250"/>
      <c r="D624" s="5">
        <v>30400</v>
      </c>
      <c r="E624" s="56">
        <f t="shared" si="91"/>
        <v>0</v>
      </c>
      <c r="F624" s="18"/>
    </row>
    <row r="625" spans="1:13">
      <c r="A625" s="18"/>
      <c r="B625" s="191" t="s">
        <v>257</v>
      </c>
      <c r="C625" s="250"/>
      <c r="D625" s="6"/>
      <c r="E625" s="38">
        <f>SUM(E623:E624)</f>
        <v>0</v>
      </c>
      <c r="F625" s="18"/>
    </row>
    <row r="626" spans="1:13">
      <c r="A626" s="18"/>
      <c r="B626" s="18"/>
      <c r="C626" s="18"/>
      <c r="D626" s="18"/>
      <c r="E626" s="18"/>
      <c r="F626" s="18"/>
    </row>
    <row r="629" spans="1:13">
      <c r="A629" s="289" t="s">
        <v>93</v>
      </c>
      <c r="B629" s="251"/>
      <c r="C629" s="251"/>
      <c r="D629" s="252"/>
      <c r="E629" s="18"/>
      <c r="F629" s="18"/>
      <c r="G629" s="195" t="s">
        <v>258</v>
      </c>
      <c r="H629" s="252"/>
      <c r="I629" s="195" t="s">
        <v>259</v>
      </c>
      <c r="J629" s="251"/>
      <c r="K629" s="251"/>
      <c r="L629" s="251"/>
      <c r="M629" s="252"/>
    </row>
    <row r="630" spans="1:13">
      <c r="A630" s="19" t="s">
        <v>260</v>
      </c>
      <c r="B630" s="19" t="s">
        <v>261</v>
      </c>
      <c r="C630" s="19" t="s">
        <v>262</v>
      </c>
      <c r="D630" s="19" t="s">
        <v>263</v>
      </c>
      <c r="E630" s="19" t="s">
        <v>264</v>
      </c>
      <c r="F630" s="19" t="s">
        <v>265</v>
      </c>
      <c r="G630" s="19" t="s">
        <v>266</v>
      </c>
      <c r="H630" s="18" t="s">
        <v>267</v>
      </c>
      <c r="I630" s="156">
        <v>50</v>
      </c>
      <c r="J630" s="28">
        <v>40</v>
      </c>
      <c r="K630" s="28">
        <v>35</v>
      </c>
      <c r="L630" s="28">
        <v>30</v>
      </c>
      <c r="M630" s="28">
        <v>25</v>
      </c>
    </row>
    <row r="631" spans="1:13">
      <c r="A631" s="157">
        <v>0</v>
      </c>
      <c r="B631" s="93">
        <v>45294</v>
      </c>
      <c r="C631" s="37">
        <v>1</v>
      </c>
      <c r="D631" s="37">
        <v>1</v>
      </c>
      <c r="E631" s="5">
        <v>240</v>
      </c>
      <c r="F631" s="30">
        <f t="shared" ref="F631:F649" si="92">(A631)*(C631)*(D631)*(E631)</f>
        <v>0</v>
      </c>
      <c r="G631" s="158">
        <f t="shared" ref="G631:G649" si="93">(A631)*(C631)*(D631)*40</f>
        <v>0</v>
      </c>
      <c r="H631" s="31">
        <f t="shared" ref="H631:H649" si="94">(A631)*(C631)*(D631)*30</f>
        <v>0</v>
      </c>
      <c r="I631" s="159">
        <f t="shared" ref="I631:I649" si="95">(E631/50)</f>
        <v>4.8</v>
      </c>
      <c r="J631" s="159">
        <f t="shared" ref="J631:J649" si="96">(E631/40)</f>
        <v>6</v>
      </c>
      <c r="K631" s="159">
        <f t="shared" ref="K631:K649" si="97">(E631/35)</f>
        <v>6.8571428571428568</v>
      </c>
      <c r="L631" s="159">
        <f t="shared" ref="L631:L649" si="98">(E631/30)</f>
        <v>8</v>
      </c>
      <c r="M631" s="160">
        <f t="shared" ref="M631:M649" si="99">(E631/25)</f>
        <v>9.6</v>
      </c>
    </row>
    <row r="632" spans="1:13">
      <c r="A632" s="157">
        <v>0</v>
      </c>
      <c r="B632" s="93">
        <v>45388</v>
      </c>
      <c r="C632" s="37">
        <v>1</v>
      </c>
      <c r="D632" s="37">
        <v>1</v>
      </c>
      <c r="E632" s="5">
        <v>480</v>
      </c>
      <c r="F632" s="33">
        <f t="shared" si="92"/>
        <v>0</v>
      </c>
      <c r="G632" s="144">
        <f t="shared" si="93"/>
        <v>0</v>
      </c>
      <c r="H632" s="34">
        <f t="shared" si="94"/>
        <v>0</v>
      </c>
      <c r="I632" s="161">
        <f t="shared" si="95"/>
        <v>9.6</v>
      </c>
      <c r="J632" s="161">
        <f t="shared" si="96"/>
        <v>12</v>
      </c>
      <c r="K632" s="161">
        <f t="shared" si="97"/>
        <v>13.714285714285714</v>
      </c>
      <c r="L632" s="161">
        <f t="shared" si="98"/>
        <v>16</v>
      </c>
      <c r="M632" s="162">
        <f t="shared" si="99"/>
        <v>19.2</v>
      </c>
    </row>
    <row r="633" spans="1:13">
      <c r="A633" s="157">
        <v>0</v>
      </c>
      <c r="B633" s="93">
        <v>45482</v>
      </c>
      <c r="C633" s="37">
        <v>1</v>
      </c>
      <c r="D633" s="37">
        <v>1</v>
      </c>
      <c r="E633" s="5">
        <v>720</v>
      </c>
      <c r="F633" s="33">
        <f t="shared" si="92"/>
        <v>0</v>
      </c>
      <c r="G633" s="144">
        <f t="shared" si="93"/>
        <v>0</v>
      </c>
      <c r="H633" s="34">
        <f t="shared" si="94"/>
        <v>0</v>
      </c>
      <c r="I633" s="161">
        <f t="shared" si="95"/>
        <v>14.4</v>
      </c>
      <c r="J633" s="161">
        <f t="shared" si="96"/>
        <v>18</v>
      </c>
      <c r="K633" s="161">
        <f t="shared" si="97"/>
        <v>20.571428571428573</v>
      </c>
      <c r="L633" s="161">
        <f t="shared" si="98"/>
        <v>24</v>
      </c>
      <c r="M633" s="162">
        <f t="shared" si="99"/>
        <v>28.8</v>
      </c>
    </row>
    <row r="634" spans="1:13">
      <c r="A634" s="157">
        <v>0</v>
      </c>
      <c r="B634" s="93">
        <v>45577</v>
      </c>
      <c r="C634" s="37">
        <v>1</v>
      </c>
      <c r="D634" s="37">
        <v>1</v>
      </c>
      <c r="E634" s="5">
        <v>960</v>
      </c>
      <c r="F634" s="33">
        <f t="shared" si="92"/>
        <v>0</v>
      </c>
      <c r="G634" s="144">
        <f t="shared" si="93"/>
        <v>0</v>
      </c>
      <c r="H634" s="34">
        <f t="shared" si="94"/>
        <v>0</v>
      </c>
      <c r="I634" s="161">
        <f t="shared" si="95"/>
        <v>19.2</v>
      </c>
      <c r="J634" s="161">
        <f t="shared" si="96"/>
        <v>24</v>
      </c>
      <c r="K634" s="161">
        <f t="shared" si="97"/>
        <v>27.428571428571427</v>
      </c>
      <c r="L634" s="161">
        <f t="shared" si="98"/>
        <v>32</v>
      </c>
      <c r="M634" s="162">
        <f t="shared" si="99"/>
        <v>38.4</v>
      </c>
    </row>
    <row r="635" spans="1:13">
      <c r="A635" s="157">
        <v>0</v>
      </c>
      <c r="B635" s="19" t="s">
        <v>268</v>
      </c>
      <c r="C635" s="37">
        <v>1</v>
      </c>
      <c r="D635" s="37">
        <v>1</v>
      </c>
      <c r="E635" s="5">
        <v>1250</v>
      </c>
      <c r="F635" s="33">
        <f t="shared" si="92"/>
        <v>0</v>
      </c>
      <c r="G635" s="144">
        <f t="shared" si="93"/>
        <v>0</v>
      </c>
      <c r="H635" s="34">
        <f t="shared" si="94"/>
        <v>0</v>
      </c>
      <c r="I635" s="161">
        <f t="shared" si="95"/>
        <v>25</v>
      </c>
      <c r="J635" s="161">
        <f t="shared" si="96"/>
        <v>31.25</v>
      </c>
      <c r="K635" s="161">
        <f t="shared" si="97"/>
        <v>35.714285714285715</v>
      </c>
      <c r="L635" s="161">
        <f t="shared" si="98"/>
        <v>41.666666666666664</v>
      </c>
      <c r="M635" s="162">
        <f t="shared" si="99"/>
        <v>50</v>
      </c>
    </row>
    <row r="636" spans="1:13">
      <c r="A636" s="157">
        <v>0</v>
      </c>
      <c r="B636" s="19" t="s">
        <v>269</v>
      </c>
      <c r="C636" s="37">
        <v>1</v>
      </c>
      <c r="D636" s="37">
        <v>1</v>
      </c>
      <c r="E636" s="5">
        <v>1540</v>
      </c>
      <c r="F636" s="33">
        <f t="shared" si="92"/>
        <v>0</v>
      </c>
      <c r="G636" s="144">
        <f t="shared" si="93"/>
        <v>0</v>
      </c>
      <c r="H636" s="34">
        <f t="shared" si="94"/>
        <v>0</v>
      </c>
      <c r="I636" s="161">
        <f t="shared" si="95"/>
        <v>30.8</v>
      </c>
      <c r="J636" s="161">
        <f t="shared" si="96"/>
        <v>38.5</v>
      </c>
      <c r="K636" s="161">
        <f t="shared" si="97"/>
        <v>44</v>
      </c>
      <c r="L636" s="161">
        <f t="shared" si="98"/>
        <v>51.333333333333336</v>
      </c>
      <c r="M636" s="162">
        <f t="shared" si="99"/>
        <v>61.6</v>
      </c>
    </row>
    <row r="637" spans="1:13">
      <c r="A637" s="157">
        <v>0</v>
      </c>
      <c r="B637" s="19" t="s">
        <v>270</v>
      </c>
      <c r="C637" s="37">
        <v>1</v>
      </c>
      <c r="D637" s="37">
        <v>1</v>
      </c>
      <c r="E637" s="5">
        <v>1820</v>
      </c>
      <c r="F637" s="33">
        <f t="shared" si="92"/>
        <v>0</v>
      </c>
      <c r="G637" s="144">
        <f t="shared" si="93"/>
        <v>0</v>
      </c>
      <c r="H637" s="34">
        <f t="shared" si="94"/>
        <v>0</v>
      </c>
      <c r="I637" s="161">
        <f t="shared" si="95"/>
        <v>36.4</v>
      </c>
      <c r="J637" s="161">
        <f t="shared" si="96"/>
        <v>45.5</v>
      </c>
      <c r="K637" s="161">
        <f t="shared" si="97"/>
        <v>52</v>
      </c>
      <c r="L637" s="161">
        <f t="shared" si="98"/>
        <v>60.666666666666664</v>
      </c>
      <c r="M637" s="162">
        <f t="shared" si="99"/>
        <v>72.8</v>
      </c>
    </row>
    <row r="638" spans="1:13">
      <c r="A638" s="157">
        <v>0</v>
      </c>
      <c r="B638" s="19" t="s">
        <v>271</v>
      </c>
      <c r="C638" s="37">
        <v>1</v>
      </c>
      <c r="D638" s="37">
        <v>1</v>
      </c>
      <c r="E638" s="5">
        <v>2100</v>
      </c>
      <c r="F638" s="33">
        <f t="shared" si="92"/>
        <v>0</v>
      </c>
      <c r="G638" s="144">
        <f t="shared" si="93"/>
        <v>0</v>
      </c>
      <c r="H638" s="34">
        <f t="shared" si="94"/>
        <v>0</v>
      </c>
      <c r="I638" s="161">
        <f t="shared" si="95"/>
        <v>42</v>
      </c>
      <c r="J638" s="161">
        <f t="shared" si="96"/>
        <v>52.5</v>
      </c>
      <c r="K638" s="161">
        <f t="shared" si="97"/>
        <v>60</v>
      </c>
      <c r="L638" s="161">
        <f t="shared" si="98"/>
        <v>70</v>
      </c>
      <c r="M638" s="162">
        <f t="shared" si="99"/>
        <v>84</v>
      </c>
    </row>
    <row r="639" spans="1:13">
      <c r="A639" s="157">
        <v>0</v>
      </c>
      <c r="B639" s="19" t="s">
        <v>272</v>
      </c>
      <c r="C639" s="37">
        <v>1</v>
      </c>
      <c r="D639" s="37">
        <v>1</v>
      </c>
      <c r="E639" s="5">
        <v>2400</v>
      </c>
      <c r="F639" s="33">
        <f t="shared" si="92"/>
        <v>0</v>
      </c>
      <c r="G639" s="144">
        <f t="shared" si="93"/>
        <v>0</v>
      </c>
      <c r="H639" s="34">
        <f t="shared" si="94"/>
        <v>0</v>
      </c>
      <c r="I639" s="161">
        <f t="shared" si="95"/>
        <v>48</v>
      </c>
      <c r="J639" s="161">
        <f t="shared" si="96"/>
        <v>60</v>
      </c>
      <c r="K639" s="161">
        <f t="shared" si="97"/>
        <v>68.571428571428569</v>
      </c>
      <c r="L639" s="161">
        <f t="shared" si="98"/>
        <v>80</v>
      </c>
      <c r="M639" s="162">
        <f t="shared" si="99"/>
        <v>96</v>
      </c>
    </row>
    <row r="640" spans="1:13">
      <c r="A640" s="157">
        <v>0</v>
      </c>
      <c r="B640" s="19" t="s">
        <v>273</v>
      </c>
      <c r="C640" s="37">
        <v>1</v>
      </c>
      <c r="D640" s="37">
        <v>1</v>
      </c>
      <c r="E640" s="5">
        <v>2690</v>
      </c>
      <c r="F640" s="33">
        <f t="shared" si="92"/>
        <v>0</v>
      </c>
      <c r="G640" s="144">
        <f t="shared" si="93"/>
        <v>0</v>
      </c>
      <c r="H640" s="34">
        <f t="shared" si="94"/>
        <v>0</v>
      </c>
      <c r="I640" s="161">
        <f t="shared" si="95"/>
        <v>53.8</v>
      </c>
      <c r="J640" s="161">
        <f t="shared" si="96"/>
        <v>67.25</v>
      </c>
      <c r="K640" s="161">
        <f t="shared" si="97"/>
        <v>76.857142857142861</v>
      </c>
      <c r="L640" s="161">
        <f t="shared" si="98"/>
        <v>89.666666666666671</v>
      </c>
      <c r="M640" s="162">
        <f t="shared" si="99"/>
        <v>107.6</v>
      </c>
    </row>
    <row r="641" spans="1:13">
      <c r="A641" s="157">
        <v>0</v>
      </c>
      <c r="B641" s="19">
        <v>27</v>
      </c>
      <c r="C641" s="37">
        <v>1</v>
      </c>
      <c r="D641" s="37">
        <v>1</v>
      </c>
      <c r="E641" s="5">
        <v>2980</v>
      </c>
      <c r="F641" s="33">
        <f t="shared" si="92"/>
        <v>0</v>
      </c>
      <c r="G641" s="144">
        <f t="shared" si="93"/>
        <v>0</v>
      </c>
      <c r="H641" s="34">
        <f t="shared" si="94"/>
        <v>0</v>
      </c>
      <c r="I641" s="161">
        <f t="shared" si="95"/>
        <v>59.6</v>
      </c>
      <c r="J641" s="161">
        <f t="shared" si="96"/>
        <v>74.5</v>
      </c>
      <c r="K641" s="161">
        <f t="shared" si="97"/>
        <v>85.142857142857139</v>
      </c>
      <c r="L641" s="161">
        <f t="shared" si="98"/>
        <v>99.333333333333329</v>
      </c>
      <c r="M641" s="162">
        <f t="shared" si="99"/>
        <v>119.2</v>
      </c>
    </row>
    <row r="642" spans="1:13">
      <c r="A642" s="157">
        <v>0</v>
      </c>
      <c r="B642" s="19">
        <v>28</v>
      </c>
      <c r="C642" s="37">
        <v>1</v>
      </c>
      <c r="D642" s="37">
        <v>1</v>
      </c>
      <c r="E642" s="5">
        <v>3260</v>
      </c>
      <c r="F642" s="33">
        <f t="shared" si="92"/>
        <v>0</v>
      </c>
      <c r="G642" s="144">
        <f t="shared" si="93"/>
        <v>0</v>
      </c>
      <c r="H642" s="34">
        <f t="shared" si="94"/>
        <v>0</v>
      </c>
      <c r="I642" s="161">
        <f t="shared" si="95"/>
        <v>65.2</v>
      </c>
      <c r="J642" s="161">
        <f t="shared" si="96"/>
        <v>81.5</v>
      </c>
      <c r="K642" s="161">
        <f t="shared" si="97"/>
        <v>93.142857142857139</v>
      </c>
      <c r="L642" s="161">
        <f t="shared" si="98"/>
        <v>108.66666666666667</v>
      </c>
      <c r="M642" s="162">
        <f t="shared" si="99"/>
        <v>130.4</v>
      </c>
    </row>
    <row r="643" spans="1:13">
      <c r="A643" s="157">
        <v>0</v>
      </c>
      <c r="B643" s="19">
        <v>29</v>
      </c>
      <c r="C643" s="37">
        <v>1</v>
      </c>
      <c r="D643" s="37">
        <v>1</v>
      </c>
      <c r="E643" s="5">
        <v>2550</v>
      </c>
      <c r="F643" s="33">
        <f t="shared" si="92"/>
        <v>0</v>
      </c>
      <c r="G643" s="144">
        <f t="shared" si="93"/>
        <v>0</v>
      </c>
      <c r="H643" s="34">
        <f t="shared" si="94"/>
        <v>0</v>
      </c>
      <c r="I643" s="161">
        <f t="shared" si="95"/>
        <v>51</v>
      </c>
      <c r="J643" s="161">
        <f t="shared" si="96"/>
        <v>63.75</v>
      </c>
      <c r="K643" s="161">
        <f t="shared" si="97"/>
        <v>72.857142857142861</v>
      </c>
      <c r="L643" s="161">
        <f t="shared" si="98"/>
        <v>85</v>
      </c>
      <c r="M643" s="162">
        <f t="shared" si="99"/>
        <v>102</v>
      </c>
    </row>
    <row r="644" spans="1:13">
      <c r="A644" s="157">
        <v>0</v>
      </c>
      <c r="B644" s="19">
        <v>30</v>
      </c>
      <c r="C644" s="37">
        <v>1</v>
      </c>
      <c r="D644" s="37">
        <v>1</v>
      </c>
      <c r="E644" s="5">
        <v>3840</v>
      </c>
      <c r="F644" s="33">
        <f t="shared" si="92"/>
        <v>0</v>
      </c>
      <c r="G644" s="144">
        <f t="shared" si="93"/>
        <v>0</v>
      </c>
      <c r="H644" s="34">
        <f t="shared" si="94"/>
        <v>0</v>
      </c>
      <c r="I644" s="161">
        <f t="shared" si="95"/>
        <v>76.8</v>
      </c>
      <c r="J644" s="161">
        <f t="shared" si="96"/>
        <v>96</v>
      </c>
      <c r="K644" s="161">
        <f t="shared" si="97"/>
        <v>109.71428571428571</v>
      </c>
      <c r="L644" s="161">
        <f t="shared" si="98"/>
        <v>128</v>
      </c>
      <c r="M644" s="162">
        <f t="shared" si="99"/>
        <v>153.6</v>
      </c>
    </row>
    <row r="645" spans="1:13">
      <c r="A645" s="157">
        <v>0</v>
      </c>
      <c r="B645" s="19">
        <v>31</v>
      </c>
      <c r="C645" s="37">
        <v>1</v>
      </c>
      <c r="D645" s="37">
        <v>1</v>
      </c>
      <c r="E645" s="5">
        <v>4130</v>
      </c>
      <c r="F645" s="33">
        <f t="shared" si="92"/>
        <v>0</v>
      </c>
      <c r="G645" s="144">
        <f t="shared" si="93"/>
        <v>0</v>
      </c>
      <c r="H645" s="34">
        <f t="shared" si="94"/>
        <v>0</v>
      </c>
      <c r="I645" s="161">
        <f t="shared" si="95"/>
        <v>82.6</v>
      </c>
      <c r="J645" s="161">
        <f t="shared" si="96"/>
        <v>103.25</v>
      </c>
      <c r="K645" s="161">
        <f t="shared" si="97"/>
        <v>118</v>
      </c>
      <c r="L645" s="161">
        <f t="shared" si="98"/>
        <v>137.66666666666666</v>
      </c>
      <c r="M645" s="162">
        <f t="shared" si="99"/>
        <v>165.2</v>
      </c>
    </row>
    <row r="646" spans="1:13">
      <c r="A646" s="157">
        <v>0</v>
      </c>
      <c r="B646" s="19">
        <v>32</v>
      </c>
      <c r="C646" s="37">
        <v>1</v>
      </c>
      <c r="D646" s="37">
        <v>1</v>
      </c>
      <c r="E646" s="5">
        <v>4420</v>
      </c>
      <c r="F646" s="33">
        <f t="shared" si="92"/>
        <v>0</v>
      </c>
      <c r="G646" s="144">
        <f t="shared" si="93"/>
        <v>0</v>
      </c>
      <c r="H646" s="34">
        <f t="shared" si="94"/>
        <v>0</v>
      </c>
      <c r="I646" s="161">
        <f t="shared" si="95"/>
        <v>88.4</v>
      </c>
      <c r="J646" s="161">
        <f t="shared" si="96"/>
        <v>110.5</v>
      </c>
      <c r="K646" s="161">
        <f t="shared" si="97"/>
        <v>126.28571428571429</v>
      </c>
      <c r="L646" s="161">
        <f t="shared" si="98"/>
        <v>147.33333333333334</v>
      </c>
      <c r="M646" s="162">
        <f t="shared" si="99"/>
        <v>176.8</v>
      </c>
    </row>
    <row r="647" spans="1:13">
      <c r="A647" s="157">
        <v>0</v>
      </c>
      <c r="B647" s="19">
        <v>33</v>
      </c>
      <c r="C647" s="37">
        <v>1</v>
      </c>
      <c r="D647" s="37">
        <v>1</v>
      </c>
      <c r="E647" s="5">
        <v>4700</v>
      </c>
      <c r="F647" s="33">
        <f t="shared" si="92"/>
        <v>0</v>
      </c>
      <c r="G647" s="144">
        <f t="shared" si="93"/>
        <v>0</v>
      </c>
      <c r="H647" s="34">
        <f t="shared" si="94"/>
        <v>0</v>
      </c>
      <c r="I647" s="161">
        <f t="shared" si="95"/>
        <v>94</v>
      </c>
      <c r="J647" s="161">
        <f t="shared" si="96"/>
        <v>117.5</v>
      </c>
      <c r="K647" s="161">
        <f t="shared" si="97"/>
        <v>134.28571428571428</v>
      </c>
      <c r="L647" s="161">
        <f t="shared" si="98"/>
        <v>156.66666666666666</v>
      </c>
      <c r="M647" s="162">
        <f t="shared" si="99"/>
        <v>188</v>
      </c>
    </row>
    <row r="648" spans="1:13">
      <c r="A648" s="157">
        <v>0</v>
      </c>
      <c r="B648" s="19">
        <v>34</v>
      </c>
      <c r="C648" s="37">
        <v>1</v>
      </c>
      <c r="D648" s="37">
        <v>1</v>
      </c>
      <c r="E648" s="5">
        <v>4990</v>
      </c>
      <c r="F648" s="33">
        <f t="shared" si="92"/>
        <v>0</v>
      </c>
      <c r="G648" s="144">
        <f t="shared" si="93"/>
        <v>0</v>
      </c>
      <c r="H648" s="34">
        <f t="shared" si="94"/>
        <v>0</v>
      </c>
      <c r="I648" s="161">
        <f t="shared" si="95"/>
        <v>99.8</v>
      </c>
      <c r="J648" s="161">
        <f t="shared" si="96"/>
        <v>124.75</v>
      </c>
      <c r="K648" s="161">
        <f t="shared" si="97"/>
        <v>142.57142857142858</v>
      </c>
      <c r="L648" s="161">
        <f t="shared" si="98"/>
        <v>166.33333333333334</v>
      </c>
      <c r="M648" s="162">
        <f t="shared" si="99"/>
        <v>199.6</v>
      </c>
    </row>
    <row r="649" spans="1:13">
      <c r="A649" s="157">
        <v>0</v>
      </c>
      <c r="B649" s="19">
        <v>35</v>
      </c>
      <c r="C649" s="37">
        <v>1</v>
      </c>
      <c r="D649" s="37">
        <v>1</v>
      </c>
      <c r="E649" s="5">
        <v>5280</v>
      </c>
      <c r="F649" s="35">
        <f t="shared" si="92"/>
        <v>0</v>
      </c>
      <c r="G649" s="163">
        <f t="shared" si="93"/>
        <v>0</v>
      </c>
      <c r="H649" s="36">
        <f t="shared" si="94"/>
        <v>0</v>
      </c>
      <c r="I649" s="164">
        <f t="shared" si="95"/>
        <v>105.6</v>
      </c>
      <c r="J649" s="164">
        <f t="shared" si="96"/>
        <v>132</v>
      </c>
      <c r="K649" s="164">
        <f t="shared" si="97"/>
        <v>150.85714285714286</v>
      </c>
      <c r="L649" s="164">
        <f t="shared" si="98"/>
        <v>176</v>
      </c>
      <c r="M649" s="165">
        <f t="shared" si="99"/>
        <v>211.2</v>
      </c>
    </row>
    <row r="650" spans="1:13">
      <c r="A650" s="18"/>
      <c r="B650" s="18"/>
      <c r="C650" s="18"/>
      <c r="D650" s="18"/>
      <c r="E650" s="18"/>
      <c r="F650" s="38">
        <f t="shared" ref="F650:H650" si="100">SUM(F631:F649)</f>
        <v>0</v>
      </c>
      <c r="G650" s="38">
        <f t="shared" si="100"/>
        <v>0</v>
      </c>
      <c r="H650" s="38">
        <f t="shared" si="100"/>
        <v>0</v>
      </c>
      <c r="I650" s="18"/>
      <c r="J650" s="18"/>
      <c r="K650" s="18"/>
      <c r="L650" s="18"/>
      <c r="M650" s="18"/>
    </row>
    <row r="651" spans="1:13">
      <c r="A651" s="1"/>
      <c r="B651" s="1"/>
      <c r="C651" s="1"/>
      <c r="D651" s="1"/>
      <c r="E651" s="1"/>
      <c r="F651" s="1"/>
      <c r="G651" s="1"/>
      <c r="H651" s="1"/>
      <c r="I651" s="1"/>
      <c r="J651" s="1"/>
      <c r="K651" s="1"/>
      <c r="L651" s="1"/>
      <c r="M651" s="1"/>
    </row>
    <row r="652" spans="1:13">
      <c r="A652" s="1"/>
      <c r="B652" s="1"/>
      <c r="C652" s="1"/>
      <c r="D652" s="1"/>
      <c r="E652" s="1"/>
      <c r="F652" s="1"/>
      <c r="G652" s="1"/>
      <c r="H652" s="1"/>
      <c r="I652" s="1"/>
      <c r="J652" s="1"/>
      <c r="K652" s="1"/>
      <c r="L652" s="1"/>
      <c r="M652" s="1"/>
    </row>
    <row r="653" spans="1:13">
      <c r="A653" s="191" t="s">
        <v>274</v>
      </c>
      <c r="B653" s="250"/>
      <c r="C653" s="250"/>
      <c r="D653" s="250"/>
      <c r="E653" s="1"/>
      <c r="F653" s="1"/>
      <c r="G653" s="1"/>
      <c r="H653" s="1"/>
      <c r="I653" s="1"/>
      <c r="J653" s="1"/>
      <c r="K653" s="1"/>
      <c r="L653" s="1"/>
      <c r="M653" s="1"/>
    </row>
    <row r="654" spans="1:13">
      <c r="A654" s="18" t="s">
        <v>32</v>
      </c>
      <c r="B654" s="18" t="s">
        <v>33</v>
      </c>
      <c r="C654" s="18" t="s">
        <v>34</v>
      </c>
      <c r="D654" s="18" t="s">
        <v>35</v>
      </c>
      <c r="E654" s="1"/>
      <c r="F654" s="1"/>
      <c r="G654" s="1"/>
      <c r="H654" s="1"/>
      <c r="I654" s="1"/>
      <c r="J654" s="1"/>
      <c r="K654" s="1"/>
      <c r="L654" s="1"/>
      <c r="M654" s="1"/>
    </row>
    <row r="655" spans="1:13">
      <c r="A655" s="26">
        <v>0</v>
      </c>
      <c r="B655" s="26">
        <v>0</v>
      </c>
      <c r="C655" s="27">
        <f>SUM(B655-A655)</f>
        <v>0</v>
      </c>
      <c r="D655" s="26">
        <v>1</v>
      </c>
      <c r="E655" s="1"/>
      <c r="F655" s="1"/>
      <c r="G655" s="1"/>
      <c r="H655" s="1"/>
      <c r="I655" s="1"/>
      <c r="J655" s="1"/>
      <c r="K655" s="1"/>
      <c r="L655" s="1"/>
      <c r="M655" s="1"/>
    </row>
    <row r="656" spans="1:13">
      <c r="A656" s="18"/>
      <c r="B656" s="18"/>
      <c r="C656" s="18" t="s">
        <v>36</v>
      </c>
      <c r="D656" s="27">
        <f>(C655/D655)</f>
        <v>0</v>
      </c>
      <c r="E656" s="1"/>
      <c r="F656" s="1"/>
      <c r="G656" s="1"/>
      <c r="H656" s="1"/>
      <c r="I656" s="1"/>
      <c r="J656" s="1"/>
      <c r="K656" s="1"/>
      <c r="L656" s="1"/>
      <c r="M656" s="1"/>
    </row>
    <row r="657" spans="1:13">
      <c r="A657" s="1"/>
      <c r="B657" s="1"/>
      <c r="C657" s="1"/>
      <c r="D657" s="1"/>
      <c r="E657" s="1"/>
      <c r="F657" s="1"/>
      <c r="G657" s="1"/>
      <c r="H657" s="1"/>
      <c r="I657" s="1"/>
      <c r="J657" s="1"/>
      <c r="K657" s="1"/>
      <c r="L657" s="1"/>
      <c r="M657" s="1"/>
    </row>
    <row r="658" spans="1:13">
      <c r="A658" s="1"/>
      <c r="B658" s="1"/>
      <c r="C658" s="1"/>
      <c r="D658" s="1"/>
      <c r="E658" s="1"/>
      <c r="F658" s="1"/>
      <c r="G658" s="1"/>
      <c r="H658" s="1"/>
      <c r="I658" s="1"/>
      <c r="J658" s="1"/>
      <c r="K658" s="1"/>
      <c r="L658" s="1"/>
      <c r="M658" s="1"/>
    </row>
    <row r="659" spans="1:13">
      <c r="A659" s="289" t="s">
        <v>94</v>
      </c>
      <c r="B659" s="251"/>
      <c r="C659" s="251"/>
      <c r="D659" s="252"/>
      <c r="E659" s="207" t="s">
        <v>275</v>
      </c>
      <c r="F659" s="255"/>
      <c r="G659" s="255"/>
      <c r="H659" s="207" t="s">
        <v>276</v>
      </c>
      <c r="I659" s="255"/>
      <c r="J659" s="255"/>
      <c r="K659" s="1"/>
      <c r="L659" s="1"/>
      <c r="M659" s="1"/>
    </row>
    <row r="660" spans="1:13">
      <c r="A660" s="19" t="s">
        <v>277</v>
      </c>
      <c r="B660" s="19" t="s">
        <v>278</v>
      </c>
      <c r="C660" s="18" t="s">
        <v>279</v>
      </c>
      <c r="D660" s="18"/>
      <c r="E660" s="28" t="s">
        <v>280</v>
      </c>
      <c r="F660" s="28">
        <v>140</v>
      </c>
      <c r="G660" s="28">
        <v>150</v>
      </c>
      <c r="H660" s="19">
        <v>135</v>
      </c>
      <c r="I660" s="19">
        <v>140</v>
      </c>
      <c r="J660" s="19">
        <v>150</v>
      </c>
      <c r="K660" s="1"/>
      <c r="L660" s="1"/>
      <c r="M660" s="1"/>
    </row>
    <row r="661" spans="1:13">
      <c r="A661" s="37">
        <v>0</v>
      </c>
      <c r="B661" s="19">
        <v>1</v>
      </c>
      <c r="C661" s="5">
        <v>2880</v>
      </c>
      <c r="D661" s="29">
        <f t="shared" ref="D661:D666" si="101">(A661*C661)</f>
        <v>0</v>
      </c>
      <c r="E661" s="166">
        <f t="shared" ref="E661:E666" si="102">(C661/135)</f>
        <v>21.333333333333332</v>
      </c>
      <c r="F661" s="159">
        <f t="shared" ref="F661:F666" si="103">(C661/140)</f>
        <v>20.571428571428573</v>
      </c>
      <c r="G661" s="160">
        <f t="shared" ref="G661:G666" si="104">(C661/150)</f>
        <v>19.2</v>
      </c>
      <c r="H661" s="167">
        <f t="shared" ref="H661:H666" si="105">(A661*135)</f>
        <v>0</v>
      </c>
      <c r="I661" s="168">
        <f t="shared" ref="I661:I666" si="106">(A661*140)</f>
        <v>0</v>
      </c>
      <c r="J661" s="169">
        <f t="shared" ref="J661:J666" si="107">(A661*150)</f>
        <v>0</v>
      </c>
      <c r="K661" s="1"/>
      <c r="L661" s="1"/>
      <c r="M661" s="1"/>
    </row>
    <row r="662" spans="1:13">
      <c r="A662" s="37">
        <v>0</v>
      </c>
      <c r="B662" s="19">
        <v>2</v>
      </c>
      <c r="C662" s="5">
        <v>3840</v>
      </c>
      <c r="D662" s="32">
        <f t="shared" si="101"/>
        <v>0</v>
      </c>
      <c r="E662" s="170">
        <f t="shared" si="102"/>
        <v>28.444444444444443</v>
      </c>
      <c r="F662" s="161">
        <f t="shared" si="103"/>
        <v>27.428571428571427</v>
      </c>
      <c r="G662" s="162">
        <f t="shared" si="104"/>
        <v>25.6</v>
      </c>
      <c r="H662" s="171">
        <f t="shared" si="105"/>
        <v>0</v>
      </c>
      <c r="I662" s="172">
        <f t="shared" si="106"/>
        <v>0</v>
      </c>
      <c r="J662" s="173">
        <f t="shared" si="107"/>
        <v>0</v>
      </c>
      <c r="K662" s="1"/>
      <c r="L662" s="1"/>
      <c r="M662" s="1"/>
    </row>
    <row r="663" spans="1:13">
      <c r="A663" s="37">
        <v>0</v>
      </c>
      <c r="B663" s="19">
        <v>3</v>
      </c>
      <c r="C663" s="5">
        <v>6240</v>
      </c>
      <c r="D663" s="32">
        <f t="shared" si="101"/>
        <v>0</v>
      </c>
      <c r="E663" s="170">
        <f t="shared" si="102"/>
        <v>46.222222222222221</v>
      </c>
      <c r="F663" s="161">
        <f t="shared" si="103"/>
        <v>44.571428571428569</v>
      </c>
      <c r="G663" s="162">
        <f t="shared" si="104"/>
        <v>41.6</v>
      </c>
      <c r="H663" s="171">
        <f t="shared" si="105"/>
        <v>0</v>
      </c>
      <c r="I663" s="172">
        <f t="shared" si="106"/>
        <v>0</v>
      </c>
      <c r="J663" s="173">
        <f t="shared" si="107"/>
        <v>0</v>
      </c>
      <c r="K663" s="1"/>
      <c r="L663" s="1"/>
      <c r="M663" s="1"/>
    </row>
    <row r="664" spans="1:13">
      <c r="A664" s="37">
        <v>0</v>
      </c>
      <c r="B664" s="19">
        <v>4</v>
      </c>
      <c r="C664" s="5">
        <v>7680</v>
      </c>
      <c r="D664" s="32">
        <f t="shared" si="101"/>
        <v>0</v>
      </c>
      <c r="E664" s="170">
        <f t="shared" si="102"/>
        <v>56.888888888888886</v>
      </c>
      <c r="F664" s="161">
        <f t="shared" si="103"/>
        <v>54.857142857142854</v>
      </c>
      <c r="G664" s="162">
        <f t="shared" si="104"/>
        <v>51.2</v>
      </c>
      <c r="H664" s="171">
        <f t="shared" si="105"/>
        <v>0</v>
      </c>
      <c r="I664" s="172">
        <f t="shared" si="106"/>
        <v>0</v>
      </c>
      <c r="J664" s="173">
        <f t="shared" si="107"/>
        <v>0</v>
      </c>
      <c r="K664" s="1"/>
      <c r="L664" s="1"/>
      <c r="M664" s="1"/>
    </row>
    <row r="665" spans="1:13">
      <c r="A665" s="37">
        <v>0</v>
      </c>
      <c r="B665" s="19">
        <v>5</v>
      </c>
      <c r="C665" s="5">
        <v>9600</v>
      </c>
      <c r="D665" s="32">
        <f t="shared" si="101"/>
        <v>0</v>
      </c>
      <c r="E665" s="170">
        <f t="shared" si="102"/>
        <v>71.111111111111114</v>
      </c>
      <c r="F665" s="161">
        <f t="shared" si="103"/>
        <v>68.571428571428569</v>
      </c>
      <c r="G665" s="162">
        <f t="shared" si="104"/>
        <v>64</v>
      </c>
      <c r="H665" s="171">
        <f t="shared" si="105"/>
        <v>0</v>
      </c>
      <c r="I665" s="172">
        <f t="shared" si="106"/>
        <v>0</v>
      </c>
      <c r="J665" s="173">
        <f t="shared" si="107"/>
        <v>0</v>
      </c>
      <c r="K665" s="1"/>
      <c r="L665" s="1"/>
      <c r="M665" s="1"/>
    </row>
    <row r="666" spans="1:13">
      <c r="A666" s="37">
        <v>0</v>
      </c>
      <c r="B666" s="19">
        <v>6</v>
      </c>
      <c r="C666" s="5">
        <v>11520</v>
      </c>
      <c r="D666" s="56">
        <f t="shared" si="101"/>
        <v>0</v>
      </c>
      <c r="E666" s="174">
        <f t="shared" si="102"/>
        <v>85.333333333333329</v>
      </c>
      <c r="F666" s="164">
        <f t="shared" si="103"/>
        <v>82.285714285714292</v>
      </c>
      <c r="G666" s="165">
        <f t="shared" si="104"/>
        <v>76.8</v>
      </c>
      <c r="H666" s="175">
        <f t="shared" si="105"/>
        <v>0</v>
      </c>
      <c r="I666" s="176">
        <f t="shared" si="106"/>
        <v>0</v>
      </c>
      <c r="J666" s="177">
        <f t="shared" si="107"/>
        <v>0</v>
      </c>
      <c r="K666" s="1"/>
      <c r="L666" s="1"/>
      <c r="M666" s="1"/>
    </row>
    <row r="667" spans="1:13">
      <c r="A667" s="18"/>
      <c r="B667" s="18"/>
      <c r="C667" s="18"/>
      <c r="D667" s="27">
        <f>SUM(D661:D666)</f>
        <v>0</v>
      </c>
      <c r="E667" s="18"/>
      <c r="F667" s="18"/>
      <c r="G667" s="18"/>
      <c r="H667" s="18"/>
      <c r="I667" s="18"/>
      <c r="J667" s="18"/>
      <c r="K667" s="1"/>
      <c r="L667" s="1"/>
      <c r="M667" s="1"/>
    </row>
    <row r="711" spans="1:9">
      <c r="A711" s="77">
        <v>0</v>
      </c>
      <c r="B711" s="191" t="s">
        <v>317</v>
      </c>
      <c r="C711" s="250"/>
      <c r="D711" s="71" t="s">
        <v>71</v>
      </c>
      <c r="E711" s="78"/>
      <c r="F711" s="18"/>
      <c r="G711" s="18"/>
      <c r="H711" s="32">
        <f>I722</f>
        <v>119500</v>
      </c>
      <c r="I711" s="18"/>
    </row>
    <row r="713" spans="1:9">
      <c r="A713" s="290" t="s">
        <v>318</v>
      </c>
      <c r="B713" s="252"/>
      <c r="C713" s="18"/>
      <c r="D713" s="6"/>
      <c r="E713" s="19" t="s">
        <v>319</v>
      </c>
      <c r="F713" s="208" t="s">
        <v>320</v>
      </c>
      <c r="G713" s="209" t="s">
        <v>321</v>
      </c>
      <c r="H713" s="18"/>
      <c r="I713" s="18"/>
    </row>
    <row r="714" spans="1:9">
      <c r="A714" s="19" t="s">
        <v>81</v>
      </c>
      <c r="B714" s="209" t="s">
        <v>322</v>
      </c>
      <c r="C714" s="250"/>
      <c r="D714" s="5" t="s">
        <v>82</v>
      </c>
      <c r="E714" s="19" t="s">
        <v>323</v>
      </c>
      <c r="F714" s="250"/>
      <c r="G714" s="250"/>
      <c r="H714" s="19" t="s">
        <v>83</v>
      </c>
      <c r="I714" s="19" t="s">
        <v>324</v>
      </c>
    </row>
    <row r="715" spans="1:9">
      <c r="A715" s="6"/>
      <c r="B715" s="209" t="s">
        <v>325</v>
      </c>
      <c r="C715" s="250"/>
      <c r="D715" s="6"/>
      <c r="E715" s="178"/>
      <c r="F715" s="179">
        <v>25</v>
      </c>
      <c r="G715" s="6"/>
      <c r="H715" s="18"/>
      <c r="I715" s="6"/>
    </row>
    <row r="716" spans="1:9">
      <c r="A716" s="22">
        <v>1700</v>
      </c>
      <c r="B716" s="210">
        <v>1.7361111111111112E-4</v>
      </c>
      <c r="C716" s="252"/>
      <c r="D716" s="5">
        <v>1</v>
      </c>
      <c r="E716" s="180">
        <f t="shared" ref="E716:E719" si="108">(A716*B716)</f>
        <v>0.2951388888888889</v>
      </c>
      <c r="F716" s="180">
        <f>(E716*((100-F715)/100))</f>
        <v>0.22135416666666669</v>
      </c>
      <c r="G716" s="181"/>
      <c r="H716" s="19">
        <v>5</v>
      </c>
      <c r="I716" s="29">
        <f t="shared" ref="I716:I721" si="109">(A716*H716)</f>
        <v>8500</v>
      </c>
    </row>
    <row r="717" spans="1:9">
      <c r="A717" s="22">
        <v>1300</v>
      </c>
      <c r="B717" s="210">
        <v>2.5462962962962961E-4</v>
      </c>
      <c r="C717" s="252"/>
      <c r="D717" s="5">
        <v>2</v>
      </c>
      <c r="E717" s="182">
        <f t="shared" si="108"/>
        <v>0.33101851851851849</v>
      </c>
      <c r="F717" s="183"/>
      <c r="G717" s="78"/>
      <c r="H717" s="19">
        <v>10</v>
      </c>
      <c r="I717" s="32">
        <f t="shared" si="109"/>
        <v>13000</v>
      </c>
    </row>
    <row r="718" spans="1:9">
      <c r="A718" s="22">
        <v>1300</v>
      </c>
      <c r="B718" s="210">
        <v>4.9768518518518521E-4</v>
      </c>
      <c r="C718" s="252"/>
      <c r="D718" s="5">
        <v>3</v>
      </c>
      <c r="E718" s="182">
        <f t="shared" si="108"/>
        <v>0.64699074074074081</v>
      </c>
      <c r="F718" s="183"/>
      <c r="G718" s="78"/>
      <c r="H718" s="19">
        <v>20</v>
      </c>
      <c r="I718" s="32">
        <f t="shared" si="109"/>
        <v>26000</v>
      </c>
    </row>
    <row r="719" spans="1:9">
      <c r="A719" s="22">
        <v>1800</v>
      </c>
      <c r="B719" s="210">
        <v>6.7129629629629625E-4</v>
      </c>
      <c r="C719" s="252"/>
      <c r="D719" s="5">
        <v>4</v>
      </c>
      <c r="E719" s="182">
        <f t="shared" si="108"/>
        <v>1.2083333333333333</v>
      </c>
      <c r="F719" s="183"/>
      <c r="G719" s="78"/>
      <c r="H719" s="19">
        <v>40</v>
      </c>
      <c r="I719" s="32">
        <f t="shared" si="109"/>
        <v>72000</v>
      </c>
    </row>
    <row r="720" spans="1:9">
      <c r="A720" s="22">
        <v>0</v>
      </c>
      <c r="B720" s="210">
        <v>0</v>
      </c>
      <c r="C720" s="252"/>
      <c r="D720" s="5">
        <v>5</v>
      </c>
      <c r="E720" s="182">
        <f t="shared" ref="E720:E721" si="110">((A720*B720)/60)</f>
        <v>0</v>
      </c>
      <c r="F720" s="183"/>
      <c r="G720" s="78"/>
      <c r="H720" s="19">
        <v>80</v>
      </c>
      <c r="I720" s="32">
        <f t="shared" si="109"/>
        <v>0</v>
      </c>
    </row>
    <row r="721" spans="1:9">
      <c r="A721" s="22">
        <v>0</v>
      </c>
      <c r="B721" s="210">
        <v>0</v>
      </c>
      <c r="C721" s="252"/>
      <c r="D721" s="5">
        <v>6</v>
      </c>
      <c r="E721" s="184">
        <f t="shared" si="110"/>
        <v>0</v>
      </c>
      <c r="F721" s="185"/>
      <c r="G721" s="186"/>
      <c r="H721" s="19">
        <v>150</v>
      </c>
      <c r="I721" s="56">
        <f t="shared" si="109"/>
        <v>0</v>
      </c>
    </row>
    <row r="722" spans="1:9">
      <c r="A722" s="18"/>
      <c r="B722" s="6"/>
      <c r="C722" s="18"/>
      <c r="D722" s="6"/>
      <c r="E722" s="18"/>
      <c r="F722" s="18"/>
      <c r="G722" s="6"/>
      <c r="H722" s="18"/>
      <c r="I722" s="27">
        <f>SUM(I716:I721)</f>
        <v>119500</v>
      </c>
    </row>
    <row r="723" spans="1:9">
      <c r="A723" s="1"/>
      <c r="B723" s="2"/>
      <c r="C723" s="1"/>
      <c r="D723" s="2"/>
      <c r="E723" s="1"/>
      <c r="F723" s="1"/>
      <c r="G723" s="2"/>
      <c r="H723" s="1"/>
      <c r="I723" s="1"/>
    </row>
    <row r="724" spans="1:9">
      <c r="A724" s="1"/>
      <c r="B724" s="2"/>
      <c r="C724" s="1"/>
      <c r="D724" s="2"/>
      <c r="E724" s="1"/>
      <c r="F724" s="1"/>
      <c r="G724" s="2"/>
      <c r="H724" s="1"/>
      <c r="I724" s="1"/>
    </row>
    <row r="725" spans="1:9">
      <c r="A725" s="1"/>
      <c r="B725" s="187">
        <v>15</v>
      </c>
      <c r="C725" s="25">
        <v>0.44</v>
      </c>
      <c r="D725" s="187">
        <f>((B725/60)*C725)</f>
        <v>0.11</v>
      </c>
      <c r="E725" s="1"/>
      <c r="F725" s="1"/>
      <c r="G725" s="2"/>
      <c r="H725" s="1"/>
      <c r="I725" s="1"/>
    </row>
    <row r="726" spans="1:9">
      <c r="A726" s="1"/>
      <c r="B726" s="2" t="s">
        <v>326</v>
      </c>
      <c r="C726" s="1"/>
      <c r="D726" s="187">
        <f>((62*(58/60)))</f>
        <v>59.933333333333337</v>
      </c>
      <c r="E726" s="25">
        <v>1</v>
      </c>
      <c r="F726" s="188">
        <v>2.6707175925925926E-3</v>
      </c>
      <c r="G726" s="188">
        <f>(F726/4)</f>
        <v>6.6767939814814815E-4</v>
      </c>
      <c r="H726" s="1"/>
      <c r="I726" s="1"/>
    </row>
    <row r="727" spans="1:9">
      <c r="A727" s="1"/>
      <c r="B727" s="2" t="s">
        <v>327</v>
      </c>
      <c r="C727" s="1"/>
      <c r="D727" s="2"/>
      <c r="E727" s="1"/>
      <c r="F727" s="188">
        <v>6.7129629629629625E-4</v>
      </c>
      <c r="G727" s="188">
        <f>(F727*4)</f>
        <v>2.685185185185185E-3</v>
      </c>
      <c r="H727" s="1"/>
      <c r="I727" s="1"/>
    </row>
    <row r="728" spans="1:9">
      <c r="A728" s="1"/>
      <c r="B728" s="2" t="s">
        <v>328</v>
      </c>
      <c r="C728" s="1"/>
      <c r="D728" s="2"/>
      <c r="E728" s="1"/>
      <c r="F728" s="1"/>
      <c r="G728" s="2"/>
      <c r="H728" s="1"/>
      <c r="I728" s="1"/>
    </row>
    <row r="729" spans="1:9">
      <c r="A729" s="1"/>
      <c r="B729" s="2"/>
      <c r="C729" s="1"/>
      <c r="D729" s="2" t="s">
        <v>329</v>
      </c>
      <c r="E729" s="1"/>
      <c r="F729" s="1"/>
      <c r="G729" s="2"/>
      <c r="H729" s="1"/>
      <c r="I729" s="1"/>
    </row>
    <row r="730" spans="1:9">
      <c r="A730" s="1"/>
      <c r="B730" s="2"/>
      <c r="C730" s="1"/>
      <c r="D730" s="2" t="s">
        <v>330</v>
      </c>
      <c r="E730" s="1" t="s">
        <v>331</v>
      </c>
      <c r="F730" s="25">
        <v>1</v>
      </c>
      <c r="G730" s="188">
        <v>1.273148148148148E-4</v>
      </c>
      <c r="H730" s="1"/>
      <c r="I730" s="25">
        <v>11</v>
      </c>
    </row>
    <row r="731" spans="1:9">
      <c r="A731" s="1"/>
      <c r="B731" s="2" t="s">
        <v>332</v>
      </c>
      <c r="C731" s="25">
        <v>1</v>
      </c>
      <c r="D731" s="188">
        <v>6.7129629629629625E-4</v>
      </c>
      <c r="E731" s="189"/>
      <c r="F731" s="25">
        <v>2</v>
      </c>
      <c r="G731" s="188">
        <v>2.5462962962962961E-4</v>
      </c>
      <c r="H731" s="1"/>
      <c r="I731" s="25">
        <f t="shared" ref="I731:I745" si="111">I730+11</f>
        <v>22</v>
      </c>
    </row>
    <row r="732" spans="1:9">
      <c r="A732" s="1" t="s">
        <v>333</v>
      </c>
      <c r="B732" s="2" t="s">
        <v>334</v>
      </c>
      <c r="C732" s="25">
        <v>1800</v>
      </c>
      <c r="D732" s="188">
        <v>1.1990393518518518</v>
      </c>
      <c r="E732" s="188">
        <f>C732*D731</f>
        <v>1.2083333333333333</v>
      </c>
      <c r="F732" s="25">
        <v>3</v>
      </c>
      <c r="G732" s="189"/>
      <c r="H732" s="1"/>
      <c r="I732" s="25">
        <f t="shared" si="111"/>
        <v>33</v>
      </c>
    </row>
    <row r="733" spans="1:9">
      <c r="A733" s="1"/>
      <c r="B733" s="2"/>
      <c r="C733" s="1"/>
      <c r="D733" s="189"/>
      <c r="E733" s="189"/>
      <c r="F733" s="25">
        <v>4</v>
      </c>
      <c r="G733" s="188">
        <v>4.9768518518518521E-4</v>
      </c>
      <c r="H733" s="1"/>
      <c r="I733" s="25">
        <f t="shared" si="111"/>
        <v>44</v>
      </c>
    </row>
    <row r="734" spans="1:9">
      <c r="A734" s="1"/>
      <c r="B734" s="2" t="s">
        <v>335</v>
      </c>
      <c r="C734" s="1" t="s">
        <v>336</v>
      </c>
      <c r="D734" s="2" t="s">
        <v>337</v>
      </c>
      <c r="E734" s="189"/>
      <c r="F734" s="25">
        <v>5</v>
      </c>
      <c r="G734" s="188">
        <v>6.2500000000000001E-4</v>
      </c>
      <c r="H734" s="1"/>
      <c r="I734" s="25">
        <f t="shared" si="111"/>
        <v>55</v>
      </c>
    </row>
    <row r="735" spans="1:9">
      <c r="A735" s="1"/>
      <c r="B735" s="2" t="s">
        <v>338</v>
      </c>
      <c r="C735" s="25">
        <v>103597</v>
      </c>
      <c r="D735" s="187">
        <v>1800</v>
      </c>
      <c r="E735" s="25">
        <f t="shared" ref="E735:E736" si="112">(C735/D735)</f>
        <v>57.553888888888892</v>
      </c>
      <c r="F735" s="25">
        <v>6</v>
      </c>
      <c r="G735" s="189"/>
      <c r="H735" s="1"/>
      <c r="I735" s="25">
        <f t="shared" si="111"/>
        <v>66</v>
      </c>
    </row>
    <row r="736" spans="1:9">
      <c r="A736" s="1"/>
      <c r="B736" s="187">
        <v>37</v>
      </c>
      <c r="C736" s="25">
        <v>104400</v>
      </c>
      <c r="D736" s="187">
        <v>1800</v>
      </c>
      <c r="E736" s="25">
        <f t="shared" si="112"/>
        <v>58</v>
      </c>
      <c r="F736" s="25">
        <v>7</v>
      </c>
      <c r="G736" s="188">
        <v>8.7962962962962962E-4</v>
      </c>
      <c r="H736" s="1"/>
      <c r="I736" s="25">
        <f t="shared" si="111"/>
        <v>77</v>
      </c>
    </row>
    <row r="737" spans="1:9">
      <c r="A737" s="190">
        <v>6.6666666666666671E-3</v>
      </c>
      <c r="B737" s="2"/>
      <c r="C737" s="1"/>
      <c r="D737" s="2"/>
      <c r="E737" s="1"/>
      <c r="F737" s="25">
        <v>8</v>
      </c>
      <c r="G737" s="188">
        <v>9.9537037037037042E-4</v>
      </c>
      <c r="H737" s="1"/>
      <c r="I737" s="25">
        <f t="shared" si="111"/>
        <v>88</v>
      </c>
    </row>
    <row r="738" spans="1:9">
      <c r="A738" s="1"/>
      <c r="B738" s="2"/>
      <c r="C738" s="1"/>
      <c r="D738" s="2"/>
      <c r="E738" s="1"/>
      <c r="F738" s="1"/>
      <c r="G738" s="189"/>
      <c r="H738" s="1"/>
      <c r="I738" s="25">
        <f t="shared" si="111"/>
        <v>99</v>
      </c>
    </row>
    <row r="739" spans="1:9">
      <c r="A739" s="1"/>
      <c r="B739" s="2"/>
      <c r="C739" s="1"/>
      <c r="D739" s="2"/>
      <c r="E739" s="1"/>
      <c r="F739" s="25">
        <v>10</v>
      </c>
      <c r="G739" s="188">
        <v>1.25E-3</v>
      </c>
      <c r="H739" s="1"/>
      <c r="I739" s="25">
        <f t="shared" si="111"/>
        <v>110</v>
      </c>
    </row>
    <row r="740" spans="1:9">
      <c r="A740" s="1"/>
      <c r="B740" s="2"/>
      <c r="C740" s="1"/>
      <c r="D740" s="2"/>
      <c r="E740" s="1"/>
      <c r="F740" s="25">
        <v>11</v>
      </c>
      <c r="G740" s="188">
        <v>1.3773148148148147E-3</v>
      </c>
      <c r="H740" s="1"/>
      <c r="I740" s="25">
        <f t="shared" si="111"/>
        <v>121</v>
      </c>
    </row>
    <row r="741" spans="1:9">
      <c r="A741" s="1"/>
      <c r="B741" s="2"/>
      <c r="C741" s="1"/>
      <c r="D741" s="2"/>
      <c r="E741" s="1"/>
      <c r="F741" s="1"/>
      <c r="G741" s="189"/>
      <c r="H741" s="1"/>
      <c r="I741" s="25">
        <f t="shared" si="111"/>
        <v>132</v>
      </c>
    </row>
    <row r="742" spans="1:9">
      <c r="A742" s="1"/>
      <c r="B742" s="2"/>
      <c r="C742" s="1"/>
      <c r="D742" s="2"/>
      <c r="E742" s="1"/>
      <c r="F742" s="25">
        <v>13</v>
      </c>
      <c r="G742" s="188">
        <v>1.6203703703703703E-3</v>
      </c>
      <c r="H742" s="1"/>
      <c r="I742" s="25">
        <f t="shared" si="111"/>
        <v>143</v>
      </c>
    </row>
    <row r="743" spans="1:9">
      <c r="A743" s="1"/>
      <c r="B743" s="2"/>
      <c r="C743" s="1"/>
      <c r="D743" s="2"/>
      <c r="E743" s="1"/>
      <c r="F743" s="25">
        <v>14</v>
      </c>
      <c r="G743" s="188">
        <v>1.7476851851851852E-3</v>
      </c>
      <c r="H743" s="1"/>
      <c r="I743" s="25">
        <f t="shared" si="111"/>
        <v>154</v>
      </c>
    </row>
    <row r="744" spans="1:9">
      <c r="A744" s="1"/>
      <c r="B744" s="2"/>
      <c r="C744" s="1"/>
      <c r="D744" s="2"/>
      <c r="E744" s="1"/>
      <c r="F744" s="1"/>
      <c r="G744" s="189"/>
      <c r="H744" s="1"/>
      <c r="I744" s="25">
        <f t="shared" si="111"/>
        <v>165</v>
      </c>
    </row>
    <row r="745" spans="1:9">
      <c r="A745" s="1"/>
      <c r="B745" s="2"/>
      <c r="C745" s="1"/>
      <c r="D745" s="2"/>
      <c r="E745" s="1"/>
      <c r="F745" s="25">
        <v>16</v>
      </c>
      <c r="G745" s="188">
        <v>2.0023148148148148E-3</v>
      </c>
      <c r="H745" s="1"/>
      <c r="I745" s="25">
        <f t="shared" si="111"/>
        <v>176</v>
      </c>
    </row>
    <row r="746" spans="1:9">
      <c r="A746" s="1"/>
      <c r="B746" s="2"/>
      <c r="C746" s="1"/>
      <c r="D746" s="2"/>
      <c r="E746" s="1"/>
      <c r="F746" s="25">
        <v>17</v>
      </c>
      <c r="G746" s="188">
        <v>2.1180555555555558E-3</v>
      </c>
      <c r="H746" s="1"/>
      <c r="I746" s="1"/>
    </row>
    <row r="747" spans="1:9">
      <c r="A747" s="1"/>
      <c r="B747" s="2"/>
      <c r="C747" s="1"/>
      <c r="D747" s="2"/>
      <c r="E747" s="1"/>
      <c r="F747" s="1"/>
      <c r="G747" s="189"/>
      <c r="H747" s="1"/>
      <c r="I747" s="1"/>
    </row>
    <row r="748" spans="1:9">
      <c r="A748" s="1"/>
      <c r="B748" s="2"/>
      <c r="C748" s="1"/>
      <c r="D748" s="2"/>
      <c r="E748" s="1"/>
      <c r="F748" s="25">
        <v>19</v>
      </c>
      <c r="G748" s="188">
        <v>2.3726851851851851E-3</v>
      </c>
      <c r="H748" s="1"/>
      <c r="I748" s="1"/>
    </row>
  </sheetData>
  <mergeCells count="271">
    <mergeCell ref="A1:J1"/>
    <mergeCell ref="A2:J2"/>
    <mergeCell ref="B3:I3"/>
    <mergeCell ref="C4:H4"/>
    <mergeCell ref="C5:H5"/>
    <mergeCell ref="C7:H7"/>
    <mergeCell ref="C9:H9"/>
    <mergeCell ref="I33:I35"/>
    <mergeCell ref="I39:I41"/>
    <mergeCell ref="D11:E11"/>
    <mergeCell ref="F11:G11"/>
    <mergeCell ref="B13:I16"/>
    <mergeCell ref="B17:I18"/>
    <mergeCell ref="B19:I22"/>
    <mergeCell ref="A28:F28"/>
    <mergeCell ref="A33:A35"/>
    <mergeCell ref="A48:D48"/>
    <mergeCell ref="F53:J53"/>
    <mergeCell ref="B54:C54"/>
    <mergeCell ref="G54:I54"/>
    <mergeCell ref="B55:C55"/>
    <mergeCell ref="B56:C56"/>
    <mergeCell ref="B57:C57"/>
    <mergeCell ref="B58:C58"/>
    <mergeCell ref="B60:C60"/>
    <mergeCell ref="A63:D63"/>
    <mergeCell ref="B69:C69"/>
    <mergeCell ref="B70:C70"/>
    <mergeCell ref="B71:C71"/>
    <mergeCell ref="G71:H71"/>
    <mergeCell ref="A75:A76"/>
    <mergeCell ref="B75:B76"/>
    <mergeCell ref="G75:G76"/>
    <mergeCell ref="H75:H76"/>
    <mergeCell ref="A77:E77"/>
    <mergeCell ref="G77:H77"/>
    <mergeCell ref="G72:G73"/>
    <mergeCell ref="G78:G79"/>
    <mergeCell ref="A72:A73"/>
    <mergeCell ref="B72:B73"/>
    <mergeCell ref="F72:F79"/>
    <mergeCell ref="H72:H73"/>
    <mergeCell ref="A74:E74"/>
    <mergeCell ref="G74:H74"/>
    <mergeCell ref="B78:D78"/>
    <mergeCell ref="F82:H82"/>
    <mergeCell ref="F83:H83"/>
    <mergeCell ref="B79:D79"/>
    <mergeCell ref="B80:C80"/>
    <mergeCell ref="F80:H81"/>
    <mergeCell ref="J80:J81"/>
    <mergeCell ref="B81:C81"/>
    <mergeCell ref="B82:C82"/>
    <mergeCell ref="B83:C83"/>
    <mergeCell ref="B84:C84"/>
    <mergeCell ref="F84:H84"/>
    <mergeCell ref="B85:C85"/>
    <mergeCell ref="B86:C86"/>
    <mergeCell ref="B87:C87"/>
    <mergeCell ref="B88:C88"/>
    <mergeCell ref="B90:C90"/>
    <mergeCell ref="G96:H96"/>
    <mergeCell ref="G97:G98"/>
    <mergeCell ref="H97:H98"/>
    <mergeCell ref="B94:C94"/>
    <mergeCell ref="F94:I94"/>
    <mergeCell ref="B95:C95"/>
    <mergeCell ref="B96:C96"/>
    <mergeCell ref="A99:E99"/>
    <mergeCell ref="G99:H99"/>
    <mergeCell ref="G100:G101"/>
    <mergeCell ref="H100:H101"/>
    <mergeCell ref="G107:J110"/>
    <mergeCell ref="A102:E102"/>
    <mergeCell ref="G102:H102"/>
    <mergeCell ref="F97:F104"/>
    <mergeCell ref="G103:G104"/>
    <mergeCell ref="A97:A98"/>
    <mergeCell ref="B97:B98"/>
    <mergeCell ref="B103:D103"/>
    <mergeCell ref="B104:D104"/>
    <mergeCell ref="A100:A101"/>
    <mergeCell ref="B100:B101"/>
    <mergeCell ref="B113:C113"/>
    <mergeCell ref="B114:C114"/>
    <mergeCell ref="B115:C115"/>
    <mergeCell ref="B117:C117"/>
    <mergeCell ref="A120:D120"/>
    <mergeCell ref="B126:C126"/>
    <mergeCell ref="B127:C127"/>
    <mergeCell ref="B128:C128"/>
    <mergeCell ref="B130:D130"/>
    <mergeCell ref="G133:H133"/>
    <mergeCell ref="B179:C179"/>
    <mergeCell ref="B180:C180"/>
    <mergeCell ref="B182:C182"/>
    <mergeCell ref="A187:F188"/>
    <mergeCell ref="B190:C190"/>
    <mergeCell ref="C193:E193"/>
    <mergeCell ref="G146:J146"/>
    <mergeCell ref="B158:D158"/>
    <mergeCell ref="B159:C159"/>
    <mergeCell ref="B160:C160"/>
    <mergeCell ref="B161:C161"/>
    <mergeCell ref="B163:C163"/>
    <mergeCell ref="B167:C167"/>
    <mergeCell ref="G167:K167"/>
    <mergeCell ref="B168:C168"/>
    <mergeCell ref="H168:J168"/>
    <mergeCell ref="B169:C169"/>
    <mergeCell ref="B170:C170"/>
    <mergeCell ref="B171:D171"/>
    <mergeCell ref="B172:D172"/>
    <mergeCell ref="B174:C174"/>
    <mergeCell ref="B151:C151"/>
    <mergeCell ref="B152:C152"/>
    <mergeCell ref="B153:C153"/>
    <mergeCell ref="B154:C154"/>
    <mergeCell ref="B155:C155"/>
    <mergeCell ref="B156:C156"/>
    <mergeCell ref="B157:C157"/>
    <mergeCell ref="B131:D131"/>
    <mergeCell ref="B132:D132"/>
    <mergeCell ref="B134:C134"/>
    <mergeCell ref="B135:C135"/>
    <mergeCell ref="B137:C137"/>
    <mergeCell ref="A140:D140"/>
    <mergeCell ref="B146:C146"/>
    <mergeCell ref="B147:C147"/>
    <mergeCell ref="B148:C148"/>
    <mergeCell ref="B149:C149"/>
    <mergeCell ref="B150:C150"/>
    <mergeCell ref="B175:C175"/>
    <mergeCell ref="B176:C176"/>
    <mergeCell ref="B177:C177"/>
    <mergeCell ref="B178:C178"/>
    <mergeCell ref="F231:F241"/>
    <mergeCell ref="F249:F259"/>
    <mergeCell ref="F267:F277"/>
    <mergeCell ref="A193:B193"/>
    <mergeCell ref="A207:B207"/>
    <mergeCell ref="A208:B208"/>
    <mergeCell ref="A211:B211"/>
    <mergeCell ref="A261:B261"/>
    <mergeCell ref="A262:B262"/>
    <mergeCell ref="A265:B265"/>
    <mergeCell ref="F195:F205"/>
    <mergeCell ref="F213:F223"/>
    <mergeCell ref="A225:B225"/>
    <mergeCell ref="A226:B226"/>
    <mergeCell ref="A229:B229"/>
    <mergeCell ref="A243:B243"/>
    <mergeCell ref="A244:B244"/>
    <mergeCell ref="A247:B247"/>
    <mergeCell ref="A317:D317"/>
    <mergeCell ref="E317:E318"/>
    <mergeCell ref="F317:F318"/>
    <mergeCell ref="A279:B279"/>
    <mergeCell ref="A280:B280"/>
    <mergeCell ref="A283:E284"/>
    <mergeCell ref="A285:B285"/>
    <mergeCell ref="A293:B293"/>
    <mergeCell ref="E295:E302"/>
    <mergeCell ref="A316:B316"/>
    <mergeCell ref="G333:M334"/>
    <mergeCell ref="K336:K338"/>
    <mergeCell ref="L336:L338"/>
    <mergeCell ref="M336:M338"/>
    <mergeCell ref="G337:J338"/>
    <mergeCell ref="A331:B331"/>
    <mergeCell ref="E331:E333"/>
    <mergeCell ref="F331:F333"/>
    <mergeCell ref="A332:D332"/>
    <mergeCell ref="A333:A334"/>
    <mergeCell ref="B333:B334"/>
    <mergeCell ref="D333:D334"/>
    <mergeCell ref="B406:C406"/>
    <mergeCell ref="A407:C407"/>
    <mergeCell ref="A410:D410"/>
    <mergeCell ref="G410:H410"/>
    <mergeCell ref="I410:M410"/>
    <mergeCell ref="A395:E396"/>
    <mergeCell ref="A399:E400"/>
    <mergeCell ref="A401:B401"/>
    <mergeCell ref="B402:C402"/>
    <mergeCell ref="B403:C403"/>
    <mergeCell ref="B404:C404"/>
    <mergeCell ref="B405:C405"/>
    <mergeCell ref="A434:D434"/>
    <mergeCell ref="A440:D440"/>
    <mergeCell ref="E440:G440"/>
    <mergeCell ref="H440:J440"/>
    <mergeCell ref="A451:D451"/>
    <mergeCell ref="A457:F458"/>
    <mergeCell ref="A459:C459"/>
    <mergeCell ref="A618:B618"/>
    <mergeCell ref="A621:C621"/>
    <mergeCell ref="B461:C461"/>
    <mergeCell ref="B462:C462"/>
    <mergeCell ref="B463:C463"/>
    <mergeCell ref="B464:C464"/>
    <mergeCell ref="A468:B468"/>
    <mergeCell ref="B470:C470"/>
    <mergeCell ref="B471:C471"/>
    <mergeCell ref="A476:B476"/>
    <mergeCell ref="B478:C478"/>
    <mergeCell ref="B479:C479"/>
    <mergeCell ref="B480:C480"/>
    <mergeCell ref="B481:C481"/>
    <mergeCell ref="B482:C482"/>
    <mergeCell ref="B483:C483"/>
    <mergeCell ref="B484:C484"/>
    <mergeCell ref="B623:C623"/>
    <mergeCell ref="B624:C624"/>
    <mergeCell ref="B625:C625"/>
    <mergeCell ref="A629:D629"/>
    <mergeCell ref="G629:H629"/>
    <mergeCell ref="I629:M629"/>
    <mergeCell ref="F572:F582"/>
    <mergeCell ref="A584:B584"/>
    <mergeCell ref="A587:B587"/>
    <mergeCell ref="F589:F599"/>
    <mergeCell ref="A601:B601"/>
    <mergeCell ref="A604:B604"/>
    <mergeCell ref="F606:F616"/>
    <mergeCell ref="A653:D653"/>
    <mergeCell ref="A659:D659"/>
    <mergeCell ref="E659:G659"/>
    <mergeCell ref="H659:J659"/>
    <mergeCell ref="B711:C711"/>
    <mergeCell ref="F713:F714"/>
    <mergeCell ref="G713:G714"/>
    <mergeCell ref="B720:C720"/>
    <mergeCell ref="B721:C721"/>
    <mergeCell ref="A713:B713"/>
    <mergeCell ref="B714:C714"/>
    <mergeCell ref="B715:C715"/>
    <mergeCell ref="B716:C716"/>
    <mergeCell ref="B717:C717"/>
    <mergeCell ref="B718:C718"/>
    <mergeCell ref="B719:C719"/>
    <mergeCell ref="B485:C485"/>
    <mergeCell ref="B486:C486"/>
    <mergeCell ref="B487:C487"/>
    <mergeCell ref="B488:C488"/>
    <mergeCell ref="B489:C489"/>
    <mergeCell ref="B490:C490"/>
    <mergeCell ref="B498:C498"/>
    <mergeCell ref="B499:C499"/>
    <mergeCell ref="B500:C500"/>
    <mergeCell ref="B501:C501"/>
    <mergeCell ref="A506:D506"/>
    <mergeCell ref="G506:H506"/>
    <mergeCell ref="I506:M506"/>
    <mergeCell ref="B491:C491"/>
    <mergeCell ref="B492:C492"/>
    <mergeCell ref="B493:C493"/>
    <mergeCell ref="B494:C494"/>
    <mergeCell ref="B495:C495"/>
    <mergeCell ref="B496:C496"/>
    <mergeCell ref="B497:C497"/>
    <mergeCell ref="A553:B553"/>
    <mergeCell ref="A567:B567"/>
    <mergeCell ref="A570:B570"/>
    <mergeCell ref="A530:F531"/>
    <mergeCell ref="B533:C533"/>
    <mergeCell ref="A536:B536"/>
    <mergeCell ref="C536:E536"/>
    <mergeCell ref="F538:F548"/>
    <mergeCell ref="A550:B550"/>
    <mergeCell ref="F555:F565"/>
  </mergeCells>
  <hyperlinks>
    <hyperlink ref="D11" r:id="rId1" xr:uid="{00000000-0004-0000-0000-000000000000}"/>
    <hyperlink ref="F11" r:id="rId2" xr:uid="{00000000-0004-0000-0000-000001000000}"/>
    <hyperlink ref="B29" location="'TC Calc'!A54" display="Phase One" xr:uid="{00000000-0004-0000-0000-000002000000}"/>
    <hyperlink ref="C29" location="'TC Calc'!A69" display="Phase Two" xr:uid="{00000000-0004-0000-0000-000003000000}"/>
    <hyperlink ref="D29" location="'TC Calc'!A94" display="Phase Three" xr:uid="{00000000-0004-0000-0000-000004000000}"/>
    <hyperlink ref="E29" location="'TC Calc'!A126" display="Phase Four" xr:uid="{00000000-0004-0000-0000-000005000000}"/>
    <hyperlink ref="F29" location="'TC Calc'!A146" display="Phase Five" xr:uid="{00000000-0004-0000-0000-000006000000}"/>
    <hyperlink ref="G29" location="'TC Calc'!A167" display="Phinal Phase" xr:uid="{00000000-0004-0000-0000-000007000000}"/>
    <hyperlink ref="F53" location="'TC Calc'!A188:F188" display="Potential Phase 1 Points" xr:uid="{00000000-0004-0000-0000-000008000000}"/>
    <hyperlink ref="B54" location="'TC Calc'!A188:F188" display="Phase 1 Categories and link to inventory" xr:uid="{00000000-0004-0000-0000-000009000000}"/>
    <hyperlink ref="G55" location="'TC Calc'!A193:B193" display="Any" xr:uid="{00000000-0004-0000-0000-00000A000000}"/>
    <hyperlink ref="G56" location="'TC Calc'!A211:B211" display="Construction" xr:uid="{00000000-0004-0000-0000-00000B000000}"/>
    <hyperlink ref="G57" location="'TC Calc'!A229:B229" display="Research" xr:uid="{00000000-0004-0000-0000-00000C000000}"/>
    <hyperlink ref="G58" location="'TC Calc'!A247:B247" display="Training" xr:uid="{00000000-0004-0000-0000-00000D000000}"/>
    <hyperlink ref="G59" location="'TC Calc'!A265:B265" display="Healing" xr:uid="{00000000-0004-0000-0000-00000E000000}"/>
    <hyperlink ref="B69" location="'TC Calc'!A283:E284" display="Phase 2 Categories and link to inventory" xr:uid="{00000000-0004-0000-0000-00000F000000}"/>
    <hyperlink ref="B80" location="'TC Calc'!A285:B285" display="Use 1 Normal Search" xr:uid="{00000000-0004-0000-0000-000010000000}"/>
    <hyperlink ref="B81" location="'TC Calc'!A285:B285" display="Use 1 Advanced Search" xr:uid="{00000000-0004-0000-0000-000011000000}"/>
    <hyperlink ref="B82" location="'TC Calc'!A293:B293" display="1 point EXP gained" xr:uid="{00000000-0004-0000-0000-000012000000}"/>
    <hyperlink ref="B83" location="'TC Calc'!A316:B316" display="Use Hero Badges*" xr:uid="{00000000-0004-0000-0000-000013000000}"/>
    <hyperlink ref="B84" location="'TC Calc'!A332:B332" display="Use Hero Fragments*" xr:uid="{00000000-0004-0000-0000-000014000000}"/>
    <hyperlink ref="B90" location="'TC Calc'!A29" display="Point Comparison at top" xr:uid="{00000000-0004-0000-0000-000015000000}"/>
    <hyperlink ref="B117" location="'TC Calc'!A29" display="Point Comparison at top" xr:uid="{00000000-0004-0000-0000-000016000000}"/>
    <hyperlink ref="B126" location="'TC Calc'!A399:E399" display="Phase 4 Categories and link to inventory" xr:uid="{00000000-0004-0000-0000-000017000000}"/>
    <hyperlink ref="B130" location="'TC Calc'!A410:D410" display="Kill Zombies" xr:uid="{00000000-0004-0000-0000-000018000000}"/>
    <hyperlink ref="B131" location="'TC Calc'!A440:D440" display="Kill Hiveminds" xr:uid="{00000000-0004-0000-0000-000019000000}"/>
    <hyperlink ref="B137" location="'TC Calc'!A29" display="Point Comparison at top" xr:uid="{00000000-0004-0000-0000-00001A000000}"/>
    <hyperlink ref="B146" location="'TC Calc'!A457:F458" display="Phase 5 Categories" xr:uid="{00000000-0004-0000-0000-00001B000000}"/>
    <hyperlink ref="B163" location="'TC Calc'!A29" display="Point Comparison at top" xr:uid="{00000000-0004-0000-0000-00001C000000}"/>
    <hyperlink ref="B167" location="'TC Calc'!A530:F531" display="Final Phase Categories" xr:uid="{00000000-0004-0000-0000-00001D000000}"/>
    <hyperlink ref="H169" location="'TC Calc'!A536" display="Any" xr:uid="{00000000-0004-0000-0000-00001E000000}"/>
    <hyperlink ref="H170" location="'TC Calc'!A553" display="Construction" xr:uid="{00000000-0004-0000-0000-00001F000000}"/>
    <hyperlink ref="H171" location="'TC Calc'!A570" display="Research" xr:uid="{00000000-0004-0000-0000-000020000000}"/>
    <hyperlink ref="H172" location="'TC Calc'!A587" display="Training" xr:uid="{00000000-0004-0000-0000-000021000000}"/>
    <hyperlink ref="H173" location="'TC Calc'!A604" display="Healing" xr:uid="{00000000-0004-0000-0000-000022000000}"/>
    <hyperlink ref="B182" location="'TC Calc'!A29" display="Point Comparison at top" xr:uid="{00000000-0004-0000-0000-000023000000}"/>
    <hyperlink ref="A187" location="'TC Calc'!A54" display="Phase 1 Inventory " xr:uid="{00000000-0004-0000-0000-000024000000}"/>
    <hyperlink ref="A193" location="'TC Calc'!A54" display="Any Speedup" xr:uid="{00000000-0004-0000-0000-000025000000}"/>
    <hyperlink ref="A211" location="'TC Calc'!A54" display="Construction" xr:uid="{00000000-0004-0000-0000-000026000000}"/>
    <hyperlink ref="A229" location="'TC Calc'!A54" display="Research" xr:uid="{00000000-0004-0000-0000-000027000000}"/>
    <hyperlink ref="A247" location="'TC Calc'!A54" display="Training" xr:uid="{00000000-0004-0000-0000-000028000000}"/>
    <hyperlink ref="A265" location="'TC Calc'!A54" display="Healing Speedup" xr:uid="{00000000-0004-0000-0000-000029000000}"/>
    <hyperlink ref="A283" location="'TC Calc'!A69" display="Phase 2 Inventory" xr:uid="{00000000-0004-0000-0000-00002A000000}"/>
    <hyperlink ref="A285" location="'TC Calc'!A69" display="Search for Heroes" xr:uid="{00000000-0004-0000-0000-00002B000000}"/>
    <hyperlink ref="A293" location="'TC Calc'!A69" display="Grant Hero EXP" xr:uid="{00000000-0004-0000-0000-00002C000000}"/>
    <hyperlink ref="A316" location="'TC Calc'!A69" display="Use Hero Badges" xr:uid="{00000000-0004-0000-0000-00002D000000}"/>
    <hyperlink ref="A331" location="'TC Calc'!A69" display="Use Hero Fragments" xr:uid="{00000000-0004-0000-0000-00002E000000}"/>
    <hyperlink ref="A395" location="'TC Calc'!A94" display="Phase 3 Inventory" xr:uid="{00000000-0004-0000-0000-00002F000000}"/>
    <hyperlink ref="A399" location="'TC Calc'!A126" display="Phase 4 Inventory" xr:uid="{00000000-0004-0000-0000-000030000000}"/>
    <hyperlink ref="A410" location="'TC Calc'!A130" display="Kill Zombies" xr:uid="{00000000-0004-0000-0000-000031000000}"/>
    <hyperlink ref="A440" location="'TC Calc'!A131" display="Kill Hiveminds" xr:uid="{00000000-0004-0000-0000-000032000000}"/>
    <hyperlink ref="A457" location="'TC Calc'!B146:C146" display="Phase 5 Inventory" xr:uid="{00000000-0004-0000-0000-000033000000}"/>
    <hyperlink ref="A506" location="'TC Calc'!A158" display="Phase 5 Kill Zombies" xr:uid="{00000000-0004-0000-0000-000034000000}"/>
    <hyperlink ref="A536" location="'TC Calc'!A167" display="Any Speedup" xr:uid="{00000000-0004-0000-0000-000035000000}"/>
    <hyperlink ref="A553" location="'TC Calc'!A167" display="Construction" xr:uid="{00000000-0004-0000-0000-000036000000}"/>
    <hyperlink ref="A570" location="'TC Calc'!A167" display="Research" xr:uid="{00000000-0004-0000-0000-000037000000}"/>
    <hyperlink ref="A587" location="'TC Calc'!A167" display="Training" xr:uid="{00000000-0004-0000-0000-000038000000}"/>
    <hyperlink ref="A604" location="'TC Calc'!A167" display="Healing Speedup" xr:uid="{00000000-0004-0000-0000-000039000000}"/>
    <hyperlink ref="A629" location="'TC Calc'!A171" display="Kill Zombies" xr:uid="{00000000-0004-0000-0000-00003A000000}"/>
    <hyperlink ref="A659" location="'TC Calc'!A172" display="Kill Hiveminds" xr:uid="{00000000-0004-0000-0000-00003B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Roger Sørqvist</dc:creator>
  <cp:keywords/>
  <dc:description/>
  <cp:lastModifiedBy>Roger Sørqvist</cp:lastModifiedBy>
  <cp:revision/>
  <dcterms:created xsi:type="dcterms:W3CDTF">2024-10-25T11:40:40Z</dcterms:created>
  <dcterms:modified xsi:type="dcterms:W3CDTF">2024-10-25T11:43:20Z</dcterms:modified>
  <cp:category/>
  <cp:contentStatus/>
</cp:coreProperties>
</file>