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rison.milburn\Downloads\"/>
    </mc:Choice>
  </mc:AlternateContent>
  <xr:revisionPtr revIDLastSave="0" documentId="13_ncr:1_{77DB9F3C-F5CB-4F22-B130-235202850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K5" i="1" l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P36" i="1" l="1"/>
  <c r="P9" i="1"/>
  <c r="P30" i="1"/>
  <c r="L5" i="1"/>
  <c r="Q5" i="1" s="1"/>
  <c r="L6" i="1"/>
  <c r="Q6" i="1" s="1"/>
  <c r="L7" i="1"/>
  <c r="Q7" i="1" s="1"/>
  <c r="L8" i="1"/>
  <c r="Q8" i="1" s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Q20" i="1" s="1"/>
  <c r="L21" i="1"/>
  <c r="Q21" i="1" s="1"/>
  <c r="L22" i="1"/>
  <c r="Q22" i="1" s="1"/>
  <c r="L23" i="1"/>
  <c r="Q23" i="1" s="1"/>
  <c r="L24" i="1"/>
  <c r="Q24" i="1" s="1"/>
  <c r="L25" i="1"/>
  <c r="Q25" i="1" s="1"/>
  <c r="L26" i="1"/>
  <c r="Q26" i="1" s="1"/>
  <c r="L27" i="1"/>
  <c r="Q27" i="1" s="1"/>
  <c r="L28" i="1"/>
  <c r="Q28" i="1" s="1"/>
  <c r="L29" i="1"/>
  <c r="Q29" i="1" s="1"/>
  <c r="L31" i="1"/>
  <c r="Q31" i="1" s="1"/>
  <c r="L32" i="1"/>
  <c r="Q32" i="1" s="1"/>
  <c r="L33" i="1"/>
  <c r="Q33" i="1" s="1"/>
  <c r="L34" i="1"/>
  <c r="Q34" i="1" s="1"/>
  <c r="L35" i="1"/>
  <c r="Q35" i="1" s="1"/>
  <c r="L37" i="1"/>
  <c r="Q37" i="1" s="1"/>
  <c r="L38" i="1"/>
  <c r="Q38" i="1" s="1"/>
  <c r="L39" i="1"/>
  <c r="Q39" i="1" s="1"/>
  <c r="L40" i="1"/>
  <c r="Q40" i="1" s="1"/>
  <c r="L41" i="1"/>
  <c r="Q41" i="1" s="1"/>
  <c r="L42" i="1"/>
  <c r="Q42" i="1" s="1"/>
  <c r="L36" i="1" l="1"/>
  <c r="L9" i="1"/>
  <c r="L30" i="1"/>
  <c r="M9" i="1" l="1"/>
  <c r="V9" i="1" s="1"/>
  <c r="Q9" i="1"/>
  <c r="M30" i="1"/>
  <c r="Q30" i="1"/>
  <c r="M36" i="1"/>
  <c r="V36" i="1" s="1"/>
  <c r="Q36" i="1"/>
  <c r="P10" i="1"/>
  <c r="P13" i="1"/>
  <c r="P41" i="1"/>
  <c r="P5" i="1"/>
  <c r="P6" i="1"/>
  <c r="P7" i="1"/>
  <c r="P11" i="1"/>
  <c r="P1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1" i="1"/>
  <c r="P32" i="1"/>
  <c r="P33" i="1"/>
  <c r="P34" i="1"/>
  <c r="P35" i="1"/>
  <c r="P37" i="1"/>
  <c r="P38" i="1"/>
  <c r="P39" i="1"/>
  <c r="P40" i="1"/>
  <c r="P42" i="1"/>
  <c r="M19" i="1"/>
  <c r="V19" i="1" s="1"/>
  <c r="R36" i="1" l="1"/>
  <c r="S36" i="1" s="1"/>
  <c r="N36" i="1"/>
  <c r="N30" i="1"/>
  <c r="V30" i="1"/>
  <c r="N9" i="1"/>
  <c r="R9" i="1"/>
  <c r="S9" i="1" s="1"/>
  <c r="R30" i="1"/>
  <c r="T30" i="1" s="1"/>
  <c r="N19" i="1"/>
  <c r="R19" i="1"/>
  <c r="M10" i="1"/>
  <c r="V10" i="1" s="1"/>
  <c r="M13" i="1"/>
  <c r="V13" i="1" s="1"/>
  <c r="M41" i="1"/>
  <c r="V41" i="1" s="1"/>
  <c r="P43" i="1"/>
  <c r="M11" i="1"/>
  <c r="V11" i="1" s="1"/>
  <c r="M42" i="1"/>
  <c r="V42" i="1" s="1"/>
  <c r="M22" i="1"/>
  <c r="V22" i="1" s="1"/>
  <c r="M24" i="1"/>
  <c r="V24" i="1" s="1"/>
  <c r="M26" i="1"/>
  <c r="V26" i="1" s="1"/>
  <c r="M29" i="1"/>
  <c r="V29" i="1" s="1"/>
  <c r="M28" i="1"/>
  <c r="V28" i="1" s="1"/>
  <c r="M27" i="1"/>
  <c r="V27" i="1" s="1"/>
  <c r="M31" i="1"/>
  <c r="V31" i="1" s="1"/>
  <c r="M25" i="1"/>
  <c r="V25" i="1" s="1"/>
  <c r="M20" i="1"/>
  <c r="V20" i="1" s="1"/>
  <c r="M21" i="1"/>
  <c r="V21" i="1" s="1"/>
  <c r="M23" i="1"/>
  <c r="V23" i="1" s="1"/>
  <c r="M8" i="1"/>
  <c r="V8" i="1" s="1"/>
  <c r="M6" i="1"/>
  <c r="V6" i="1" s="1"/>
  <c r="M17" i="1"/>
  <c r="V17" i="1" s="1"/>
  <c r="M5" i="1"/>
  <c r="M16" i="1"/>
  <c r="V16" i="1" s="1"/>
  <c r="M33" i="1"/>
  <c r="V33" i="1" s="1"/>
  <c r="M32" i="1"/>
  <c r="V32" i="1" s="1"/>
  <c r="M37" i="1"/>
  <c r="V37" i="1" s="1"/>
  <c r="M15" i="1"/>
  <c r="V15" i="1" s="1"/>
  <c r="M35" i="1"/>
  <c r="V35" i="1" s="1"/>
  <c r="M14" i="1"/>
  <c r="V14" i="1" s="1"/>
  <c r="M40" i="1"/>
  <c r="V40" i="1" s="1"/>
  <c r="M12" i="1"/>
  <c r="V12" i="1" s="1"/>
  <c r="M34" i="1"/>
  <c r="V34" i="1" s="1"/>
  <c r="M7" i="1"/>
  <c r="V7" i="1" s="1"/>
  <c r="M18" i="1"/>
  <c r="V18" i="1" s="1"/>
  <c r="M39" i="1"/>
  <c r="V39" i="1" s="1"/>
  <c r="T36" i="1" l="1"/>
  <c r="R5" i="1"/>
  <c r="V5" i="1"/>
  <c r="T9" i="1"/>
  <c r="S30" i="1"/>
  <c r="R28" i="1"/>
  <c r="R21" i="1"/>
  <c r="R18" i="1"/>
  <c r="R31" i="1"/>
  <c r="R40" i="1"/>
  <c r="R26" i="1"/>
  <c r="R35" i="1"/>
  <c r="R37" i="1"/>
  <c r="R33" i="1"/>
  <c r="R13" i="1"/>
  <c r="R25" i="1"/>
  <c r="R7" i="1"/>
  <c r="R29" i="1"/>
  <c r="R14" i="1"/>
  <c r="R15" i="1"/>
  <c r="R42" i="1"/>
  <c r="R11" i="1"/>
  <c r="R17" i="1"/>
  <c r="R10" i="1"/>
  <c r="R39" i="1"/>
  <c r="R27" i="1"/>
  <c r="R12" i="1"/>
  <c r="R24" i="1"/>
  <c r="R22" i="1"/>
  <c r="R41" i="1"/>
  <c r="R6" i="1"/>
  <c r="R20" i="1"/>
  <c r="R34" i="1"/>
  <c r="R32" i="1"/>
  <c r="R16" i="1"/>
  <c r="S16" i="1" s="1"/>
  <c r="R8" i="1"/>
  <c r="R23" i="1"/>
  <c r="N10" i="1"/>
  <c r="N13" i="1"/>
  <c r="N41" i="1"/>
  <c r="T19" i="1"/>
  <c r="S19" i="1"/>
  <c r="N20" i="1"/>
  <c r="N31" i="1"/>
  <c r="N29" i="1"/>
  <c r="N37" i="1"/>
  <c r="N11" i="1"/>
  <c r="N23" i="1"/>
  <c r="N39" i="1"/>
  <c r="N7" i="1"/>
  <c r="N27" i="1"/>
  <c r="N28" i="1"/>
  <c r="N26" i="1"/>
  <c r="N42" i="1"/>
  <c r="N16" i="1"/>
  <c r="N21" i="1"/>
  <c r="N18" i="1"/>
  <c r="N34" i="1"/>
  <c r="N40" i="1"/>
  <c r="N35" i="1"/>
  <c r="N15" i="1"/>
  <c r="N32" i="1"/>
  <c r="N5" i="1"/>
  <c r="N17" i="1"/>
  <c r="N6" i="1"/>
  <c r="N25" i="1"/>
  <c r="N12" i="1"/>
  <c r="N14" i="1"/>
  <c r="N24" i="1"/>
  <c r="N22" i="1"/>
  <c r="N33" i="1"/>
  <c r="N8" i="1"/>
  <c r="S10" i="1" l="1"/>
  <c r="T10" i="1"/>
  <c r="T13" i="1"/>
  <c r="S13" i="1"/>
  <c r="S41" i="1"/>
  <c r="T41" i="1"/>
  <c r="T7" i="1"/>
  <c r="S7" i="1"/>
  <c r="T37" i="1"/>
  <c r="S37" i="1"/>
  <c r="T40" i="1"/>
  <c r="S40" i="1"/>
  <c r="T34" i="1"/>
  <c r="S34" i="1"/>
  <c r="T15" i="1"/>
  <c r="S15" i="1"/>
  <c r="T35" i="1"/>
  <c r="S35" i="1"/>
  <c r="T21" i="1"/>
  <c r="S21" i="1"/>
  <c r="T29" i="1"/>
  <c r="S29" i="1"/>
  <c r="T23" i="1"/>
  <c r="S23" i="1"/>
  <c r="T31" i="1"/>
  <c r="S31" i="1"/>
  <c r="T27" i="1"/>
  <c r="S27" i="1"/>
  <c r="T11" i="1"/>
  <c r="S11" i="1"/>
  <c r="T42" i="1"/>
  <c r="S42" i="1"/>
  <c r="T6" i="1"/>
  <c r="S6" i="1"/>
  <c r="T5" i="1"/>
  <c r="S5" i="1"/>
  <c r="T39" i="1"/>
  <c r="S39" i="1"/>
  <c r="T18" i="1"/>
  <c r="S18" i="1"/>
  <c r="T17" i="1"/>
  <c r="S17" i="1"/>
  <c r="T33" i="1"/>
  <c r="S33" i="1"/>
  <c r="T26" i="1"/>
  <c r="S26" i="1"/>
  <c r="T20" i="1"/>
  <c r="S20" i="1"/>
  <c r="T14" i="1"/>
  <c r="S14" i="1"/>
  <c r="T12" i="1"/>
  <c r="S12" i="1"/>
  <c r="T22" i="1"/>
  <c r="S22" i="1"/>
  <c r="T28" i="1"/>
  <c r="S28" i="1"/>
  <c r="T24" i="1"/>
  <c r="S24" i="1"/>
  <c r="T25" i="1"/>
  <c r="S25" i="1"/>
  <c r="T8" i="1"/>
  <c r="S8" i="1"/>
  <c r="T32" i="1"/>
  <c r="S32" i="1"/>
  <c r="T16" i="1"/>
  <c r="M38" i="1"/>
  <c r="V38" i="1" s="1"/>
  <c r="R38" i="1" l="1"/>
  <c r="N38" i="1"/>
  <c r="N43" i="1" s="1"/>
  <c r="S38" i="1" l="1"/>
  <c r="T38" i="1"/>
  <c r="T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<sst xmlns="http://schemas.openxmlformats.org/spreadsheetml/2006/main" count="202" uniqueCount="139">
  <si>
    <t>Teams</t>
  </si>
  <si>
    <t>Part Number</t>
  </si>
  <si>
    <t>Item Name</t>
  </si>
  <si>
    <t>Item Type</t>
  </si>
  <si>
    <t>Supplier</t>
  </si>
  <si>
    <t>Supplier Number</t>
  </si>
  <si>
    <t>QTY per Assy</t>
  </si>
  <si>
    <t>Pack Cost (inc. VAT)</t>
  </si>
  <si>
    <t>Estimated Delivery Cost</t>
  </si>
  <si>
    <t>MOQ</t>
  </si>
  <si>
    <t>Course Quantity</t>
  </si>
  <si>
    <t>Required Spares</t>
  </si>
  <si>
    <t>Total Quantity</t>
  </si>
  <si>
    <t>Total Cost</t>
  </si>
  <si>
    <t>In Stock</t>
  </si>
  <si>
    <t>Stock Value</t>
  </si>
  <si>
    <t>Packs to Replenish</t>
  </si>
  <si>
    <t>Quantity to Replenish</t>
  </si>
  <si>
    <t>Cost to Replenish</t>
  </si>
  <si>
    <t>Quantity On Order</t>
  </si>
  <si>
    <t>Spares in Stock</t>
  </si>
  <si>
    <t>DNW-001-001</t>
  </si>
  <si>
    <t>9V Battery Mount</t>
  </si>
  <si>
    <t>3D Print</t>
  </si>
  <si>
    <t>DNW</t>
  </si>
  <si>
    <t>17.7g</t>
  </si>
  <si>
    <t>DNW-001-002</t>
  </si>
  <si>
    <t>Arduino Uno Mount</t>
  </si>
  <si>
    <t>6.2g</t>
  </si>
  <si>
    <t>DNW-001-003</t>
  </si>
  <si>
    <t>L298N Mount</t>
  </si>
  <si>
    <t>4.2g</t>
  </si>
  <si>
    <t>DNW-001-004</t>
  </si>
  <si>
    <t>Ultrasonic Mount Larger</t>
  </si>
  <si>
    <t>5.57g</t>
  </si>
  <si>
    <t>DNW-001-009</t>
  </si>
  <si>
    <t>Breadboard Spacer</t>
  </si>
  <si>
    <t>DNW-001-008</t>
  </si>
  <si>
    <t>Ultrasonic Mount Small</t>
  </si>
  <si>
    <t>4.45g</t>
  </si>
  <si>
    <t>DNW-001-005</t>
  </si>
  <si>
    <t>Stand Rig</t>
  </si>
  <si>
    <t>52.31g</t>
  </si>
  <si>
    <t>COTS-001-001</t>
  </si>
  <si>
    <t>Arduino Uno</t>
  </si>
  <si>
    <t>Elec Hardware</t>
  </si>
  <si>
    <t>The Pi Hut</t>
  </si>
  <si>
    <t>A000066</t>
  </si>
  <si>
    <t>COTS-001-027</t>
  </si>
  <si>
    <t>Breadboard</t>
  </si>
  <si>
    <t>COTS-001-002</t>
  </si>
  <si>
    <t>L298N Motor Driver</t>
  </si>
  <si>
    <t>COTS-001-004</t>
  </si>
  <si>
    <t>DC Geared Motor</t>
  </si>
  <si>
    <t>COTS-001-007</t>
  </si>
  <si>
    <t>Ultrasonic Sensor</t>
  </si>
  <si>
    <t>COTS-001-008</t>
  </si>
  <si>
    <t>Male - Female Jumper Wire</t>
  </si>
  <si>
    <t>COTS-001-009</t>
  </si>
  <si>
    <t>USB-B Type Cable 1m</t>
  </si>
  <si>
    <t>COTS-001-024</t>
  </si>
  <si>
    <t>Male - Male Jumper Wires</t>
  </si>
  <si>
    <t>COTS-001-005</t>
  </si>
  <si>
    <t>Wired 9V Connectors</t>
  </si>
  <si>
    <t>RS</t>
  </si>
  <si>
    <t>185-4788</t>
  </si>
  <si>
    <t>COTS-001-006</t>
  </si>
  <si>
    <t>Jack 9V Connectors</t>
  </si>
  <si>
    <t>247-3231</t>
  </si>
  <si>
    <t>COTS-001-003</t>
  </si>
  <si>
    <t>9V Battery</t>
  </si>
  <si>
    <t>Amazon</t>
  </si>
  <si>
    <t>B089CRTDDY</t>
  </si>
  <si>
    <t>COTS-001-010</t>
  </si>
  <si>
    <t>M3 x 12 Brass Spacer</t>
  </si>
  <si>
    <t>Fixings</t>
  </si>
  <si>
    <t>105-7984</t>
  </si>
  <si>
    <t>COTS-001-011</t>
  </si>
  <si>
    <t>M3 Form A Plain Washer</t>
  </si>
  <si>
    <t>560-338</t>
  </si>
  <si>
    <t>COTS-001-012</t>
  </si>
  <si>
    <t>M3 Nyloc</t>
  </si>
  <si>
    <t>524-281</t>
  </si>
  <si>
    <t>COTS-001-013</t>
  </si>
  <si>
    <t>M3 x 25 Hex socket head cap screw</t>
  </si>
  <si>
    <t>293-325</t>
  </si>
  <si>
    <t>COTS-001-014</t>
  </si>
  <si>
    <t>M3 x 30 Hex socket head cap screw</t>
  </si>
  <si>
    <t>293-331</t>
  </si>
  <si>
    <t>COTS-001-015</t>
  </si>
  <si>
    <t>M3 x 16 Hex socket head cap screw</t>
  </si>
  <si>
    <t>281-013</t>
  </si>
  <si>
    <t>COTS-001-016</t>
  </si>
  <si>
    <t>M3 x 20 Hex socket head cap screw</t>
  </si>
  <si>
    <t>293-319</t>
  </si>
  <si>
    <t>COTS-001-028</t>
  </si>
  <si>
    <t>M3 x 50 Hex socket head cap screw</t>
  </si>
  <si>
    <t>Accu</t>
  </si>
  <si>
    <t>SSC-M3-50-A2</t>
  </si>
  <si>
    <t>COTS-001-017</t>
  </si>
  <si>
    <t>M3 x 10 Hex socket head cap screw</t>
  </si>
  <si>
    <t>797-6266</t>
  </si>
  <si>
    <t>COTS-001-019</t>
  </si>
  <si>
    <t>Wheel</t>
  </si>
  <si>
    <t>Hardware</t>
  </si>
  <si>
    <t>COTS-001-020</t>
  </si>
  <si>
    <t>Cable Ties</t>
  </si>
  <si>
    <t>170-3902</t>
  </si>
  <si>
    <t>COTS-001-018</t>
  </si>
  <si>
    <t>Trolley Wheel</t>
  </si>
  <si>
    <t>B07TXP54KG</t>
  </si>
  <si>
    <t>DNW-001-006</t>
  </si>
  <si>
    <t>Chassis</t>
  </si>
  <si>
    <t>Laser Cutting</t>
  </si>
  <si>
    <t>NU SoE</t>
  </si>
  <si>
    <t>DNW-001-010</t>
  </si>
  <si>
    <t>Breadboard Mount</t>
  </si>
  <si>
    <t>DNW-001-007</t>
  </si>
  <si>
    <t>Motor Mount</t>
  </si>
  <si>
    <t>COTS-001-025</t>
  </si>
  <si>
    <t>PLA Filament</t>
  </si>
  <si>
    <t>Materials</t>
  </si>
  <si>
    <t>Bambu Labs</t>
  </si>
  <si>
    <t>PLA Basic Gray</t>
  </si>
  <si>
    <t>COTS-001-021</t>
  </si>
  <si>
    <t xml:space="preserve">Terminal Drivers </t>
  </si>
  <si>
    <t>Tools</t>
  </si>
  <si>
    <t>Halfords</t>
  </si>
  <si>
    <t>COTS-001-023</t>
  </si>
  <si>
    <t>2.5mm Allen Key</t>
  </si>
  <si>
    <t>280-5765</t>
  </si>
  <si>
    <t>COTS-001-026</t>
  </si>
  <si>
    <t>2.5mm Hex Driver</t>
  </si>
  <si>
    <t>Zorro</t>
  </si>
  <si>
    <t>ZT1011508X</t>
  </si>
  <si>
    <t>COTS-001-022</t>
  </si>
  <si>
    <t>Spanner</t>
  </si>
  <si>
    <t>B07MJ9RVYM</t>
  </si>
  <si>
    <t>Spares Vlaue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</si>
</sst>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3" fillId="33" borderId="10" xfId="0" applyFont="1" applyFill="1" applyBorder="1"/>
    <xf numFmtId="0" fontId="0" fillId="34" borderId="10" xfId="0" applyFill="1" applyBorder="1"/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rgb="FFFF8B8B"/>
        </patternFill>
      </fill>
    </dxf>
    <dxf>
      <fill>
        <patternFill>
          <bgColor rgb="FFFF8B8B"/>
        </patternFill>
      </fill>
    </dxf>
    <dxf>
      <fill>
        <patternFill>
          <bgColor rgb="FFFF8989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1" formatCode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&quot;£&quot;#,##0.00"/>
    </dxf>
    <dxf>
      <numFmt numFmtId="0" formatCode="General"/>
    </dxf>
    <dxf>
      <numFmt numFmtId="0" formatCode="General"/>
    </dxf>
    <dxf>
      <numFmt numFmtId="164" formatCode="&quot;£&quot;#,##0.00"/>
    </dxf>
    <dxf>
      <numFmt numFmtId="164" formatCode="&quot;£&quot;#,##0.00"/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8B8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9878F-C4B6-470C-BB74-EF655D41FAF0}" name="BOM" displayName="BOM" ref="B4:V43" totalsRowCount="1" headerRowDxfId="27">
  <autoFilter ref="B4:V42" xr:uid="{C8D9878F-C4B6-470C-BB74-EF655D41FAF0}"/>
  <sortState xmlns:xlrd2="http://schemas.microsoft.com/office/spreadsheetml/2017/richdata2" ref="B5:V42">
    <sortCondition ref="D4:D42"/>
  </sortState>
  <tableColumns count="21">
    <tableColumn id="1" xr3:uid="{8A207335-862D-452C-96E9-7C403FF10569}" name="Part Number"/>
    <tableColumn id="16" xr3:uid="{D14E37BB-36B5-4E55-BD0B-5046C550B182}" name="Item Name"/>
    <tableColumn id="2" xr3:uid="{56C290B7-6722-4645-AF3D-5874F3F7BDF9}" name="Item Type"/>
    <tableColumn id="10" xr3:uid="{EF73CEBC-AE32-4A05-BB13-3D6A3DF7BA33}" name="Supplier"/>
    <tableColumn id="9" xr3:uid="{B6F73AB4-4FCC-4826-8187-2EAAE58BB898}" name="Supplier Number" dataDxfId="26" totalsRowDxfId="12"/>
    <tableColumn id="3" xr3:uid="{B23ABA65-AE79-4F2C-AA4A-D9815C5ABC17}" name="QTY per Assy" dataDxfId="25" totalsRowDxfId="11"/>
    <tableColumn id="11" xr3:uid="{30A6BB10-22DF-437E-8129-652ADB3D6496}" name="Pack Cost (inc. VAT)" dataDxfId="24" totalsRowDxfId="10"/>
    <tableColumn id="14" xr3:uid="{D7A8136B-1167-441F-8A52-EE28F174D157}" name="Estimated Delivery Cost" dataDxfId="23" totalsRowDxfId="9"/>
    <tableColumn id="12" xr3:uid="{F42E712B-D84B-49A4-9D7C-F04A79568550}" name="MOQ"/>
    <tableColumn id="4" xr3:uid="{9C2EDC3A-3E82-4B46-9E6A-77FC6AFC64BB}" name="Course Quantity" dataDxfId="22">
      <calculatedColumnFormula array="1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calculatedColumnFormula>
    </tableColumn>
    <tableColumn id="15" xr3:uid="{AA61D9DF-9545-4415-BE3C-FAF245E05EBF}" name="Required Spares" dataDxfId="21">
      <calculatedColumnFormula>IF(BOM[[#This Row],[Item Type]]="Fixings",ROUNDUP(BOM[[#This Row],[Course Quantity]]*0.5,0), ROUNDUP(BOM[[#This Row],[Course Quantity]]*0.1,0))</calculatedColumnFormula>
    </tableColumn>
    <tableColumn id="17" xr3:uid="{28EC3FA1-7C05-4C27-BCDF-EC635D045312}" name="Total Quantity" dataDxfId="20">
      <calculatedColumnFormula>BOM[[#This Row],[Course Quantity]]+BOM[[#This Row],[Required Spares]]</calculatedColumnFormula>
    </tableColumn>
    <tableColumn id="13" xr3:uid="{9384F4DB-700B-49F2-BCE7-C1BD1E3B9F6B}" name="Total Cost" totalsRowFunction="custom" dataDxfId="19" totalsRowDxfId="8">
      <calculatedColumnFormula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calculatedColumnFormula>
      <totalsRowFormula>SUM(BOM[Total Cost])</totalsRowFormula>
    </tableColumn>
    <tableColumn id="5" xr3:uid="{6BC61D82-38DB-4D3E-B18C-C85B5F89BB8D}" name="In Stock"/>
    <tableColumn id="21" xr3:uid="{58420BBC-5878-43D0-864C-99A711EE1FE5}" name="Stock Value" totalsRowFunction="sum" dataDxfId="18" totalsRowDxfId="7">
      <calculatedColumnFormula>IFERROR(BOM[[#This Row],[Estimated Delivery Cost]]+(BOM[[#This Row],[Pack Cost (inc. VAT)]]*ROUNDUP(BOM[[#This Row],[In Stock]]/BOM[[#This Row],[MOQ]],0)),"")</calculatedColumnFormula>
    </tableColumn>
    <tableColumn id="20" xr3:uid="{6AF124B0-CFB7-4266-9383-C217EF94A2B6}" name="Spares Vlaue" dataDxfId="17" totalsRowDxfId="6">
      <calculatedColumnFormula>IFERROR(BOM[[#This Row],[Estimated Delivery Cost]]+(BOM[[#This Row],[Pack Cost (inc. VAT)]]*ROUNDUP(BOM[[#This Row],[Required Spares]]/BOM[[#This Row],[MOQ]],0)),"")</calculatedColumnFormula>
    </tableColumn>
    <tableColumn id="19" xr3:uid="{FF99DF7C-8B20-43C6-B37E-9B589E83F158}" name="Packs to Replenish" dataDxfId="16">
      <calculatedColumnFormula>IFERROR(IF(BOM[[#This Row],[In Stock]]&lt;BOM[[#This Row],[Total Quantity]],ROUNDUP((BOM[[#This Row],[Total Quantity]]-BOM[[#This Row],[In Stock]])/BOM[[#This Row],[MOQ]],0),""),"")</calculatedColumnFormula>
    </tableColumn>
    <tableColumn id="22" xr3:uid="{ACD7956F-F5AD-4DFB-A307-1AA47554D71A}" name="Quantity to Replenish" dataDxfId="15">
      <calculatedColumnFormula>IFERROR(BOM[[#This Row],[Packs to Replenish]]*BOM[[#This Row],[MOQ]],"")</calculatedColumnFormula>
    </tableColumn>
    <tableColumn id="8" xr3:uid="{3657EA50-7FAB-4857-BC04-E05C598EE193}" name="Cost to Replenish" totalsRowFunction="sum" dataDxfId="14" totalsRowDxfId="5">
      <calculatedColumnFormula>IFERROR(((BOM[[#This Row],[Packs to Replenish]]*BOM[[#This Row],[Pack Cost (inc. VAT)]])+BOM[[#This Row],[Estimated Delivery Cost]]),"")</calculatedColumnFormula>
    </tableColumn>
    <tableColumn id="6" xr3:uid="{000A8B09-35D1-4890-8006-73131A2E26E5}" name="Quantity On Order"/>
    <tableColumn id="7" xr3:uid="{CBA9FE2D-E829-498C-9E93-B92D410C4331}" name="Spares in Stock" dataDxfId="13">
      <calculatedColumnFormula>IF(BOM[[#This Row],[In Stock]]&gt;=BOM[[#This Row],[Total Quantity]],BOM[[#This Row],[In Stock]]-BOM[[#This Row],[Total Quantity]],"Insufficient Stock")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V43"/>
  <sheetViews>
    <sheetView tabSelected="1" topLeftCell="A27" zoomScale="80" zoomScaleNormal="80" workbookViewId="0">
      <selection activeCell="H42" sqref="H42"/>
    </sheetView>
  </sheetViews>
  <sheetFormatPr defaultRowHeight="14.4" x14ac:dyDescent="0.3"/>
  <cols>
    <col min="1" max="1" width="3.44140625" customWidth="1"/>
    <col min="2" max="2" width="13.6640625" bestFit="1" customWidth="1"/>
    <col min="3" max="3" width="31" customWidth="1"/>
    <col min="4" max="4" width="13.33203125" customWidth="1"/>
    <col min="5" max="5" width="13.44140625" customWidth="1"/>
    <col min="6" max="6" width="15.6640625" style="2" customWidth="1"/>
    <col min="7" max="7" width="8.6640625" style="7" customWidth="1"/>
    <col min="8" max="8" width="10.6640625" style="1" customWidth="1"/>
    <col min="9" max="9" width="15.33203125" style="1" customWidth="1"/>
    <col min="10" max="10" width="7.33203125" customWidth="1"/>
    <col min="11" max="11" width="10.6640625" customWidth="1"/>
    <col min="12" max="12" width="10.33203125" customWidth="1"/>
    <col min="13" max="13" width="10.88671875" customWidth="1"/>
    <col min="14" max="14" width="10.109375" style="1" customWidth="1"/>
    <col min="15" max="17" width="9.109375" customWidth="1"/>
    <col min="18" max="18" width="9.6640625" customWidth="1"/>
    <col min="19" max="19" width="10.44140625" hidden="1" customWidth="1"/>
    <col min="20" max="20" width="12.5546875" style="1" customWidth="1"/>
    <col min="21" max="21" width="11.109375" bestFit="1" customWidth="1"/>
    <col min="22" max="22" width="15.109375" bestFit="1" customWidth="1"/>
  </cols>
  <sheetData>
    <row r="2" spans="2:22" x14ac:dyDescent="0.3">
      <c r="B2" s="5" t="s">
        <v>0</v>
      </c>
      <c r="C2" s="6">
        <v>14</v>
      </c>
    </row>
    <row r="3" spans="2:22" x14ac:dyDescent="0.3">
      <c r="F3"/>
      <c r="H3"/>
      <c r="I3"/>
      <c r="N3"/>
      <c r="T3"/>
    </row>
    <row r="4" spans="2:22" s="3" customFormat="1" ht="28.8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8" t="s">
        <v>6</v>
      </c>
      <c r="H4" s="4" t="s">
        <v>7</v>
      </c>
      <c r="I4" s="4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13</v>
      </c>
      <c r="O4" s="3" t="s">
        <v>14</v>
      </c>
      <c r="P4" s="3" t="s">
        <v>15</v>
      </c>
      <c r="Q4" s="3" t="s">
        <v>138</v>
      </c>
      <c r="R4" s="3" t="s">
        <v>16</v>
      </c>
      <c r="S4" s="3" t="s">
        <v>17</v>
      </c>
      <c r="T4" s="4" t="s">
        <v>18</v>
      </c>
      <c r="U4" s="3" t="s">
        <v>19</v>
      </c>
      <c r="V4" s="3" t="s">
        <v>20</v>
      </c>
    </row>
    <row r="5" spans="2:22" x14ac:dyDescent="0.3">
      <c r="B5" t="s">
        <v>21</v>
      </c>
      <c r="C5" t="s">
        <v>22</v>
      </c>
      <c r="D5" t="s">
        <v>23</v>
      </c>
      <c r="E5" t="s">
        <v>24</v>
      </c>
      <c r="F5" s="2" t="s">
        <v>25</v>
      </c>
      <c r="G5" s="7">
        <v>2</v>
      </c>
      <c r="H5" s="1">
        <v>0</v>
      </c>
      <c r="I5" s="1">
        <v>0</v>
      </c>
      <c r="J5">
        <v>1</v>
      </c>
      <c r="K5" cm="1">
        <f t="array" ref="K5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</v>
      </c>
      <c r="L5">
        <f>IF(BOM[[#This Row],[Item Type]]="Fixings",ROUNDUP(BOM[[#This Row],[Course Quantity]]*0.5,0), ROUNDUP(BOM[[#This Row],[Course Quantity]]*0.1,0))</f>
        <v>3</v>
      </c>
      <c r="M5">
        <f>BOM[[#This Row],[Course Quantity]]+BOM[[#This Row],[Required Spares]]</f>
        <v>31</v>
      </c>
      <c r="N5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5">
        <v>31</v>
      </c>
      <c r="P5" s="1">
        <f>IFERROR(BOM[[#This Row],[Estimated Delivery Cost]]+(BOM[[#This Row],[Pack Cost (inc. VAT)]]*ROUNDUP(BOM[[#This Row],[In Stock]]/BOM[[#This Row],[MOQ]],0)),"")</f>
        <v>0</v>
      </c>
      <c r="Q5" s="1">
        <f>IFERROR(BOM[[#This Row],[Estimated Delivery Cost]]+(BOM[[#This Row],[Pack Cost (inc. VAT)]]*ROUNDUP(BOM[[#This Row],[Required Spares]]/BOM[[#This Row],[MOQ]],0)),"")</f>
        <v>0</v>
      </c>
      <c r="R5" t="str">
        <f>IFERROR(IF(BOM[[#This Row],[In Stock]]&lt;BOM[[#This Row],[Total Quantity]],ROUNDUP((BOM[[#This Row],[Total Quantity]]-BOM[[#This Row],[In Stock]])/BOM[[#This Row],[MOQ]],0),""),"")</f>
        <v/>
      </c>
      <c r="S5" t="str">
        <f>IFERROR(BOM[[#This Row],[Packs to Replenish]]*BOM[[#This Row],[MOQ]],"")</f>
        <v/>
      </c>
      <c r="T5" s="1" t="str">
        <f>IFERROR(((BOM[[#This Row],[Packs to Replenish]]*BOM[[#This Row],[Pack Cost (inc. VAT)]])+BOM[[#This Row],[Estimated Delivery Cost]]),"")</f>
        <v/>
      </c>
      <c r="V5">
        <f>IF(BOM[[#This Row],[In Stock]]&gt;=BOM[[#This Row],[Total Quantity]],BOM[[#This Row],[In Stock]]-BOM[[#This Row],[Total Quantity]],"Insufficient Stock")</f>
        <v>0</v>
      </c>
    </row>
    <row r="6" spans="2:22" x14ac:dyDescent="0.3">
      <c r="B6" t="s">
        <v>26</v>
      </c>
      <c r="C6" t="s">
        <v>27</v>
      </c>
      <c r="D6" t="s">
        <v>23</v>
      </c>
      <c r="E6" t="s">
        <v>24</v>
      </c>
      <c r="F6" s="2" t="s">
        <v>28</v>
      </c>
      <c r="G6" s="7">
        <v>1</v>
      </c>
      <c r="H6" s="1">
        <v>0</v>
      </c>
      <c r="I6" s="1">
        <v>0</v>
      </c>
      <c r="J6">
        <v>1</v>
      </c>
      <c r="K6" cm="1">
        <f t="array" ref="K6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6">
        <f>IF(BOM[[#This Row],[Item Type]]="Fixings",ROUNDUP(BOM[[#This Row],[Course Quantity]]*0.5,0), ROUNDUP(BOM[[#This Row],[Course Quantity]]*0.1,0))</f>
        <v>2</v>
      </c>
      <c r="M6">
        <f>BOM[[#This Row],[Course Quantity]]+BOM[[#This Row],[Required Spares]]</f>
        <v>16</v>
      </c>
      <c r="N6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6">
        <v>16</v>
      </c>
      <c r="P6" s="1">
        <f>IFERROR(BOM[[#This Row],[Estimated Delivery Cost]]+(BOM[[#This Row],[Pack Cost (inc. VAT)]]*ROUNDUP(BOM[[#This Row],[In Stock]]/BOM[[#This Row],[MOQ]],0)),"")</f>
        <v>0</v>
      </c>
      <c r="Q6" s="1">
        <f>IFERROR(BOM[[#This Row],[Estimated Delivery Cost]]+(BOM[[#This Row],[Pack Cost (inc. VAT)]]*ROUNDUP(BOM[[#This Row],[Required Spares]]/BOM[[#This Row],[MOQ]],0)),"")</f>
        <v>0</v>
      </c>
      <c r="R6" t="str">
        <f>IFERROR(IF(BOM[[#This Row],[In Stock]]&lt;BOM[[#This Row],[Total Quantity]],ROUNDUP((BOM[[#This Row],[Total Quantity]]-BOM[[#This Row],[In Stock]])/BOM[[#This Row],[MOQ]],0),""),"")</f>
        <v/>
      </c>
      <c r="S6" t="str">
        <f>IFERROR(BOM[[#This Row],[Packs to Replenish]]*BOM[[#This Row],[MOQ]],"")</f>
        <v/>
      </c>
      <c r="T6" s="1" t="str">
        <f>IFERROR(((BOM[[#This Row],[Packs to Replenish]]*BOM[[#This Row],[Pack Cost (inc. VAT)]])+BOM[[#This Row],[Estimated Delivery Cost]]),"")</f>
        <v/>
      </c>
      <c r="V6">
        <f>IF(BOM[[#This Row],[In Stock]]&gt;=BOM[[#This Row],[Total Quantity]],BOM[[#This Row],[In Stock]]-BOM[[#This Row],[Total Quantity]],"Insufficient Stock")</f>
        <v>0</v>
      </c>
    </row>
    <row r="7" spans="2:22" x14ac:dyDescent="0.3">
      <c r="B7" t="s">
        <v>29</v>
      </c>
      <c r="C7" t="s">
        <v>30</v>
      </c>
      <c r="D7" t="s">
        <v>23</v>
      </c>
      <c r="E7" t="s">
        <v>24</v>
      </c>
      <c r="F7" s="2" t="s">
        <v>31</v>
      </c>
      <c r="G7" s="7">
        <v>1</v>
      </c>
      <c r="H7" s="1">
        <v>0</v>
      </c>
      <c r="I7" s="1">
        <v>0</v>
      </c>
      <c r="J7">
        <v>1</v>
      </c>
      <c r="K7" cm="1">
        <f t="array" ref="K7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7">
        <f>IF(BOM[[#This Row],[Item Type]]="Fixings",ROUNDUP(BOM[[#This Row],[Course Quantity]]*0.5,0), ROUNDUP(BOM[[#This Row],[Course Quantity]]*0.1,0))</f>
        <v>2</v>
      </c>
      <c r="M7">
        <f>BOM[[#This Row],[Course Quantity]]+BOM[[#This Row],[Required Spares]]</f>
        <v>16</v>
      </c>
      <c r="N7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7">
        <v>16</v>
      </c>
      <c r="P7" s="1">
        <f>IFERROR(BOM[[#This Row],[Estimated Delivery Cost]]+(BOM[[#This Row],[Pack Cost (inc. VAT)]]*ROUNDUP(BOM[[#This Row],[In Stock]]/BOM[[#This Row],[MOQ]],0)),"")</f>
        <v>0</v>
      </c>
      <c r="Q7" s="1">
        <f>IFERROR(BOM[[#This Row],[Estimated Delivery Cost]]+(BOM[[#This Row],[Pack Cost (inc. VAT)]]*ROUNDUP(BOM[[#This Row],[Required Spares]]/BOM[[#This Row],[MOQ]],0)),"")</f>
        <v>0</v>
      </c>
      <c r="R7" t="str">
        <f>IFERROR(IF(BOM[[#This Row],[In Stock]]&lt;BOM[[#This Row],[Total Quantity]],ROUNDUP((BOM[[#This Row],[Total Quantity]]-BOM[[#This Row],[In Stock]])/BOM[[#This Row],[MOQ]],0),""),"")</f>
        <v/>
      </c>
      <c r="S7" t="str">
        <f>IFERROR(BOM[[#This Row],[Packs to Replenish]]*BOM[[#This Row],[MOQ]],"")</f>
        <v/>
      </c>
      <c r="T7" s="1" t="str">
        <f>IFERROR(((BOM[[#This Row],[Packs to Replenish]]*BOM[[#This Row],[Pack Cost (inc. VAT)]])+BOM[[#This Row],[Estimated Delivery Cost]]),"")</f>
        <v/>
      </c>
      <c r="V7">
        <f>IF(BOM[[#This Row],[In Stock]]&gt;=BOM[[#This Row],[Total Quantity]],BOM[[#This Row],[In Stock]]-BOM[[#This Row],[Total Quantity]],"Insufficient Stock")</f>
        <v>0</v>
      </c>
    </row>
    <row r="8" spans="2:22" x14ac:dyDescent="0.3">
      <c r="B8" t="s">
        <v>32</v>
      </c>
      <c r="C8" t="s">
        <v>33</v>
      </c>
      <c r="D8" t="s">
        <v>23</v>
      </c>
      <c r="E8" t="s">
        <v>24</v>
      </c>
      <c r="F8" s="2" t="s">
        <v>34</v>
      </c>
      <c r="G8" s="7">
        <v>1</v>
      </c>
      <c r="H8" s="1">
        <v>0</v>
      </c>
      <c r="I8" s="1">
        <v>0</v>
      </c>
      <c r="J8">
        <v>1</v>
      </c>
      <c r="K8" cm="1">
        <f t="array" ref="K8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8">
        <f>IF(BOM[[#This Row],[Item Type]]="Fixings",ROUNDUP(BOM[[#This Row],[Course Quantity]]*0.5,0), ROUNDUP(BOM[[#This Row],[Course Quantity]]*0.1,0))</f>
        <v>2</v>
      </c>
      <c r="M8">
        <f>BOM[[#This Row],[Course Quantity]]+BOM[[#This Row],[Required Spares]]</f>
        <v>16</v>
      </c>
      <c r="N8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8">
        <v>16</v>
      </c>
      <c r="P8" s="1">
        <f>IFERROR(BOM[[#This Row],[Estimated Delivery Cost]]+(BOM[[#This Row],[Pack Cost (inc. VAT)]]*ROUNDUP(BOM[[#This Row],[In Stock]]/BOM[[#This Row],[MOQ]],0)),"")</f>
        <v>0</v>
      </c>
      <c r="Q8" s="1">
        <f>IFERROR(BOM[[#This Row],[Estimated Delivery Cost]]+(BOM[[#This Row],[Pack Cost (inc. VAT)]]*ROUNDUP(BOM[[#This Row],[Required Spares]]/BOM[[#This Row],[MOQ]],0)),"")</f>
        <v>0</v>
      </c>
      <c r="R8" t="str">
        <f>IFERROR(IF(BOM[[#This Row],[In Stock]]&lt;BOM[[#This Row],[Total Quantity]],ROUNDUP((BOM[[#This Row],[Total Quantity]]-BOM[[#This Row],[In Stock]])/BOM[[#This Row],[MOQ]],0),""),"")</f>
        <v/>
      </c>
      <c r="S8" t="str">
        <f>IFERROR(BOM[[#This Row],[Packs to Replenish]]*BOM[[#This Row],[MOQ]],"")</f>
        <v/>
      </c>
      <c r="T8" s="1" t="str">
        <f>IFERROR(((BOM[[#This Row],[Packs to Replenish]]*BOM[[#This Row],[Pack Cost (inc. VAT)]])+BOM[[#This Row],[Estimated Delivery Cost]]),"")</f>
        <v/>
      </c>
      <c r="V8">
        <f>IF(BOM[[#This Row],[In Stock]]&gt;=BOM[[#This Row],[Total Quantity]],BOM[[#This Row],[In Stock]]-BOM[[#This Row],[Total Quantity]],"Insufficient Stock")</f>
        <v>0</v>
      </c>
    </row>
    <row r="9" spans="2:22" x14ac:dyDescent="0.3">
      <c r="B9" t="s">
        <v>35</v>
      </c>
      <c r="C9" t="s">
        <v>36</v>
      </c>
      <c r="D9" t="s">
        <v>23</v>
      </c>
      <c r="E9" t="s">
        <v>24</v>
      </c>
      <c r="F9" s="2">
        <v>2.35</v>
      </c>
      <c r="G9" s="7">
        <v>4</v>
      </c>
      <c r="H9" s="1">
        <v>0</v>
      </c>
      <c r="I9" s="1">
        <v>0</v>
      </c>
      <c r="J9">
        <v>1</v>
      </c>
      <c r="K9" cm="1">
        <f t="array" ref="K9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9">
        <f>IF(BOM[[#This Row],[Item Type]]="Fixings",ROUNDUP(BOM[[#This Row],[Course Quantity]]*0.5,0), ROUNDUP(BOM[[#This Row],[Course Quantity]]*0.1,0))</f>
        <v>6</v>
      </c>
      <c r="M9">
        <f>BOM[[#This Row],[Course Quantity]]+BOM[[#This Row],[Required Spares]]</f>
        <v>62</v>
      </c>
      <c r="N9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9">
        <v>62</v>
      </c>
      <c r="P9" s="1">
        <f>IFERROR(BOM[[#This Row],[Estimated Delivery Cost]]+(BOM[[#This Row],[Pack Cost (inc. VAT)]]*ROUNDUP(BOM[[#This Row],[In Stock]]/BOM[[#This Row],[MOQ]],0)),"")</f>
        <v>0</v>
      </c>
      <c r="Q9" s="1">
        <f>IFERROR(BOM[[#This Row],[Estimated Delivery Cost]]+(BOM[[#This Row],[Pack Cost (inc. VAT)]]*ROUNDUP(BOM[[#This Row],[Required Spares]]/BOM[[#This Row],[MOQ]],0)),"")</f>
        <v>0</v>
      </c>
      <c r="R9" t="str">
        <f>IFERROR(IF(BOM[[#This Row],[In Stock]]&lt;BOM[[#This Row],[Total Quantity]],ROUNDUP((BOM[[#This Row],[Total Quantity]]-BOM[[#This Row],[In Stock]])/BOM[[#This Row],[MOQ]],0),""),"")</f>
        <v/>
      </c>
      <c r="S9" t="str">
        <f>IFERROR(BOM[[#This Row],[Packs to Replenish]]*BOM[[#This Row],[MOQ]],"")</f>
        <v/>
      </c>
      <c r="T9" s="1" t="str">
        <f>IFERROR(((BOM[[#This Row],[Packs to Replenish]]*BOM[[#This Row],[Pack Cost (inc. VAT)]])+BOM[[#This Row],[Estimated Delivery Cost]]),"")</f>
        <v/>
      </c>
      <c r="V9">
        <f>IF(BOM[[#This Row],[In Stock]]&gt;=BOM[[#This Row],[Total Quantity]],BOM[[#This Row],[In Stock]]-BOM[[#This Row],[Total Quantity]],"Insufficient Stock")</f>
        <v>0</v>
      </c>
    </row>
    <row r="10" spans="2:22" x14ac:dyDescent="0.3">
      <c r="B10" t="s">
        <v>37</v>
      </c>
      <c r="C10" t="s">
        <v>38</v>
      </c>
      <c r="D10" t="s">
        <v>23</v>
      </c>
      <c r="E10" t="s">
        <v>24</v>
      </c>
      <c r="F10" s="2" t="s">
        <v>39</v>
      </c>
      <c r="G10" s="7">
        <v>1</v>
      </c>
      <c r="H10" s="1">
        <v>0</v>
      </c>
      <c r="I10" s="1">
        <v>0</v>
      </c>
      <c r="J10">
        <v>1</v>
      </c>
      <c r="K10" cm="1">
        <f t="array" ref="K10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10">
        <f>IF(BOM[[#This Row],[Item Type]]="Fixings",ROUNDUP(BOM[[#This Row],[Course Quantity]]*0.5,0), ROUNDUP(BOM[[#This Row],[Course Quantity]]*0.1,0))</f>
        <v>2</v>
      </c>
      <c r="M10">
        <f>BOM[[#This Row],[Course Quantity]]+BOM[[#This Row],[Required Spares]]</f>
        <v>16</v>
      </c>
      <c r="N10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10">
        <v>16</v>
      </c>
      <c r="P10" s="1">
        <f>IFERROR(BOM[[#This Row],[Estimated Delivery Cost]]+(BOM[[#This Row],[Pack Cost (inc. VAT)]]*ROUNDUP(BOM[[#This Row],[In Stock]]/BOM[[#This Row],[MOQ]],0)),"")</f>
        <v>0</v>
      </c>
      <c r="Q10" s="1">
        <f>IFERROR(BOM[[#This Row],[Estimated Delivery Cost]]+(BOM[[#This Row],[Pack Cost (inc. VAT)]]*ROUNDUP(BOM[[#This Row],[Required Spares]]/BOM[[#This Row],[MOQ]],0)),"")</f>
        <v>0</v>
      </c>
      <c r="R10" t="str">
        <f>IFERROR(IF(BOM[[#This Row],[In Stock]]&lt;BOM[[#This Row],[Total Quantity]],ROUNDUP((BOM[[#This Row],[Total Quantity]]-BOM[[#This Row],[In Stock]])/BOM[[#This Row],[MOQ]],0),""),"")</f>
        <v/>
      </c>
      <c r="S10" t="str">
        <f>IFERROR(BOM[[#This Row],[Packs to Replenish]]*BOM[[#This Row],[MOQ]],"")</f>
        <v/>
      </c>
      <c r="T10" s="1" t="str">
        <f>IFERROR(((BOM[[#This Row],[Packs to Replenish]]*BOM[[#This Row],[Pack Cost (inc. VAT)]])+BOM[[#This Row],[Estimated Delivery Cost]]),"")</f>
        <v/>
      </c>
      <c r="V10">
        <f>IF(BOM[[#This Row],[In Stock]]&gt;=BOM[[#This Row],[Total Quantity]],BOM[[#This Row],[In Stock]]-BOM[[#This Row],[Total Quantity]],"Insufficient Stock")</f>
        <v>0</v>
      </c>
    </row>
    <row r="11" spans="2:22" x14ac:dyDescent="0.3">
      <c r="B11" t="s">
        <v>40</v>
      </c>
      <c r="C11" t="s">
        <v>41</v>
      </c>
      <c r="D11" t="s">
        <v>23</v>
      </c>
      <c r="E11" t="s">
        <v>24</v>
      </c>
      <c r="F11" s="2" t="s">
        <v>42</v>
      </c>
      <c r="G11" s="7">
        <v>1</v>
      </c>
      <c r="H11" s="1">
        <v>0</v>
      </c>
      <c r="I11" s="1">
        <v>0</v>
      </c>
      <c r="J11">
        <v>1</v>
      </c>
      <c r="K11" cm="1">
        <f t="array" ref="K11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11">
        <f>IF(BOM[[#This Row],[Item Type]]="Fixings",ROUNDUP(BOM[[#This Row],[Course Quantity]]*0.5,0), ROUNDUP(BOM[[#This Row],[Course Quantity]]*0.1,0))</f>
        <v>2</v>
      </c>
      <c r="M11">
        <f>BOM[[#This Row],[Course Quantity]]+BOM[[#This Row],[Required Spares]]</f>
        <v>16</v>
      </c>
      <c r="N11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11">
        <v>16</v>
      </c>
      <c r="P11" s="1">
        <f>IFERROR(BOM[[#This Row],[Estimated Delivery Cost]]+(BOM[[#This Row],[Pack Cost (inc. VAT)]]*ROUNDUP(BOM[[#This Row],[In Stock]]/BOM[[#This Row],[MOQ]],0)),"")</f>
        <v>0</v>
      </c>
      <c r="Q11" s="1">
        <f>IFERROR(BOM[[#This Row],[Estimated Delivery Cost]]+(BOM[[#This Row],[Pack Cost (inc. VAT)]]*ROUNDUP(BOM[[#This Row],[Required Spares]]/BOM[[#This Row],[MOQ]],0)),"")</f>
        <v>0</v>
      </c>
      <c r="R11" t="str">
        <f>IFERROR(IF(BOM[[#This Row],[In Stock]]&lt;BOM[[#This Row],[Total Quantity]],ROUNDUP((BOM[[#This Row],[Total Quantity]]-BOM[[#This Row],[In Stock]])/BOM[[#This Row],[MOQ]],0),""),"")</f>
        <v/>
      </c>
      <c r="S11" t="str">
        <f>IFERROR(BOM[[#This Row],[Packs to Replenish]]*BOM[[#This Row],[MOQ]],"")</f>
        <v/>
      </c>
      <c r="T11" s="1" t="str">
        <f>IFERROR(((BOM[[#This Row],[Packs to Replenish]]*BOM[[#This Row],[Pack Cost (inc. VAT)]])+BOM[[#This Row],[Estimated Delivery Cost]]),"")</f>
        <v/>
      </c>
      <c r="V11">
        <f>IF(BOM[[#This Row],[In Stock]]&gt;=BOM[[#This Row],[Total Quantity]],BOM[[#This Row],[In Stock]]-BOM[[#This Row],[Total Quantity]],"Insufficient Stock")</f>
        <v>0</v>
      </c>
    </row>
    <row r="12" spans="2:22" x14ac:dyDescent="0.3">
      <c r="B12" t="s">
        <v>43</v>
      </c>
      <c r="C12" t="s">
        <v>44</v>
      </c>
      <c r="D12" t="s">
        <v>45</v>
      </c>
      <c r="E12" t="s">
        <v>46</v>
      </c>
      <c r="F12" s="2" t="s">
        <v>47</v>
      </c>
      <c r="G12" s="7">
        <v>1</v>
      </c>
      <c r="H12" s="1">
        <v>24.5</v>
      </c>
      <c r="I12" s="1">
        <v>3.99</v>
      </c>
      <c r="J12">
        <v>1</v>
      </c>
      <c r="K12" cm="1">
        <f t="array" ref="K12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12">
        <f>IF(BOM[[#This Row],[Item Type]]="Fixings",ROUNDUP(BOM[[#This Row],[Course Quantity]]*0.5,0), ROUNDUP(BOM[[#This Row],[Course Quantity]]*0.1,0))</f>
        <v>2</v>
      </c>
      <c r="M12">
        <f>BOM[[#This Row],[Course Quantity]]+BOM[[#This Row],[Required Spares]]</f>
        <v>16</v>
      </c>
      <c r="N12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395.99</v>
      </c>
      <c r="O12">
        <v>16</v>
      </c>
      <c r="P12" s="1">
        <f>IFERROR(BOM[[#This Row],[Estimated Delivery Cost]]+(BOM[[#This Row],[Pack Cost (inc. VAT)]]*ROUNDUP(BOM[[#This Row],[In Stock]]/BOM[[#This Row],[MOQ]],0)),"")</f>
        <v>395.99</v>
      </c>
      <c r="Q12" s="1">
        <f>IFERROR(BOM[[#This Row],[Estimated Delivery Cost]]+(BOM[[#This Row],[Pack Cost (inc. VAT)]]*ROUNDUP(BOM[[#This Row],[Required Spares]]/BOM[[#This Row],[MOQ]],0)),"")</f>
        <v>52.99</v>
      </c>
      <c r="R12" t="str">
        <f>IFERROR(IF(BOM[[#This Row],[In Stock]]&lt;BOM[[#This Row],[Total Quantity]],ROUNDUP((BOM[[#This Row],[Total Quantity]]-BOM[[#This Row],[In Stock]])/BOM[[#This Row],[MOQ]],0),""),"")</f>
        <v/>
      </c>
      <c r="S12" t="str">
        <f>IFERROR(BOM[[#This Row],[Packs to Replenish]]*BOM[[#This Row],[MOQ]],"")</f>
        <v/>
      </c>
      <c r="T12" s="1" t="str">
        <f>IFERROR(((BOM[[#This Row],[Packs to Replenish]]*BOM[[#This Row],[Pack Cost (inc. VAT)]])+BOM[[#This Row],[Estimated Delivery Cost]]),"")</f>
        <v/>
      </c>
      <c r="V12">
        <f>IF(BOM[[#This Row],[In Stock]]&gt;=BOM[[#This Row],[Total Quantity]],BOM[[#This Row],[In Stock]]-BOM[[#This Row],[Total Quantity]],"Insufficient Stock")</f>
        <v>0</v>
      </c>
    </row>
    <row r="13" spans="2:22" x14ac:dyDescent="0.3">
      <c r="B13" t="s">
        <v>48</v>
      </c>
      <c r="C13" t="s">
        <v>49</v>
      </c>
      <c r="D13" t="s">
        <v>45</v>
      </c>
      <c r="E13" t="s">
        <v>46</v>
      </c>
      <c r="F13" s="2">
        <v>100058</v>
      </c>
      <c r="G13" s="7">
        <v>2</v>
      </c>
      <c r="H13" s="1">
        <v>3</v>
      </c>
      <c r="I13" s="1">
        <v>3.99</v>
      </c>
      <c r="J13">
        <v>1</v>
      </c>
      <c r="K13" cm="1">
        <f t="array" ref="K13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</v>
      </c>
      <c r="L13">
        <f>IF(BOM[[#This Row],[Item Type]]="Fixings",ROUNDUP(BOM[[#This Row],[Course Quantity]]*0.5,0), ROUNDUP(BOM[[#This Row],[Course Quantity]]*0.1,0))</f>
        <v>3</v>
      </c>
      <c r="M13">
        <f>BOM[[#This Row],[Course Quantity]]+BOM[[#This Row],[Required Spares]]</f>
        <v>31</v>
      </c>
      <c r="N13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96.99</v>
      </c>
      <c r="O13">
        <v>31</v>
      </c>
      <c r="P13" s="1">
        <f>IFERROR(BOM[[#This Row],[Estimated Delivery Cost]]+(BOM[[#This Row],[Pack Cost (inc. VAT)]]*ROUNDUP(BOM[[#This Row],[In Stock]]/BOM[[#This Row],[MOQ]],0)),"")</f>
        <v>96.99</v>
      </c>
      <c r="Q13" s="1">
        <f>IFERROR(BOM[[#This Row],[Estimated Delivery Cost]]+(BOM[[#This Row],[Pack Cost (inc. VAT)]]*ROUNDUP(BOM[[#This Row],[Required Spares]]/BOM[[#This Row],[MOQ]],0)),"")</f>
        <v>12.99</v>
      </c>
      <c r="R13" t="str">
        <f>IFERROR(IF(BOM[[#This Row],[In Stock]]&lt;BOM[[#This Row],[Total Quantity]],ROUNDUP((BOM[[#This Row],[Total Quantity]]-BOM[[#This Row],[In Stock]])/BOM[[#This Row],[MOQ]],0),""),"")</f>
        <v/>
      </c>
      <c r="S13" t="str">
        <f>IFERROR(BOM[[#This Row],[Packs to Replenish]]*BOM[[#This Row],[MOQ]],"")</f>
        <v/>
      </c>
      <c r="T13" s="1" t="str">
        <f>IFERROR(((BOM[[#This Row],[Packs to Replenish]]*BOM[[#This Row],[Pack Cost (inc. VAT)]])+BOM[[#This Row],[Estimated Delivery Cost]]),"")</f>
        <v/>
      </c>
      <c r="V13">
        <f>IF(BOM[[#This Row],[In Stock]]&gt;=BOM[[#This Row],[Total Quantity]],BOM[[#This Row],[In Stock]]-BOM[[#This Row],[Total Quantity]],"Insufficient Stock")</f>
        <v>0</v>
      </c>
    </row>
    <row r="14" spans="2:22" x14ac:dyDescent="0.3">
      <c r="B14" t="s">
        <v>50</v>
      </c>
      <c r="C14" t="s">
        <v>51</v>
      </c>
      <c r="D14" t="s">
        <v>45</v>
      </c>
      <c r="E14" t="s">
        <v>46</v>
      </c>
      <c r="F14" s="2">
        <v>102708</v>
      </c>
      <c r="G14" s="7">
        <v>1</v>
      </c>
      <c r="H14" s="1">
        <v>3.5</v>
      </c>
      <c r="I14" s="1">
        <v>3.99</v>
      </c>
      <c r="J14">
        <v>1</v>
      </c>
      <c r="K14" cm="1">
        <f t="array" ref="K14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14">
        <f>IF(BOM[[#This Row],[Item Type]]="Fixings",ROUNDUP(BOM[[#This Row],[Course Quantity]]*0.5,0), ROUNDUP(BOM[[#This Row],[Course Quantity]]*0.1,0))</f>
        <v>2</v>
      </c>
      <c r="M14">
        <f>BOM[[#This Row],[Course Quantity]]+BOM[[#This Row],[Required Spares]]</f>
        <v>16</v>
      </c>
      <c r="N14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59.99</v>
      </c>
      <c r="O14">
        <v>16</v>
      </c>
      <c r="P14" s="1">
        <f>IFERROR(BOM[[#This Row],[Estimated Delivery Cost]]+(BOM[[#This Row],[Pack Cost (inc. VAT)]]*ROUNDUP(BOM[[#This Row],[In Stock]]/BOM[[#This Row],[MOQ]],0)),"")</f>
        <v>59.99</v>
      </c>
      <c r="Q14" s="1">
        <f>IFERROR(BOM[[#This Row],[Estimated Delivery Cost]]+(BOM[[#This Row],[Pack Cost (inc. VAT)]]*ROUNDUP(BOM[[#This Row],[Required Spares]]/BOM[[#This Row],[MOQ]],0)),"")</f>
        <v>10.99</v>
      </c>
      <c r="R14" t="str">
        <f>IFERROR(IF(BOM[[#This Row],[In Stock]]&lt;BOM[[#This Row],[Total Quantity]],ROUNDUP((BOM[[#This Row],[Total Quantity]]-BOM[[#This Row],[In Stock]])/BOM[[#This Row],[MOQ]],0),""),"")</f>
        <v/>
      </c>
      <c r="S14" t="str">
        <f>IFERROR(BOM[[#This Row],[Packs to Replenish]]*BOM[[#This Row],[MOQ]],"")</f>
        <v/>
      </c>
      <c r="T14" s="1" t="str">
        <f>IFERROR(((BOM[[#This Row],[Packs to Replenish]]*BOM[[#This Row],[Pack Cost (inc. VAT)]])+BOM[[#This Row],[Estimated Delivery Cost]]),"")</f>
        <v/>
      </c>
      <c r="V14">
        <f>IF(BOM[[#This Row],[In Stock]]&gt;=BOM[[#This Row],[Total Quantity]],BOM[[#This Row],[In Stock]]-BOM[[#This Row],[Total Quantity]],"Insufficient Stock")</f>
        <v>0</v>
      </c>
    </row>
    <row r="15" spans="2:22" x14ac:dyDescent="0.3">
      <c r="B15" t="s">
        <v>52</v>
      </c>
      <c r="C15" t="s">
        <v>53</v>
      </c>
      <c r="D15" t="s">
        <v>45</v>
      </c>
      <c r="E15" t="s">
        <v>46</v>
      </c>
      <c r="F15" s="2">
        <v>104275</v>
      </c>
      <c r="G15" s="7">
        <v>2</v>
      </c>
      <c r="H15" s="1">
        <v>2.6</v>
      </c>
      <c r="I15" s="1">
        <v>3.99</v>
      </c>
      <c r="J15">
        <v>1</v>
      </c>
      <c r="K15" cm="1">
        <f t="array" ref="K15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</v>
      </c>
      <c r="L15">
        <f>IF(BOM[[#This Row],[Item Type]]="Fixings",ROUNDUP(BOM[[#This Row],[Course Quantity]]*0.5,0), ROUNDUP(BOM[[#This Row],[Course Quantity]]*0.1,0))</f>
        <v>3</v>
      </c>
      <c r="M15">
        <f>BOM[[#This Row],[Course Quantity]]+BOM[[#This Row],[Required Spares]]</f>
        <v>31</v>
      </c>
      <c r="N15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84.59</v>
      </c>
      <c r="O15">
        <v>31</v>
      </c>
      <c r="P15" s="1">
        <f>IFERROR(BOM[[#This Row],[Estimated Delivery Cost]]+(BOM[[#This Row],[Pack Cost (inc. VAT)]]*ROUNDUP(BOM[[#This Row],[In Stock]]/BOM[[#This Row],[MOQ]],0)),"")</f>
        <v>84.59</v>
      </c>
      <c r="Q15" s="1">
        <f>IFERROR(BOM[[#This Row],[Estimated Delivery Cost]]+(BOM[[#This Row],[Pack Cost (inc. VAT)]]*ROUNDUP(BOM[[#This Row],[Required Spares]]/BOM[[#This Row],[MOQ]],0)),"")</f>
        <v>11.790000000000001</v>
      </c>
      <c r="R15" t="str">
        <f>IFERROR(IF(BOM[[#This Row],[In Stock]]&lt;BOM[[#This Row],[Total Quantity]],ROUNDUP((BOM[[#This Row],[Total Quantity]]-BOM[[#This Row],[In Stock]])/BOM[[#This Row],[MOQ]],0),""),"")</f>
        <v/>
      </c>
      <c r="S15" t="str">
        <f>IFERROR(BOM[[#This Row],[Packs to Replenish]]*BOM[[#This Row],[MOQ]],"")</f>
        <v/>
      </c>
      <c r="T15" s="1" t="str">
        <f>IFERROR(((BOM[[#This Row],[Packs to Replenish]]*BOM[[#This Row],[Pack Cost (inc. VAT)]])+BOM[[#This Row],[Estimated Delivery Cost]]),"")</f>
        <v/>
      </c>
      <c r="V15">
        <f>IF(BOM[[#This Row],[In Stock]]&gt;=BOM[[#This Row],[Total Quantity]],BOM[[#This Row],[In Stock]]-BOM[[#This Row],[Total Quantity]],"Insufficient Stock")</f>
        <v>0</v>
      </c>
    </row>
    <row r="16" spans="2:22" x14ac:dyDescent="0.3">
      <c r="B16" t="s">
        <v>54</v>
      </c>
      <c r="C16" t="s">
        <v>55</v>
      </c>
      <c r="D16" t="s">
        <v>45</v>
      </c>
      <c r="E16" t="s">
        <v>46</v>
      </c>
      <c r="F16" s="2">
        <v>100284</v>
      </c>
      <c r="G16" s="7">
        <v>2</v>
      </c>
      <c r="H16" s="1">
        <v>2</v>
      </c>
      <c r="I16" s="1">
        <v>3.99</v>
      </c>
      <c r="J16">
        <v>1</v>
      </c>
      <c r="K16" cm="1">
        <f t="array" ref="K16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</v>
      </c>
      <c r="L16">
        <f>IF(BOM[[#This Row],[Item Type]]="Fixings",ROUNDUP(BOM[[#This Row],[Course Quantity]]*0.5,0), ROUNDUP(BOM[[#This Row],[Course Quantity]]*0.1,0))</f>
        <v>3</v>
      </c>
      <c r="M16">
        <f>BOM[[#This Row],[Course Quantity]]+BOM[[#This Row],[Required Spares]]</f>
        <v>31</v>
      </c>
      <c r="N16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65.989999999999995</v>
      </c>
      <c r="O16">
        <v>31</v>
      </c>
      <c r="P16" s="1">
        <f>IFERROR(BOM[[#This Row],[Estimated Delivery Cost]]+(BOM[[#This Row],[Pack Cost (inc. VAT)]]*ROUNDUP(BOM[[#This Row],[In Stock]]/BOM[[#This Row],[MOQ]],0)),"")</f>
        <v>65.989999999999995</v>
      </c>
      <c r="Q16" s="1">
        <f>IFERROR(BOM[[#This Row],[Estimated Delivery Cost]]+(BOM[[#This Row],[Pack Cost (inc. VAT)]]*ROUNDUP(BOM[[#This Row],[Required Spares]]/BOM[[#This Row],[MOQ]],0)),"")</f>
        <v>9.99</v>
      </c>
      <c r="R16" t="str">
        <f>IFERROR(IF(BOM[[#This Row],[In Stock]]&lt;BOM[[#This Row],[Total Quantity]],ROUNDUP((BOM[[#This Row],[Total Quantity]]-BOM[[#This Row],[In Stock]])/BOM[[#This Row],[MOQ]],0),""),"")</f>
        <v/>
      </c>
      <c r="S16" t="str">
        <f>IFERROR(BOM[[#This Row],[Packs to Replenish]]*BOM[[#This Row],[MOQ]],"")</f>
        <v/>
      </c>
      <c r="T16" s="1" t="str">
        <f>IFERROR(((BOM[[#This Row],[Packs to Replenish]]*BOM[[#This Row],[Pack Cost (inc. VAT)]])+BOM[[#This Row],[Estimated Delivery Cost]]),"")</f>
        <v/>
      </c>
      <c r="V16">
        <f>IF(BOM[[#This Row],[In Stock]]&gt;=BOM[[#This Row],[Total Quantity]],BOM[[#This Row],[In Stock]]-BOM[[#This Row],[Total Quantity]],"Insufficient Stock")</f>
        <v>0</v>
      </c>
    </row>
    <row r="17" spans="2:22" x14ac:dyDescent="0.3">
      <c r="B17" t="s">
        <v>56</v>
      </c>
      <c r="C17" t="s">
        <v>57</v>
      </c>
      <c r="D17" t="s">
        <v>45</v>
      </c>
      <c r="E17" t="s">
        <v>46</v>
      </c>
      <c r="F17" s="2">
        <v>102864</v>
      </c>
      <c r="G17" s="7">
        <v>10</v>
      </c>
      <c r="H17" s="1">
        <v>1.7</v>
      </c>
      <c r="I17" s="1">
        <v>3.99</v>
      </c>
      <c r="J17">
        <v>20</v>
      </c>
      <c r="K17" cm="1">
        <f t="array" ref="K17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140</v>
      </c>
      <c r="L17">
        <f>IF(BOM[[#This Row],[Item Type]]="Fixings",ROUNDUP(BOM[[#This Row],[Course Quantity]]*0.5,0), ROUNDUP(BOM[[#This Row],[Course Quantity]]*0.1,0))</f>
        <v>14</v>
      </c>
      <c r="M17">
        <f>BOM[[#This Row],[Course Quantity]]+BOM[[#This Row],[Required Spares]]</f>
        <v>154</v>
      </c>
      <c r="N17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19.29</v>
      </c>
      <c r="O17">
        <v>170</v>
      </c>
      <c r="P17" s="1">
        <f>IFERROR(BOM[[#This Row],[Estimated Delivery Cost]]+(BOM[[#This Row],[Pack Cost (inc. VAT)]]*ROUNDUP(BOM[[#This Row],[In Stock]]/BOM[[#This Row],[MOQ]],0)),"")</f>
        <v>19.29</v>
      </c>
      <c r="Q17" s="1">
        <f>IFERROR(BOM[[#This Row],[Estimated Delivery Cost]]+(BOM[[#This Row],[Pack Cost (inc. VAT)]]*ROUNDUP(BOM[[#This Row],[Required Spares]]/BOM[[#This Row],[MOQ]],0)),"")</f>
        <v>5.69</v>
      </c>
      <c r="R17" t="str">
        <f>IFERROR(IF(BOM[[#This Row],[In Stock]]&lt;BOM[[#This Row],[Total Quantity]],ROUNDUP((BOM[[#This Row],[Total Quantity]]-BOM[[#This Row],[In Stock]])/BOM[[#This Row],[MOQ]],0),""),"")</f>
        <v/>
      </c>
      <c r="S17" t="str">
        <f>IFERROR(BOM[[#This Row],[Packs to Replenish]]*BOM[[#This Row],[MOQ]],"")</f>
        <v/>
      </c>
      <c r="T17" s="1" t="str">
        <f>IFERROR(((BOM[[#This Row],[Packs to Replenish]]*BOM[[#This Row],[Pack Cost (inc. VAT)]])+BOM[[#This Row],[Estimated Delivery Cost]]),"")</f>
        <v/>
      </c>
      <c r="V17">
        <f>IF(BOM[[#This Row],[In Stock]]&gt;=BOM[[#This Row],[Total Quantity]],BOM[[#This Row],[In Stock]]-BOM[[#This Row],[Total Quantity]],"Insufficient Stock")</f>
        <v>16</v>
      </c>
    </row>
    <row r="18" spans="2:22" x14ac:dyDescent="0.3">
      <c r="B18" t="s">
        <v>58</v>
      </c>
      <c r="C18" t="s">
        <v>59</v>
      </c>
      <c r="D18" t="s">
        <v>45</v>
      </c>
      <c r="E18" t="s">
        <v>46</v>
      </c>
      <c r="F18" s="2">
        <v>105570</v>
      </c>
      <c r="G18" s="7">
        <v>1</v>
      </c>
      <c r="H18" s="1">
        <v>2.5</v>
      </c>
      <c r="I18" s="1">
        <v>3.99</v>
      </c>
      <c r="J18">
        <v>1</v>
      </c>
      <c r="K18" cm="1">
        <f t="array" ref="K18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18">
        <f>IF(BOM[[#This Row],[Item Type]]="Fixings",ROUNDUP(BOM[[#This Row],[Course Quantity]]*0.5,0), ROUNDUP(BOM[[#This Row],[Course Quantity]]*0.1,0))</f>
        <v>2</v>
      </c>
      <c r="M18">
        <f>BOM[[#This Row],[Course Quantity]]+BOM[[#This Row],[Required Spares]]</f>
        <v>16</v>
      </c>
      <c r="N18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43.99</v>
      </c>
      <c r="O18">
        <v>16</v>
      </c>
      <c r="P18" s="1">
        <f>IFERROR(BOM[[#This Row],[Estimated Delivery Cost]]+(BOM[[#This Row],[Pack Cost (inc. VAT)]]*ROUNDUP(BOM[[#This Row],[In Stock]]/BOM[[#This Row],[MOQ]],0)),"")</f>
        <v>43.99</v>
      </c>
      <c r="Q18" s="1">
        <f>IFERROR(BOM[[#This Row],[Estimated Delivery Cost]]+(BOM[[#This Row],[Pack Cost (inc. VAT)]]*ROUNDUP(BOM[[#This Row],[Required Spares]]/BOM[[#This Row],[MOQ]],0)),"")</f>
        <v>8.99</v>
      </c>
      <c r="R18" t="str">
        <f>IFERROR(IF(BOM[[#This Row],[In Stock]]&lt;BOM[[#This Row],[Total Quantity]],ROUNDUP((BOM[[#This Row],[Total Quantity]]-BOM[[#This Row],[In Stock]])/BOM[[#This Row],[MOQ]],0),""),"")</f>
        <v/>
      </c>
      <c r="S18" t="str">
        <f>IFERROR(BOM[[#This Row],[Packs to Replenish]]*BOM[[#This Row],[MOQ]],"")</f>
        <v/>
      </c>
      <c r="T18" s="1" t="str">
        <f>IFERROR(((BOM[[#This Row],[Packs to Replenish]]*BOM[[#This Row],[Pack Cost (inc. VAT)]])+BOM[[#This Row],[Estimated Delivery Cost]]),"")</f>
        <v/>
      </c>
      <c r="V18">
        <f>IF(BOM[[#This Row],[In Stock]]&gt;=BOM[[#This Row],[Total Quantity]],BOM[[#This Row],[In Stock]]-BOM[[#This Row],[Total Quantity]],"Insufficient Stock")</f>
        <v>0</v>
      </c>
    </row>
    <row r="19" spans="2:22" x14ac:dyDescent="0.3">
      <c r="B19" t="s">
        <v>60</v>
      </c>
      <c r="C19" t="s">
        <v>61</v>
      </c>
      <c r="D19" t="s">
        <v>45</v>
      </c>
      <c r="E19" t="s">
        <v>46</v>
      </c>
      <c r="F19" s="2">
        <v>103192</v>
      </c>
      <c r="G19" s="7">
        <v>20</v>
      </c>
      <c r="H19" s="1">
        <v>1.7</v>
      </c>
      <c r="I19" s="1">
        <v>3.99</v>
      </c>
      <c r="J19">
        <v>20</v>
      </c>
      <c r="K19" cm="1">
        <f t="array" ref="K19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280</v>
      </c>
      <c r="L19">
        <f>IF(BOM[[#This Row],[Item Type]]="Fixings",ROUNDUP(BOM[[#This Row],[Course Quantity]]*0.5,0), ROUNDUP(BOM[[#This Row],[Course Quantity]]*0.1,0))</f>
        <v>28</v>
      </c>
      <c r="M19">
        <f>BOM[[#This Row],[Course Quantity]]+BOM[[#This Row],[Required Spares]]</f>
        <v>308</v>
      </c>
      <c r="N19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31.189999999999998</v>
      </c>
      <c r="O19">
        <v>310</v>
      </c>
      <c r="P19" s="1">
        <f>IFERROR(BOM[[#This Row],[Estimated Delivery Cost]]+(BOM[[#This Row],[Pack Cost (inc. VAT)]]*ROUNDUP(BOM[[#This Row],[In Stock]]/BOM[[#This Row],[MOQ]],0)),"")</f>
        <v>31.189999999999998</v>
      </c>
      <c r="Q19" s="1">
        <f>IFERROR(BOM[[#This Row],[Estimated Delivery Cost]]+(BOM[[#This Row],[Pack Cost (inc. VAT)]]*ROUNDUP(BOM[[#This Row],[Required Spares]]/BOM[[#This Row],[MOQ]],0)),"")</f>
        <v>7.3900000000000006</v>
      </c>
      <c r="R19" t="str">
        <f>IFERROR(IF(BOM[[#This Row],[In Stock]]&lt;BOM[[#This Row],[Total Quantity]],ROUNDUP((BOM[[#This Row],[Total Quantity]]-BOM[[#This Row],[In Stock]])/BOM[[#This Row],[MOQ]],0),""),"")</f>
        <v/>
      </c>
      <c r="S19" t="str">
        <f>IFERROR(BOM[[#This Row],[Packs to Replenish]]*BOM[[#This Row],[MOQ]],"")</f>
        <v/>
      </c>
      <c r="T19" s="1" t="str">
        <f>IFERROR(((BOM[[#This Row],[Packs to Replenish]]*BOM[[#This Row],[Pack Cost (inc. VAT)]])+BOM[[#This Row],[Estimated Delivery Cost]]),"")</f>
        <v/>
      </c>
      <c r="V19">
        <f>IF(BOM[[#This Row],[In Stock]]&gt;=BOM[[#This Row],[Total Quantity]],BOM[[#This Row],[In Stock]]-BOM[[#This Row],[Total Quantity]],"Insufficient Stock")</f>
        <v>2</v>
      </c>
    </row>
    <row r="20" spans="2:22" x14ac:dyDescent="0.3">
      <c r="B20" t="s">
        <v>62</v>
      </c>
      <c r="C20" t="s">
        <v>63</v>
      </c>
      <c r="D20" t="s">
        <v>45</v>
      </c>
      <c r="E20" t="s">
        <v>64</v>
      </c>
      <c r="F20" s="2" t="s">
        <v>65</v>
      </c>
      <c r="G20" s="7">
        <v>1</v>
      </c>
      <c r="H20" s="1">
        <v>0.64</v>
      </c>
      <c r="I20" s="1">
        <v>6.95</v>
      </c>
      <c r="J20">
        <v>1</v>
      </c>
      <c r="K20" cm="1">
        <f t="array" ref="K20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20">
        <f>IF(BOM[[#This Row],[Item Type]]="Fixings",ROUNDUP(BOM[[#This Row],[Course Quantity]]*0.5,0), ROUNDUP(BOM[[#This Row],[Course Quantity]]*0.1,0))</f>
        <v>2</v>
      </c>
      <c r="M20">
        <f>BOM[[#This Row],[Course Quantity]]+BOM[[#This Row],[Required Spares]]</f>
        <v>16</v>
      </c>
      <c r="N20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17.190000000000001</v>
      </c>
      <c r="O20">
        <v>22</v>
      </c>
      <c r="P20" s="1">
        <f>IFERROR(BOM[[#This Row],[Estimated Delivery Cost]]+(BOM[[#This Row],[Pack Cost (inc. VAT)]]*ROUNDUP(BOM[[#This Row],[In Stock]]/BOM[[#This Row],[MOQ]],0)),"")</f>
        <v>21.03</v>
      </c>
      <c r="Q20" s="1">
        <f>IFERROR(BOM[[#This Row],[Estimated Delivery Cost]]+(BOM[[#This Row],[Pack Cost (inc. VAT)]]*ROUNDUP(BOM[[#This Row],[Required Spares]]/BOM[[#This Row],[MOQ]],0)),"")</f>
        <v>8.23</v>
      </c>
      <c r="R20" t="str">
        <f>IFERROR(IF(BOM[[#This Row],[In Stock]]&lt;BOM[[#This Row],[Total Quantity]],ROUNDUP((BOM[[#This Row],[Total Quantity]]-BOM[[#This Row],[In Stock]])/BOM[[#This Row],[MOQ]],0),""),"")</f>
        <v/>
      </c>
      <c r="S20" t="str">
        <f>IFERROR(BOM[[#This Row],[Packs to Replenish]]*BOM[[#This Row],[MOQ]],"")</f>
        <v/>
      </c>
      <c r="T20" s="1" t="str">
        <f>IFERROR(((BOM[[#This Row],[Packs to Replenish]]*BOM[[#This Row],[Pack Cost (inc. VAT)]])+BOM[[#This Row],[Estimated Delivery Cost]]),"")</f>
        <v/>
      </c>
      <c r="V20">
        <f>IF(BOM[[#This Row],[In Stock]]&gt;=BOM[[#This Row],[Total Quantity]],BOM[[#This Row],[In Stock]]-BOM[[#This Row],[Total Quantity]],"Insufficient Stock")</f>
        <v>6</v>
      </c>
    </row>
    <row r="21" spans="2:22" x14ac:dyDescent="0.3">
      <c r="B21" t="s">
        <v>66</v>
      </c>
      <c r="C21" t="s">
        <v>67</v>
      </c>
      <c r="D21" t="s">
        <v>45</v>
      </c>
      <c r="E21" t="s">
        <v>64</v>
      </c>
      <c r="F21" s="2" t="s">
        <v>68</v>
      </c>
      <c r="G21" s="7">
        <v>1</v>
      </c>
      <c r="H21" s="1">
        <v>1.25</v>
      </c>
      <c r="I21" s="1">
        <v>6.95</v>
      </c>
      <c r="J21">
        <v>1</v>
      </c>
      <c r="K21" cm="1">
        <f t="array" ref="K21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21">
        <f>IF(BOM[[#This Row],[Item Type]]="Fixings",ROUNDUP(BOM[[#This Row],[Course Quantity]]*0.5,0), ROUNDUP(BOM[[#This Row],[Course Quantity]]*0.1,0))</f>
        <v>2</v>
      </c>
      <c r="M21">
        <f>BOM[[#This Row],[Course Quantity]]+BOM[[#This Row],[Required Spares]]</f>
        <v>16</v>
      </c>
      <c r="N21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26.95</v>
      </c>
      <c r="O21">
        <v>16</v>
      </c>
      <c r="P21" s="1">
        <f>IFERROR(BOM[[#This Row],[Estimated Delivery Cost]]+(BOM[[#This Row],[Pack Cost (inc. VAT)]]*ROUNDUP(BOM[[#This Row],[In Stock]]/BOM[[#This Row],[MOQ]],0)),"")</f>
        <v>26.95</v>
      </c>
      <c r="Q21" s="1">
        <f>IFERROR(BOM[[#This Row],[Estimated Delivery Cost]]+(BOM[[#This Row],[Pack Cost (inc. VAT)]]*ROUNDUP(BOM[[#This Row],[Required Spares]]/BOM[[#This Row],[MOQ]],0)),"")</f>
        <v>9.4499999999999993</v>
      </c>
      <c r="R21" t="str">
        <f>IFERROR(IF(BOM[[#This Row],[In Stock]]&lt;BOM[[#This Row],[Total Quantity]],ROUNDUP((BOM[[#This Row],[Total Quantity]]-BOM[[#This Row],[In Stock]])/BOM[[#This Row],[MOQ]],0),""),"")</f>
        <v/>
      </c>
      <c r="S21" t="str">
        <f>IFERROR(BOM[[#This Row],[Packs to Replenish]]*BOM[[#This Row],[MOQ]],"")</f>
        <v/>
      </c>
      <c r="T21" s="1" t="str">
        <f>IFERROR(((BOM[[#This Row],[Packs to Replenish]]*BOM[[#This Row],[Pack Cost (inc. VAT)]])+BOM[[#This Row],[Estimated Delivery Cost]]),"")</f>
        <v/>
      </c>
      <c r="V21">
        <f>IF(BOM[[#This Row],[In Stock]]&gt;=BOM[[#This Row],[Total Quantity]],BOM[[#This Row],[In Stock]]-BOM[[#This Row],[Total Quantity]],"Insufficient Stock")</f>
        <v>0</v>
      </c>
    </row>
    <row r="22" spans="2:22" x14ac:dyDescent="0.3">
      <c r="B22" t="s">
        <v>69</v>
      </c>
      <c r="C22" t="s">
        <v>70</v>
      </c>
      <c r="D22" t="s">
        <v>45</v>
      </c>
      <c r="E22" t="s">
        <v>71</v>
      </c>
      <c r="F22" s="2" t="s">
        <v>72</v>
      </c>
      <c r="G22" s="7">
        <v>4</v>
      </c>
      <c r="H22" s="1">
        <v>20.99</v>
      </c>
      <c r="I22" s="1">
        <v>0</v>
      </c>
      <c r="J22">
        <v>4</v>
      </c>
      <c r="K22" cm="1">
        <f t="array" ref="K22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22">
        <f>IF(BOM[[#This Row],[Item Type]]="Fixings",ROUNDUP(BOM[[#This Row],[Course Quantity]]*0.5,0), ROUNDUP(BOM[[#This Row],[Course Quantity]]*0.1,0))</f>
        <v>6</v>
      </c>
      <c r="M22">
        <f>BOM[[#This Row],[Course Quantity]]+BOM[[#This Row],[Required Spares]]</f>
        <v>62</v>
      </c>
      <c r="N22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356.83</v>
      </c>
      <c r="O22">
        <v>64</v>
      </c>
      <c r="P22" s="1">
        <f>IFERROR(BOM[[#This Row],[Estimated Delivery Cost]]+(BOM[[#This Row],[Pack Cost (inc. VAT)]]*ROUNDUP(BOM[[#This Row],[In Stock]]/BOM[[#This Row],[MOQ]],0)),"")</f>
        <v>335.84</v>
      </c>
      <c r="Q22" s="1">
        <f>IFERROR(BOM[[#This Row],[Estimated Delivery Cost]]+(BOM[[#This Row],[Pack Cost (inc. VAT)]]*ROUNDUP(BOM[[#This Row],[Required Spares]]/BOM[[#This Row],[MOQ]],0)),"")</f>
        <v>41.98</v>
      </c>
      <c r="R22" t="str">
        <f>IFERROR(IF(BOM[[#This Row],[In Stock]]&lt;BOM[[#This Row],[Total Quantity]],ROUNDUP((BOM[[#This Row],[Total Quantity]]-BOM[[#This Row],[In Stock]])/BOM[[#This Row],[MOQ]],0),""),"")</f>
        <v/>
      </c>
      <c r="S22" t="str">
        <f>IFERROR(BOM[[#This Row],[Packs to Replenish]]*BOM[[#This Row],[MOQ]],"")</f>
        <v/>
      </c>
      <c r="T22" s="1" t="str">
        <f>IFERROR(((BOM[[#This Row],[Packs to Replenish]]*BOM[[#This Row],[Pack Cost (inc. VAT)]])+BOM[[#This Row],[Estimated Delivery Cost]]),"")</f>
        <v/>
      </c>
      <c r="V22">
        <f>IF(BOM[[#This Row],[In Stock]]&gt;=BOM[[#This Row],[Total Quantity]],BOM[[#This Row],[In Stock]]-BOM[[#This Row],[Total Quantity]],"Insufficient Stock")</f>
        <v>2</v>
      </c>
    </row>
    <row r="23" spans="2:22" x14ac:dyDescent="0.3">
      <c r="B23" t="s">
        <v>73</v>
      </c>
      <c r="C23" t="s">
        <v>74</v>
      </c>
      <c r="D23" t="s">
        <v>75</v>
      </c>
      <c r="E23" t="s">
        <v>64</v>
      </c>
      <c r="F23" s="2" t="s">
        <v>76</v>
      </c>
      <c r="G23" s="7">
        <v>4</v>
      </c>
      <c r="H23" s="1">
        <v>13.72</v>
      </c>
      <c r="I23" s="1">
        <v>6.95</v>
      </c>
      <c r="J23">
        <v>50</v>
      </c>
      <c r="K23" cm="1">
        <f t="array" ref="K23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23">
        <f>IF(BOM[[#This Row],[Item Type]]="Fixings",ROUNDUP(BOM[[#This Row],[Course Quantity]]*0.5,0), ROUNDUP(BOM[[#This Row],[Course Quantity]]*0.1,0))</f>
        <v>28</v>
      </c>
      <c r="M23">
        <f>BOM[[#This Row],[Course Quantity]]+BOM[[#This Row],[Required Spares]]</f>
        <v>84</v>
      </c>
      <c r="N23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48.110000000000007</v>
      </c>
      <c r="O23">
        <v>100</v>
      </c>
      <c r="P23" s="1">
        <f>IFERROR(BOM[[#This Row],[Estimated Delivery Cost]]+(BOM[[#This Row],[Pack Cost (inc. VAT)]]*ROUNDUP(BOM[[#This Row],[In Stock]]/BOM[[#This Row],[MOQ]],0)),"")</f>
        <v>34.39</v>
      </c>
      <c r="Q23" s="1">
        <f>IFERROR(BOM[[#This Row],[Estimated Delivery Cost]]+(BOM[[#This Row],[Pack Cost (inc. VAT)]]*ROUNDUP(BOM[[#This Row],[Required Spares]]/BOM[[#This Row],[MOQ]],0)),"")</f>
        <v>20.67</v>
      </c>
      <c r="R23" t="str">
        <f>IFERROR(IF(BOM[[#This Row],[In Stock]]&lt;BOM[[#This Row],[Total Quantity]],ROUNDUP((BOM[[#This Row],[Total Quantity]]-BOM[[#This Row],[In Stock]])/BOM[[#This Row],[MOQ]],0),""),"")</f>
        <v/>
      </c>
      <c r="S23" t="str">
        <f>IFERROR(BOM[[#This Row],[Packs to Replenish]]*BOM[[#This Row],[MOQ]],"")</f>
        <v/>
      </c>
      <c r="T23" s="1" t="str">
        <f>IFERROR(((BOM[[#This Row],[Packs to Replenish]]*BOM[[#This Row],[Pack Cost (inc. VAT)]])+BOM[[#This Row],[Estimated Delivery Cost]]),"")</f>
        <v/>
      </c>
      <c r="V23">
        <f>IF(BOM[[#This Row],[In Stock]]&gt;=BOM[[#This Row],[Total Quantity]],BOM[[#This Row],[In Stock]]-BOM[[#This Row],[Total Quantity]],"Insufficient Stock")</f>
        <v>16</v>
      </c>
    </row>
    <row r="24" spans="2:22" x14ac:dyDescent="0.3">
      <c r="B24" t="s">
        <v>77</v>
      </c>
      <c r="C24" t="s">
        <v>78</v>
      </c>
      <c r="D24" t="s">
        <v>75</v>
      </c>
      <c r="E24" t="s">
        <v>64</v>
      </c>
      <c r="F24" s="2" t="s">
        <v>79</v>
      </c>
      <c r="G24" s="7">
        <v>35</v>
      </c>
      <c r="H24" s="1">
        <v>1.73</v>
      </c>
      <c r="I24" s="1">
        <v>6.95</v>
      </c>
      <c r="J24">
        <v>250</v>
      </c>
      <c r="K24" cm="1">
        <f t="array" ref="K24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490</v>
      </c>
      <c r="L24">
        <f>IF(BOM[[#This Row],[Item Type]]="Fixings",ROUNDUP(BOM[[#This Row],[Course Quantity]]*0.5,0), ROUNDUP(BOM[[#This Row],[Course Quantity]]*0.1,0))</f>
        <v>245</v>
      </c>
      <c r="M24">
        <f>BOM[[#This Row],[Course Quantity]]+BOM[[#This Row],[Required Spares]]</f>
        <v>735</v>
      </c>
      <c r="N24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13.870000000000001</v>
      </c>
      <c r="O24">
        <v>800</v>
      </c>
      <c r="P24" s="1">
        <f>IFERROR(BOM[[#This Row],[Estimated Delivery Cost]]+(BOM[[#This Row],[Pack Cost (inc. VAT)]]*ROUNDUP(BOM[[#This Row],[In Stock]]/BOM[[#This Row],[MOQ]],0)),"")</f>
        <v>13.870000000000001</v>
      </c>
      <c r="Q24" s="1">
        <f>IFERROR(BOM[[#This Row],[Estimated Delivery Cost]]+(BOM[[#This Row],[Pack Cost (inc. VAT)]]*ROUNDUP(BOM[[#This Row],[Required Spares]]/BOM[[#This Row],[MOQ]],0)),"")</f>
        <v>8.68</v>
      </c>
      <c r="R24" t="str">
        <f>IFERROR(IF(BOM[[#This Row],[In Stock]]&lt;BOM[[#This Row],[Total Quantity]],ROUNDUP((BOM[[#This Row],[Total Quantity]]-BOM[[#This Row],[In Stock]])/BOM[[#This Row],[MOQ]],0),""),"")</f>
        <v/>
      </c>
      <c r="S24" t="str">
        <f>IFERROR(BOM[[#This Row],[Packs to Replenish]]*BOM[[#This Row],[MOQ]],"")</f>
        <v/>
      </c>
      <c r="T24" s="1" t="str">
        <f>IFERROR(((BOM[[#This Row],[Packs to Replenish]]*BOM[[#This Row],[Pack Cost (inc. VAT)]])+BOM[[#This Row],[Estimated Delivery Cost]]),"")</f>
        <v/>
      </c>
      <c r="V24">
        <f>IF(BOM[[#This Row],[In Stock]]&gt;=BOM[[#This Row],[Total Quantity]],BOM[[#This Row],[In Stock]]-BOM[[#This Row],[Total Quantity]],"Insufficient Stock")</f>
        <v>65</v>
      </c>
    </row>
    <row r="25" spans="2:22" x14ac:dyDescent="0.3">
      <c r="B25" t="s">
        <v>80</v>
      </c>
      <c r="C25" t="s">
        <v>81</v>
      </c>
      <c r="D25" t="s">
        <v>75</v>
      </c>
      <c r="E25" t="s">
        <v>64</v>
      </c>
      <c r="F25" s="2" t="s">
        <v>82</v>
      </c>
      <c r="G25" s="7">
        <v>23</v>
      </c>
      <c r="H25" s="1">
        <v>5.57</v>
      </c>
      <c r="I25" s="1">
        <v>6.95</v>
      </c>
      <c r="J25">
        <v>100</v>
      </c>
      <c r="K25" cm="1">
        <f t="array" ref="K25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322</v>
      </c>
      <c r="L25">
        <f>IF(BOM[[#This Row],[Item Type]]="Fixings",ROUNDUP(BOM[[#This Row],[Course Quantity]]*0.5,0), ROUNDUP(BOM[[#This Row],[Course Quantity]]*0.1,0))</f>
        <v>161</v>
      </c>
      <c r="M25">
        <f>BOM[[#This Row],[Course Quantity]]+BOM[[#This Row],[Required Spares]]</f>
        <v>483</v>
      </c>
      <c r="N25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40.370000000000005</v>
      </c>
      <c r="O25">
        <v>500</v>
      </c>
      <c r="P25" s="1">
        <f>IFERROR(BOM[[#This Row],[Estimated Delivery Cost]]+(BOM[[#This Row],[Pack Cost (inc. VAT)]]*ROUNDUP(BOM[[#This Row],[In Stock]]/BOM[[#This Row],[MOQ]],0)),"")</f>
        <v>34.800000000000004</v>
      </c>
      <c r="Q25" s="1">
        <f>IFERROR(BOM[[#This Row],[Estimated Delivery Cost]]+(BOM[[#This Row],[Pack Cost (inc. VAT)]]*ROUNDUP(BOM[[#This Row],[Required Spares]]/BOM[[#This Row],[MOQ]],0)),"")</f>
        <v>18.09</v>
      </c>
      <c r="R25" t="str">
        <f>IFERROR(IF(BOM[[#This Row],[In Stock]]&lt;BOM[[#This Row],[Total Quantity]],ROUNDUP((BOM[[#This Row],[Total Quantity]]-BOM[[#This Row],[In Stock]])/BOM[[#This Row],[MOQ]],0),""),"")</f>
        <v/>
      </c>
      <c r="S25" t="str">
        <f>IFERROR(BOM[[#This Row],[Packs to Replenish]]*BOM[[#This Row],[MOQ]],"")</f>
        <v/>
      </c>
      <c r="T25" s="1" t="str">
        <f>IFERROR(((BOM[[#This Row],[Packs to Replenish]]*BOM[[#This Row],[Pack Cost (inc. VAT)]])+BOM[[#This Row],[Estimated Delivery Cost]]),"")</f>
        <v/>
      </c>
      <c r="V25">
        <f>IF(BOM[[#This Row],[In Stock]]&gt;=BOM[[#This Row],[Total Quantity]],BOM[[#This Row],[In Stock]]-BOM[[#This Row],[Total Quantity]],"Insufficient Stock")</f>
        <v>17</v>
      </c>
    </row>
    <row r="26" spans="2:22" x14ac:dyDescent="0.3">
      <c r="B26" t="s">
        <v>83</v>
      </c>
      <c r="C26" t="s">
        <v>84</v>
      </c>
      <c r="D26" t="s">
        <v>75</v>
      </c>
      <c r="E26" t="s">
        <v>64</v>
      </c>
      <c r="F26" s="2" t="s">
        <v>85</v>
      </c>
      <c r="G26" s="7">
        <v>4</v>
      </c>
      <c r="H26" s="1">
        <v>19.75</v>
      </c>
      <c r="I26" s="1">
        <v>6.95</v>
      </c>
      <c r="J26">
        <v>50</v>
      </c>
      <c r="K26" cm="1">
        <f t="array" ref="K26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26">
        <f>IF(BOM[[#This Row],[Item Type]]="Fixings",ROUNDUP(BOM[[#This Row],[Course Quantity]]*0.5,0), ROUNDUP(BOM[[#This Row],[Course Quantity]]*0.1,0))</f>
        <v>28</v>
      </c>
      <c r="M26">
        <f>BOM[[#This Row],[Course Quantity]]+BOM[[#This Row],[Required Spares]]</f>
        <v>84</v>
      </c>
      <c r="N26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66.2</v>
      </c>
      <c r="O26">
        <v>92</v>
      </c>
      <c r="P26" s="1">
        <f>IFERROR(BOM[[#This Row],[Estimated Delivery Cost]]+(BOM[[#This Row],[Pack Cost (inc. VAT)]]*ROUNDUP(BOM[[#This Row],[In Stock]]/BOM[[#This Row],[MOQ]],0)),"")</f>
        <v>46.45</v>
      </c>
      <c r="Q26" s="1">
        <f>IFERROR(BOM[[#This Row],[Estimated Delivery Cost]]+(BOM[[#This Row],[Pack Cost (inc. VAT)]]*ROUNDUP(BOM[[#This Row],[Required Spares]]/BOM[[#This Row],[MOQ]],0)),"")</f>
        <v>26.7</v>
      </c>
      <c r="R26" t="str">
        <f>IFERROR(IF(BOM[[#This Row],[In Stock]]&lt;BOM[[#This Row],[Total Quantity]],ROUNDUP((BOM[[#This Row],[Total Quantity]]-BOM[[#This Row],[In Stock]])/BOM[[#This Row],[MOQ]],0),""),"")</f>
        <v/>
      </c>
      <c r="S26" t="str">
        <f>IFERROR(BOM[[#This Row],[Packs to Replenish]]*BOM[[#This Row],[MOQ]],"")</f>
        <v/>
      </c>
      <c r="T26" s="1" t="str">
        <f>IFERROR(((BOM[[#This Row],[Packs to Replenish]]*BOM[[#This Row],[Pack Cost (inc. VAT)]])+BOM[[#This Row],[Estimated Delivery Cost]]),"")</f>
        <v/>
      </c>
      <c r="V26">
        <f>IF(BOM[[#This Row],[In Stock]]&gt;=BOM[[#This Row],[Total Quantity]],BOM[[#This Row],[In Stock]]-BOM[[#This Row],[Total Quantity]],"Insufficient Stock")</f>
        <v>8</v>
      </c>
    </row>
    <row r="27" spans="2:22" x14ac:dyDescent="0.3">
      <c r="B27" t="s">
        <v>86</v>
      </c>
      <c r="C27" t="s">
        <v>87</v>
      </c>
      <c r="D27" t="s">
        <v>75</v>
      </c>
      <c r="E27" t="s">
        <v>64</v>
      </c>
      <c r="F27" s="2" t="s">
        <v>88</v>
      </c>
      <c r="G27" s="7">
        <v>4</v>
      </c>
      <c r="H27" s="1">
        <v>24.26</v>
      </c>
      <c r="I27" s="1">
        <v>6.95</v>
      </c>
      <c r="J27">
        <v>50</v>
      </c>
      <c r="K27" cm="1">
        <f t="array" ref="K27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27">
        <f>IF(BOM[[#This Row],[Item Type]]="Fixings",ROUNDUP(BOM[[#This Row],[Course Quantity]]*0.5,0), ROUNDUP(BOM[[#This Row],[Course Quantity]]*0.1,0))</f>
        <v>28</v>
      </c>
      <c r="M27">
        <f>BOM[[#This Row],[Course Quantity]]+BOM[[#This Row],[Required Spares]]</f>
        <v>84</v>
      </c>
      <c r="N27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79.73</v>
      </c>
      <c r="O27">
        <v>86</v>
      </c>
      <c r="P27" s="1">
        <f>IFERROR(BOM[[#This Row],[Estimated Delivery Cost]]+(BOM[[#This Row],[Pack Cost (inc. VAT)]]*ROUNDUP(BOM[[#This Row],[In Stock]]/BOM[[#This Row],[MOQ]],0)),"")</f>
        <v>55.470000000000006</v>
      </c>
      <c r="Q27" s="1">
        <f>IFERROR(BOM[[#This Row],[Estimated Delivery Cost]]+(BOM[[#This Row],[Pack Cost (inc. VAT)]]*ROUNDUP(BOM[[#This Row],[Required Spares]]/BOM[[#This Row],[MOQ]],0)),"")</f>
        <v>31.21</v>
      </c>
      <c r="R27" t="str">
        <f>IFERROR(IF(BOM[[#This Row],[In Stock]]&lt;BOM[[#This Row],[Total Quantity]],ROUNDUP((BOM[[#This Row],[Total Quantity]]-BOM[[#This Row],[In Stock]])/BOM[[#This Row],[MOQ]],0),""),"")</f>
        <v/>
      </c>
      <c r="S27" t="str">
        <f>IFERROR(BOM[[#This Row],[Packs to Replenish]]*BOM[[#This Row],[MOQ]],"")</f>
        <v/>
      </c>
      <c r="T27" s="1" t="str">
        <f>IFERROR(((BOM[[#This Row],[Packs to Replenish]]*BOM[[#This Row],[Pack Cost (inc. VAT)]])+BOM[[#This Row],[Estimated Delivery Cost]]),"")</f>
        <v/>
      </c>
      <c r="V27">
        <f>IF(BOM[[#This Row],[In Stock]]&gt;=BOM[[#This Row],[Total Quantity]],BOM[[#This Row],[In Stock]]-BOM[[#This Row],[Total Quantity]],"Insufficient Stock")</f>
        <v>2</v>
      </c>
    </row>
    <row r="28" spans="2:22" x14ac:dyDescent="0.3">
      <c r="B28" t="s">
        <v>89</v>
      </c>
      <c r="C28" t="s">
        <v>90</v>
      </c>
      <c r="D28" t="s">
        <v>75</v>
      </c>
      <c r="E28" t="s">
        <v>64</v>
      </c>
      <c r="F28" s="2" t="s">
        <v>91</v>
      </c>
      <c r="G28" s="7">
        <v>4</v>
      </c>
      <c r="H28" s="1">
        <v>17.239999999999998</v>
      </c>
      <c r="I28" s="1">
        <v>6.95</v>
      </c>
      <c r="J28">
        <v>50</v>
      </c>
      <c r="K28" cm="1">
        <f t="array" ref="K28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28">
        <f>IF(BOM[[#This Row],[Item Type]]="Fixings",ROUNDUP(BOM[[#This Row],[Course Quantity]]*0.5,0), ROUNDUP(BOM[[#This Row],[Course Quantity]]*0.1,0))</f>
        <v>28</v>
      </c>
      <c r="M28">
        <f>BOM[[#This Row],[Course Quantity]]+BOM[[#This Row],[Required Spares]]</f>
        <v>84</v>
      </c>
      <c r="N28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58.67</v>
      </c>
      <c r="O28">
        <v>132</v>
      </c>
      <c r="P28" s="1">
        <f>IFERROR(BOM[[#This Row],[Estimated Delivery Cost]]+(BOM[[#This Row],[Pack Cost (inc. VAT)]]*ROUNDUP(BOM[[#This Row],[In Stock]]/BOM[[#This Row],[MOQ]],0)),"")</f>
        <v>58.67</v>
      </c>
      <c r="Q28" s="1">
        <f>IFERROR(BOM[[#This Row],[Estimated Delivery Cost]]+(BOM[[#This Row],[Pack Cost (inc. VAT)]]*ROUNDUP(BOM[[#This Row],[Required Spares]]/BOM[[#This Row],[MOQ]],0)),"")</f>
        <v>24.189999999999998</v>
      </c>
      <c r="R28" t="str">
        <f>IFERROR(IF(BOM[[#This Row],[In Stock]]&lt;BOM[[#This Row],[Total Quantity]],ROUNDUP((BOM[[#This Row],[Total Quantity]]-BOM[[#This Row],[In Stock]])/BOM[[#This Row],[MOQ]],0),""),"")</f>
        <v/>
      </c>
      <c r="S28" t="str">
        <f>IFERROR(BOM[[#This Row],[Packs to Replenish]]*BOM[[#This Row],[MOQ]],"")</f>
        <v/>
      </c>
      <c r="T28" s="1" t="str">
        <f>IFERROR(((BOM[[#This Row],[Packs to Replenish]]*BOM[[#This Row],[Pack Cost (inc. VAT)]])+BOM[[#This Row],[Estimated Delivery Cost]]),"")</f>
        <v/>
      </c>
      <c r="V28">
        <f>IF(BOM[[#This Row],[In Stock]]&gt;=BOM[[#This Row],[Total Quantity]],BOM[[#This Row],[In Stock]]-BOM[[#This Row],[Total Quantity]],"Insufficient Stock")</f>
        <v>48</v>
      </c>
    </row>
    <row r="29" spans="2:22" x14ac:dyDescent="0.3">
      <c r="B29" t="s">
        <v>92</v>
      </c>
      <c r="C29" t="s">
        <v>93</v>
      </c>
      <c r="D29" t="s">
        <v>75</v>
      </c>
      <c r="E29" t="s">
        <v>64</v>
      </c>
      <c r="F29" s="2" t="s">
        <v>94</v>
      </c>
      <c r="G29" s="7">
        <v>3</v>
      </c>
      <c r="H29" s="1">
        <v>20.8</v>
      </c>
      <c r="I29" s="1">
        <v>6.95</v>
      </c>
      <c r="J29">
        <v>50</v>
      </c>
      <c r="K29" cm="1">
        <f t="array" ref="K29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42</v>
      </c>
      <c r="L29">
        <f>IF(BOM[[#This Row],[Item Type]]="Fixings",ROUNDUP(BOM[[#This Row],[Course Quantity]]*0.5,0), ROUNDUP(BOM[[#This Row],[Course Quantity]]*0.1,0))</f>
        <v>21</v>
      </c>
      <c r="M29">
        <f>BOM[[#This Row],[Course Quantity]]+BOM[[#This Row],[Required Spares]]</f>
        <v>63</v>
      </c>
      <c r="N29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48.550000000000004</v>
      </c>
      <c r="O29">
        <v>66</v>
      </c>
      <c r="P29" s="1">
        <f>IFERROR(BOM[[#This Row],[Estimated Delivery Cost]]+(BOM[[#This Row],[Pack Cost (inc. VAT)]]*ROUNDUP(BOM[[#This Row],[In Stock]]/BOM[[#This Row],[MOQ]],0)),"")</f>
        <v>48.550000000000004</v>
      </c>
      <c r="Q29" s="1">
        <f>IFERROR(BOM[[#This Row],[Estimated Delivery Cost]]+(BOM[[#This Row],[Pack Cost (inc. VAT)]]*ROUNDUP(BOM[[#This Row],[Required Spares]]/BOM[[#This Row],[MOQ]],0)),"")</f>
        <v>27.75</v>
      </c>
      <c r="R29" t="str">
        <f>IFERROR(IF(BOM[[#This Row],[In Stock]]&lt;BOM[[#This Row],[Total Quantity]],ROUNDUP((BOM[[#This Row],[Total Quantity]]-BOM[[#This Row],[In Stock]])/BOM[[#This Row],[MOQ]],0),""),"")</f>
        <v/>
      </c>
      <c r="S29" t="str">
        <f>IFERROR(BOM[[#This Row],[Packs to Replenish]]*BOM[[#This Row],[MOQ]],"")</f>
        <v/>
      </c>
      <c r="T29" s="1" t="str">
        <f>IFERROR(((BOM[[#This Row],[Packs to Replenish]]*BOM[[#This Row],[Pack Cost (inc. VAT)]])+BOM[[#This Row],[Estimated Delivery Cost]]),"")</f>
        <v/>
      </c>
      <c r="V29">
        <f>IF(BOM[[#This Row],[In Stock]]&gt;=BOM[[#This Row],[Total Quantity]],BOM[[#This Row],[In Stock]]-BOM[[#This Row],[Total Quantity]],"Insufficient Stock")</f>
        <v>3</v>
      </c>
    </row>
    <row r="30" spans="2:22" x14ac:dyDescent="0.3">
      <c r="B30" t="s">
        <v>95</v>
      </c>
      <c r="C30" t="s">
        <v>96</v>
      </c>
      <c r="D30" t="s">
        <v>75</v>
      </c>
      <c r="E30" t="s">
        <v>97</v>
      </c>
      <c r="F30" s="2" t="s">
        <v>98</v>
      </c>
      <c r="G30" s="7">
        <v>4</v>
      </c>
      <c r="H30" s="1">
        <v>10.8</v>
      </c>
      <c r="I30" s="1">
        <v>5.25</v>
      </c>
      <c r="J30">
        <v>100</v>
      </c>
      <c r="K30" cm="1">
        <f t="array" ref="K30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30">
        <f>IF(BOM[[#This Row],[Item Type]]="Fixings",ROUNDUP(BOM[[#This Row],[Course Quantity]]*0.5,0), ROUNDUP(BOM[[#This Row],[Course Quantity]]*0.1,0))</f>
        <v>28</v>
      </c>
      <c r="M30">
        <f>BOM[[#This Row],[Course Quantity]]+BOM[[#This Row],[Required Spares]]</f>
        <v>84</v>
      </c>
      <c r="N30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16.05</v>
      </c>
      <c r="O30">
        <v>110</v>
      </c>
      <c r="P30" s="1">
        <f>IFERROR(BOM[[#This Row],[Estimated Delivery Cost]]+(BOM[[#This Row],[Pack Cost (inc. VAT)]]*ROUNDUP(BOM[[#This Row],[In Stock]]/BOM[[#This Row],[MOQ]],0)),"")</f>
        <v>26.85</v>
      </c>
      <c r="Q30" s="1">
        <f>IFERROR(BOM[[#This Row],[Estimated Delivery Cost]]+(BOM[[#This Row],[Pack Cost (inc. VAT)]]*ROUNDUP(BOM[[#This Row],[Required Spares]]/BOM[[#This Row],[MOQ]],0)),"")</f>
        <v>16.05</v>
      </c>
      <c r="R30" t="str">
        <f>IFERROR(IF(BOM[[#This Row],[In Stock]]&lt;BOM[[#This Row],[Total Quantity]],ROUNDUP((BOM[[#This Row],[Total Quantity]]-BOM[[#This Row],[In Stock]])/BOM[[#This Row],[MOQ]],0),""),"")</f>
        <v/>
      </c>
      <c r="S30" t="str">
        <f>IFERROR(BOM[[#This Row],[Packs to Replenish]]*BOM[[#This Row],[MOQ]],"")</f>
        <v/>
      </c>
      <c r="T30" s="1" t="str">
        <f>IFERROR(((BOM[[#This Row],[Packs to Replenish]]*BOM[[#This Row],[Pack Cost (inc. VAT)]])+BOM[[#This Row],[Estimated Delivery Cost]]),"")</f>
        <v/>
      </c>
      <c r="V30">
        <f>IF(BOM[[#This Row],[In Stock]]&gt;=BOM[[#This Row],[Total Quantity]],BOM[[#This Row],[In Stock]]-BOM[[#This Row],[Total Quantity]],"Insufficient Stock")</f>
        <v>26</v>
      </c>
    </row>
    <row r="31" spans="2:22" x14ac:dyDescent="0.3">
      <c r="B31" t="s">
        <v>99</v>
      </c>
      <c r="C31" t="s">
        <v>100</v>
      </c>
      <c r="D31" t="s">
        <v>75</v>
      </c>
      <c r="E31" t="s">
        <v>64</v>
      </c>
      <c r="F31" s="2" t="s">
        <v>101</v>
      </c>
      <c r="G31" s="7">
        <v>4</v>
      </c>
      <c r="H31" s="1">
        <v>17.52</v>
      </c>
      <c r="I31" s="1">
        <v>6.95</v>
      </c>
      <c r="J31">
        <v>50</v>
      </c>
      <c r="K31" cm="1">
        <f t="array" ref="K31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56</v>
      </c>
      <c r="L31">
        <f>IF(BOM[[#This Row],[Item Type]]="Fixings",ROUNDUP(BOM[[#This Row],[Course Quantity]]*0.5,0), ROUNDUP(BOM[[#This Row],[Course Quantity]]*0.1,0))</f>
        <v>28</v>
      </c>
      <c r="M31">
        <f>BOM[[#This Row],[Course Quantity]]+BOM[[#This Row],[Required Spares]]</f>
        <v>84</v>
      </c>
      <c r="N31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59.510000000000005</v>
      </c>
      <c r="O31">
        <v>116</v>
      </c>
      <c r="P31" s="1">
        <f>IFERROR(BOM[[#This Row],[Estimated Delivery Cost]]+(BOM[[#This Row],[Pack Cost (inc. VAT)]]*ROUNDUP(BOM[[#This Row],[In Stock]]/BOM[[#This Row],[MOQ]],0)),"")</f>
        <v>59.510000000000005</v>
      </c>
      <c r="Q31" s="1">
        <f>IFERROR(BOM[[#This Row],[Estimated Delivery Cost]]+(BOM[[#This Row],[Pack Cost (inc. VAT)]]*ROUNDUP(BOM[[#This Row],[Required Spares]]/BOM[[#This Row],[MOQ]],0)),"")</f>
        <v>24.47</v>
      </c>
      <c r="R31" t="str">
        <f>IFERROR(IF(BOM[[#This Row],[In Stock]]&lt;BOM[[#This Row],[Total Quantity]],ROUNDUP((BOM[[#This Row],[Total Quantity]]-BOM[[#This Row],[In Stock]])/BOM[[#This Row],[MOQ]],0),""),"")</f>
        <v/>
      </c>
      <c r="S31" t="str">
        <f>IFERROR(BOM[[#This Row],[Packs to Replenish]]*BOM[[#This Row],[MOQ]],"")</f>
        <v/>
      </c>
      <c r="T31" s="1" t="str">
        <f>IFERROR(((BOM[[#This Row],[Packs to Replenish]]*BOM[[#This Row],[Pack Cost (inc. VAT)]])+BOM[[#This Row],[Estimated Delivery Cost]]),"")</f>
        <v/>
      </c>
      <c r="V31">
        <f>IF(BOM[[#This Row],[In Stock]]&gt;=BOM[[#This Row],[Total Quantity]],BOM[[#This Row],[In Stock]]-BOM[[#This Row],[Total Quantity]],"Insufficient Stock")</f>
        <v>32</v>
      </c>
    </row>
    <row r="32" spans="2:22" x14ac:dyDescent="0.3">
      <c r="B32" t="s">
        <v>102</v>
      </c>
      <c r="C32" t="s">
        <v>103</v>
      </c>
      <c r="D32" t="s">
        <v>104</v>
      </c>
      <c r="E32" t="s">
        <v>46</v>
      </c>
      <c r="F32" s="2">
        <v>102191</v>
      </c>
      <c r="G32" s="7">
        <v>2</v>
      </c>
      <c r="H32" s="1">
        <v>2</v>
      </c>
      <c r="I32" s="1">
        <v>3.99</v>
      </c>
      <c r="J32">
        <v>2</v>
      </c>
      <c r="K32" cm="1">
        <f t="array" ref="K32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</v>
      </c>
      <c r="L32">
        <f>IF(BOM[[#This Row],[Item Type]]="Fixings",ROUNDUP(BOM[[#This Row],[Course Quantity]]*0.5,0), ROUNDUP(BOM[[#This Row],[Course Quantity]]*0.1,0))</f>
        <v>3</v>
      </c>
      <c r="M32">
        <f>BOM[[#This Row],[Course Quantity]]+BOM[[#This Row],[Required Spares]]</f>
        <v>31</v>
      </c>
      <c r="N32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37.99</v>
      </c>
      <c r="O32">
        <v>42</v>
      </c>
      <c r="P32" s="1">
        <f>IFERROR(BOM[[#This Row],[Estimated Delivery Cost]]+(BOM[[#This Row],[Pack Cost (inc. VAT)]]*ROUNDUP(BOM[[#This Row],[In Stock]]/BOM[[#This Row],[MOQ]],0)),"")</f>
        <v>45.99</v>
      </c>
      <c r="Q32" s="1">
        <f>IFERROR(BOM[[#This Row],[Estimated Delivery Cost]]+(BOM[[#This Row],[Pack Cost (inc. VAT)]]*ROUNDUP(BOM[[#This Row],[Required Spares]]/BOM[[#This Row],[MOQ]],0)),"")</f>
        <v>7.99</v>
      </c>
      <c r="R32" t="str">
        <f>IFERROR(IF(BOM[[#This Row],[In Stock]]&lt;BOM[[#This Row],[Total Quantity]],ROUNDUP((BOM[[#This Row],[Total Quantity]]-BOM[[#This Row],[In Stock]])/BOM[[#This Row],[MOQ]],0),""),"")</f>
        <v/>
      </c>
      <c r="S32" t="str">
        <f>IFERROR(BOM[[#This Row],[Packs to Replenish]]*BOM[[#This Row],[MOQ]],"")</f>
        <v/>
      </c>
      <c r="T32" s="1" t="str">
        <f>IFERROR(((BOM[[#This Row],[Packs to Replenish]]*BOM[[#This Row],[Pack Cost (inc. VAT)]])+BOM[[#This Row],[Estimated Delivery Cost]]),"")</f>
        <v/>
      </c>
      <c r="V32">
        <f>IF(BOM[[#This Row],[In Stock]]&gt;=BOM[[#This Row],[Total Quantity]],BOM[[#This Row],[In Stock]]-BOM[[#This Row],[Total Quantity]],"Insufficient Stock")</f>
        <v>11</v>
      </c>
    </row>
    <row r="33" spans="2:22" x14ac:dyDescent="0.3">
      <c r="B33" t="s">
        <v>105</v>
      </c>
      <c r="C33" t="s">
        <v>106</v>
      </c>
      <c r="D33" t="s">
        <v>104</v>
      </c>
      <c r="E33" t="s">
        <v>64</v>
      </c>
      <c r="F33" s="2" t="s">
        <v>107</v>
      </c>
      <c r="G33" s="7">
        <v>2</v>
      </c>
      <c r="H33" s="1">
        <v>5.95</v>
      </c>
      <c r="I33" s="1">
        <v>6.95</v>
      </c>
      <c r="J33">
        <v>100</v>
      </c>
      <c r="K33" cm="1">
        <f t="array" ref="K33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</v>
      </c>
      <c r="L33">
        <f>IF(BOM[[#This Row],[Item Type]]="Fixings",ROUNDUP(BOM[[#This Row],[Course Quantity]]*0.5,0), ROUNDUP(BOM[[#This Row],[Course Quantity]]*0.1,0))</f>
        <v>3</v>
      </c>
      <c r="M33">
        <f>BOM[[#This Row],[Course Quantity]]+BOM[[#This Row],[Required Spares]]</f>
        <v>31</v>
      </c>
      <c r="N33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12.9</v>
      </c>
      <c r="O33">
        <v>100</v>
      </c>
      <c r="P33" s="1">
        <f>IFERROR(BOM[[#This Row],[Estimated Delivery Cost]]+(BOM[[#This Row],[Pack Cost (inc. VAT)]]*ROUNDUP(BOM[[#This Row],[In Stock]]/BOM[[#This Row],[MOQ]],0)),"")</f>
        <v>12.9</v>
      </c>
      <c r="Q33" s="1">
        <f>IFERROR(BOM[[#This Row],[Estimated Delivery Cost]]+(BOM[[#This Row],[Pack Cost (inc. VAT)]]*ROUNDUP(BOM[[#This Row],[Required Spares]]/BOM[[#This Row],[MOQ]],0)),"")</f>
        <v>12.9</v>
      </c>
      <c r="R33" t="str">
        <f>IFERROR(IF(BOM[[#This Row],[In Stock]]&lt;BOM[[#This Row],[Total Quantity]],ROUNDUP((BOM[[#This Row],[Total Quantity]]-BOM[[#This Row],[In Stock]])/BOM[[#This Row],[MOQ]],0),""),"")</f>
        <v/>
      </c>
      <c r="S33" t="str">
        <f>IFERROR(BOM[[#This Row],[Packs to Replenish]]*BOM[[#This Row],[MOQ]],"")</f>
        <v/>
      </c>
      <c r="T33" s="1" t="str">
        <f>IFERROR(((BOM[[#This Row],[Packs to Replenish]]*BOM[[#This Row],[Pack Cost (inc. VAT)]])+BOM[[#This Row],[Estimated Delivery Cost]]),"")</f>
        <v/>
      </c>
      <c r="V33">
        <f>IF(BOM[[#This Row],[In Stock]]&gt;=BOM[[#This Row],[Total Quantity]],BOM[[#This Row],[In Stock]]-BOM[[#This Row],[Total Quantity]],"Insufficient Stock")</f>
        <v>69</v>
      </c>
    </row>
    <row r="34" spans="2:22" x14ac:dyDescent="0.3">
      <c r="B34" t="s">
        <v>108</v>
      </c>
      <c r="C34" t="s">
        <v>109</v>
      </c>
      <c r="D34" t="s">
        <v>104</v>
      </c>
      <c r="E34" t="s">
        <v>71</v>
      </c>
      <c r="F34" s="2" t="s">
        <v>110</v>
      </c>
      <c r="G34" s="7">
        <v>1</v>
      </c>
      <c r="H34" s="1">
        <v>11.99</v>
      </c>
      <c r="I34" s="1">
        <v>0</v>
      </c>
      <c r="J34">
        <v>12</v>
      </c>
      <c r="K34" cm="1">
        <f t="array" ref="K34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34">
        <f>IF(BOM[[#This Row],[Item Type]]="Fixings",ROUNDUP(BOM[[#This Row],[Course Quantity]]*0.5,0), ROUNDUP(BOM[[#This Row],[Course Quantity]]*0.1,0))</f>
        <v>2</v>
      </c>
      <c r="M34">
        <f>BOM[[#This Row],[Course Quantity]]+BOM[[#This Row],[Required Spares]]</f>
        <v>16</v>
      </c>
      <c r="N34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23.98</v>
      </c>
      <c r="O34">
        <v>25</v>
      </c>
      <c r="P34" s="1">
        <f>IFERROR(BOM[[#This Row],[Estimated Delivery Cost]]+(BOM[[#This Row],[Pack Cost (inc. VAT)]]*ROUNDUP(BOM[[#This Row],[In Stock]]/BOM[[#This Row],[MOQ]],0)),"")</f>
        <v>35.97</v>
      </c>
      <c r="Q34" s="1">
        <f>IFERROR(BOM[[#This Row],[Estimated Delivery Cost]]+(BOM[[#This Row],[Pack Cost (inc. VAT)]]*ROUNDUP(BOM[[#This Row],[Required Spares]]/BOM[[#This Row],[MOQ]],0)),"")</f>
        <v>11.99</v>
      </c>
      <c r="R34" t="str">
        <f>IFERROR(IF(BOM[[#This Row],[In Stock]]&lt;BOM[[#This Row],[Total Quantity]],ROUNDUP((BOM[[#This Row],[Total Quantity]]-BOM[[#This Row],[In Stock]])/BOM[[#This Row],[MOQ]],0),""),"")</f>
        <v/>
      </c>
      <c r="S34" t="str">
        <f>IFERROR(BOM[[#This Row],[Packs to Replenish]]*BOM[[#This Row],[MOQ]],"")</f>
        <v/>
      </c>
      <c r="T34" s="1" t="str">
        <f>IFERROR(((BOM[[#This Row],[Packs to Replenish]]*BOM[[#This Row],[Pack Cost (inc. VAT)]])+BOM[[#This Row],[Estimated Delivery Cost]]),"")</f>
        <v/>
      </c>
      <c r="V34">
        <f>IF(BOM[[#This Row],[In Stock]]&gt;=BOM[[#This Row],[Total Quantity]],BOM[[#This Row],[In Stock]]-BOM[[#This Row],[Total Quantity]],"Insufficient Stock")</f>
        <v>9</v>
      </c>
    </row>
    <row r="35" spans="2:22" x14ac:dyDescent="0.3">
      <c r="B35" t="s">
        <v>111</v>
      </c>
      <c r="C35" t="s">
        <v>112</v>
      </c>
      <c r="D35" t="s">
        <v>113</v>
      </c>
      <c r="E35" t="s">
        <v>114</v>
      </c>
      <c r="F35" t="s">
        <v>111</v>
      </c>
      <c r="G35" s="7">
        <v>1</v>
      </c>
      <c r="H35" s="1">
        <v>0</v>
      </c>
      <c r="I35" s="1">
        <v>0</v>
      </c>
      <c r="J35">
        <v>1</v>
      </c>
      <c r="K35" cm="1">
        <f t="array" ref="K35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35">
        <f>IF(BOM[[#This Row],[Item Type]]="Fixings",ROUNDUP(BOM[[#This Row],[Course Quantity]]*0.5,0), ROUNDUP(BOM[[#This Row],[Course Quantity]]*0.1,0))</f>
        <v>2</v>
      </c>
      <c r="M35">
        <f>BOM[[#This Row],[Course Quantity]]+BOM[[#This Row],[Required Spares]]</f>
        <v>16</v>
      </c>
      <c r="N35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35">
        <v>16</v>
      </c>
      <c r="P35" s="1">
        <f>IFERROR(BOM[[#This Row],[Estimated Delivery Cost]]+(BOM[[#This Row],[Pack Cost (inc. VAT)]]*ROUNDUP(BOM[[#This Row],[In Stock]]/BOM[[#This Row],[MOQ]],0)),"")</f>
        <v>0</v>
      </c>
      <c r="Q35" s="1">
        <f>IFERROR(BOM[[#This Row],[Estimated Delivery Cost]]+(BOM[[#This Row],[Pack Cost (inc. VAT)]]*ROUNDUP(BOM[[#This Row],[Required Spares]]/BOM[[#This Row],[MOQ]],0)),"")</f>
        <v>0</v>
      </c>
      <c r="R35" t="str">
        <f>IFERROR(IF(BOM[[#This Row],[In Stock]]&lt;BOM[[#This Row],[Total Quantity]],ROUNDUP((BOM[[#This Row],[Total Quantity]]-BOM[[#This Row],[In Stock]])/BOM[[#This Row],[MOQ]],0),""),"")</f>
        <v/>
      </c>
      <c r="S35" t="str">
        <f>IFERROR(BOM[[#This Row],[Packs to Replenish]]*BOM[[#This Row],[MOQ]],"")</f>
        <v/>
      </c>
      <c r="T35" s="1" t="str">
        <f>IFERROR(((BOM[[#This Row],[Packs to Replenish]]*BOM[[#This Row],[Pack Cost (inc. VAT)]])+BOM[[#This Row],[Estimated Delivery Cost]]),"")</f>
        <v/>
      </c>
      <c r="V35">
        <f>IF(BOM[[#This Row],[In Stock]]&gt;=BOM[[#This Row],[Total Quantity]],BOM[[#This Row],[In Stock]]-BOM[[#This Row],[Total Quantity]],"Insufficient Stock")</f>
        <v>0</v>
      </c>
    </row>
    <row r="36" spans="2:22" x14ac:dyDescent="0.3">
      <c r="B36" t="s">
        <v>115</v>
      </c>
      <c r="C36" t="s">
        <v>116</v>
      </c>
      <c r="D36" t="s">
        <v>113</v>
      </c>
      <c r="E36" t="s">
        <v>114</v>
      </c>
      <c r="F36" t="s">
        <v>115</v>
      </c>
      <c r="G36" s="7">
        <v>1</v>
      </c>
      <c r="H36" s="1">
        <v>0</v>
      </c>
      <c r="I36" s="1">
        <v>0</v>
      </c>
      <c r="J36">
        <v>1</v>
      </c>
      <c r="K36" cm="1">
        <f t="array" ref="K36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36">
        <f>IF(BOM[[#This Row],[Item Type]]="Fixings",ROUNDUP(BOM[[#This Row],[Course Quantity]]*0.5,0), ROUNDUP(BOM[[#This Row],[Course Quantity]]*0.1,0))</f>
        <v>2</v>
      </c>
      <c r="M36">
        <f>BOM[[#This Row],[Course Quantity]]+BOM[[#This Row],[Required Spares]]</f>
        <v>16</v>
      </c>
      <c r="N36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36">
        <v>16</v>
      </c>
      <c r="P36" s="1">
        <f>IFERROR(BOM[[#This Row],[Estimated Delivery Cost]]+(BOM[[#This Row],[Pack Cost (inc. VAT)]]*ROUNDUP(BOM[[#This Row],[In Stock]]/BOM[[#This Row],[MOQ]],0)),"")</f>
        <v>0</v>
      </c>
      <c r="Q36" s="1">
        <f>IFERROR(BOM[[#This Row],[Estimated Delivery Cost]]+(BOM[[#This Row],[Pack Cost (inc. VAT)]]*ROUNDUP(BOM[[#This Row],[Required Spares]]/BOM[[#This Row],[MOQ]],0)),"")</f>
        <v>0</v>
      </c>
      <c r="R36" t="str">
        <f>IFERROR(IF(BOM[[#This Row],[In Stock]]&lt;BOM[[#This Row],[Total Quantity]],ROUNDUP((BOM[[#This Row],[Total Quantity]]-BOM[[#This Row],[In Stock]])/BOM[[#This Row],[MOQ]],0),""),"")</f>
        <v/>
      </c>
      <c r="S36" t="str">
        <f>IFERROR(BOM[[#This Row],[Packs to Replenish]]*BOM[[#This Row],[MOQ]],"")</f>
        <v/>
      </c>
      <c r="T36" s="1" t="str">
        <f>IFERROR(((BOM[[#This Row],[Packs to Replenish]]*BOM[[#This Row],[Pack Cost (inc. VAT)]])+BOM[[#This Row],[Estimated Delivery Cost]]),"")</f>
        <v/>
      </c>
      <c r="V36">
        <f>IF(BOM[[#This Row],[In Stock]]&gt;=BOM[[#This Row],[Total Quantity]],BOM[[#This Row],[In Stock]]-BOM[[#This Row],[Total Quantity]],"Insufficient Stock")</f>
        <v>0</v>
      </c>
    </row>
    <row r="37" spans="2:22" x14ac:dyDescent="0.3">
      <c r="B37" t="s">
        <v>117</v>
      </c>
      <c r="C37" t="s">
        <v>118</v>
      </c>
      <c r="D37" t="s">
        <v>113</v>
      </c>
      <c r="E37" t="s">
        <v>114</v>
      </c>
      <c r="F37" t="s">
        <v>117</v>
      </c>
      <c r="G37" s="7">
        <v>2</v>
      </c>
      <c r="H37" s="1">
        <v>0</v>
      </c>
      <c r="I37" s="1">
        <v>0</v>
      </c>
      <c r="J37">
        <v>1</v>
      </c>
      <c r="K37" cm="1">
        <f t="array" ref="K37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28</v>
      </c>
      <c r="L37">
        <f>IF(BOM[[#This Row],[Item Type]]="Fixings",ROUNDUP(BOM[[#This Row],[Course Quantity]]*0.5,0), ROUNDUP(BOM[[#This Row],[Course Quantity]]*0.1,0))</f>
        <v>3</v>
      </c>
      <c r="M37">
        <f>BOM[[#This Row],[Course Quantity]]+BOM[[#This Row],[Required Spares]]</f>
        <v>31</v>
      </c>
      <c r="N37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0</v>
      </c>
      <c r="O37">
        <v>31</v>
      </c>
      <c r="P37" s="1">
        <f>IFERROR(BOM[[#This Row],[Estimated Delivery Cost]]+(BOM[[#This Row],[Pack Cost (inc. VAT)]]*ROUNDUP(BOM[[#This Row],[In Stock]]/BOM[[#This Row],[MOQ]],0)),"")</f>
        <v>0</v>
      </c>
      <c r="Q37" s="1">
        <f>IFERROR(BOM[[#This Row],[Estimated Delivery Cost]]+(BOM[[#This Row],[Pack Cost (inc. VAT)]]*ROUNDUP(BOM[[#This Row],[Required Spares]]/BOM[[#This Row],[MOQ]],0)),"")</f>
        <v>0</v>
      </c>
      <c r="R37" t="str">
        <f>IFERROR(IF(BOM[[#This Row],[In Stock]]&lt;BOM[[#This Row],[Total Quantity]],ROUNDUP((BOM[[#This Row],[Total Quantity]]-BOM[[#This Row],[In Stock]])/BOM[[#This Row],[MOQ]],0),""),"")</f>
        <v/>
      </c>
      <c r="S37" t="str">
        <f>IFERROR(BOM[[#This Row],[Packs to Replenish]]*BOM[[#This Row],[MOQ]],"")</f>
        <v/>
      </c>
      <c r="T37" s="1" t="str">
        <f>IFERROR(((BOM[[#This Row],[Packs to Replenish]]*BOM[[#This Row],[Pack Cost (inc. VAT)]])+BOM[[#This Row],[Estimated Delivery Cost]]),"")</f>
        <v/>
      </c>
      <c r="V37">
        <f>IF(BOM[[#This Row],[In Stock]]&gt;=BOM[[#This Row],[Total Quantity]],BOM[[#This Row],[In Stock]]-BOM[[#This Row],[Total Quantity]],"Insufficient Stock")</f>
        <v>0</v>
      </c>
    </row>
    <row r="38" spans="2:22" x14ac:dyDescent="0.3">
      <c r="B38" t="s">
        <v>119</v>
      </c>
      <c r="C38" t="s">
        <v>120</v>
      </c>
      <c r="D38" t="s">
        <v>121</v>
      </c>
      <c r="E38" t="s">
        <v>122</v>
      </c>
      <c r="F38" s="2" t="s">
        <v>123</v>
      </c>
      <c r="G38" s="7">
        <v>1</v>
      </c>
      <c r="H38" s="1">
        <v>25.99</v>
      </c>
      <c r="I38" s="1">
        <v>4</v>
      </c>
      <c r="J38">
        <v>1</v>
      </c>
      <c r="K38" cm="1">
        <f t="array" ref="K38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</v>
      </c>
      <c r="L38">
        <f>IF(BOM[[#This Row],[Item Type]]="Fixings",ROUNDUP(BOM[[#This Row],[Course Quantity]]*0.5,0), ROUNDUP(BOM[[#This Row],[Course Quantity]]*0.1,0))</f>
        <v>1</v>
      </c>
      <c r="M38">
        <f>BOM[[#This Row],[Course Quantity]]+BOM[[#This Row],[Required Spares]]</f>
        <v>2</v>
      </c>
      <c r="N38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55.98</v>
      </c>
      <c r="O38">
        <v>7</v>
      </c>
      <c r="P38" s="1">
        <f>IFERROR(BOM[[#This Row],[Estimated Delivery Cost]]+(BOM[[#This Row],[Pack Cost (inc. VAT)]]*ROUNDUP(BOM[[#This Row],[In Stock]]/BOM[[#This Row],[MOQ]],0)),"")</f>
        <v>185.92999999999998</v>
      </c>
      <c r="Q38" s="1">
        <f>IFERROR(BOM[[#This Row],[Estimated Delivery Cost]]+(BOM[[#This Row],[Pack Cost (inc. VAT)]]*ROUNDUP(BOM[[#This Row],[Required Spares]]/BOM[[#This Row],[MOQ]],0)),"")</f>
        <v>29.99</v>
      </c>
      <c r="R38" t="str">
        <f>IFERROR(IF(BOM[[#This Row],[In Stock]]&lt;BOM[[#This Row],[Total Quantity]],ROUNDUP((BOM[[#This Row],[Total Quantity]]-BOM[[#This Row],[In Stock]])/BOM[[#This Row],[MOQ]],0),""),"")</f>
        <v/>
      </c>
      <c r="S38" t="str">
        <f>IFERROR(BOM[[#This Row],[Packs to Replenish]]*BOM[[#This Row],[MOQ]],"")</f>
        <v/>
      </c>
      <c r="T38" s="1" t="str">
        <f>IFERROR(((BOM[[#This Row],[Packs to Replenish]]*BOM[[#This Row],[Pack Cost (inc. VAT)]])+BOM[[#This Row],[Estimated Delivery Cost]]),"")</f>
        <v/>
      </c>
      <c r="V38">
        <f>IF(BOM[[#This Row],[In Stock]]&gt;=BOM[[#This Row],[Total Quantity]],BOM[[#This Row],[In Stock]]-BOM[[#This Row],[Total Quantity]],"Insufficient Stock")</f>
        <v>5</v>
      </c>
    </row>
    <row r="39" spans="2:22" x14ac:dyDescent="0.3">
      <c r="B39" t="s">
        <v>124</v>
      </c>
      <c r="C39" t="s">
        <v>125</v>
      </c>
      <c r="D39" t="s">
        <v>126</v>
      </c>
      <c r="E39" t="s">
        <v>127</v>
      </c>
      <c r="F39" s="2">
        <v>196339</v>
      </c>
      <c r="G39" s="7">
        <v>1</v>
      </c>
      <c r="H39" s="1">
        <v>3.99</v>
      </c>
      <c r="I39" s="1">
        <v>0</v>
      </c>
      <c r="J39">
        <v>1</v>
      </c>
      <c r="K39" cm="1">
        <f t="array" ref="K39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39">
        <f>IF(BOM[[#This Row],[Item Type]]="Fixings",ROUNDUP(BOM[[#This Row],[Course Quantity]]*0.5,0), ROUNDUP(BOM[[#This Row],[Course Quantity]]*0.1,0))</f>
        <v>2</v>
      </c>
      <c r="M39">
        <f>BOM[[#This Row],[Course Quantity]]+BOM[[#This Row],[Required Spares]]</f>
        <v>16</v>
      </c>
      <c r="N39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63.84</v>
      </c>
      <c r="O39">
        <v>16</v>
      </c>
      <c r="P39" s="1">
        <f>IFERROR(BOM[[#This Row],[Estimated Delivery Cost]]+(BOM[[#This Row],[Pack Cost (inc. VAT)]]*ROUNDUP(BOM[[#This Row],[In Stock]]/BOM[[#This Row],[MOQ]],0)),"")</f>
        <v>63.84</v>
      </c>
      <c r="Q39" s="1">
        <f>IFERROR(BOM[[#This Row],[Estimated Delivery Cost]]+(BOM[[#This Row],[Pack Cost (inc. VAT)]]*ROUNDUP(BOM[[#This Row],[Required Spares]]/BOM[[#This Row],[MOQ]],0)),"")</f>
        <v>7.98</v>
      </c>
      <c r="R39" t="str">
        <f>IFERROR(IF(BOM[[#This Row],[In Stock]]&lt;BOM[[#This Row],[Total Quantity]],ROUNDUP((BOM[[#This Row],[Total Quantity]]-BOM[[#This Row],[In Stock]])/BOM[[#This Row],[MOQ]],0),""),"")</f>
        <v/>
      </c>
      <c r="S39" t="str">
        <f>IFERROR(BOM[[#This Row],[Packs to Replenish]]*BOM[[#This Row],[MOQ]],"")</f>
        <v/>
      </c>
      <c r="T39" s="1" t="str">
        <f>IFERROR(((BOM[[#This Row],[Packs to Replenish]]*BOM[[#This Row],[Pack Cost (inc. VAT)]])+BOM[[#This Row],[Estimated Delivery Cost]]),"")</f>
        <v/>
      </c>
      <c r="V39">
        <f>IF(BOM[[#This Row],[In Stock]]&gt;=BOM[[#This Row],[Total Quantity]],BOM[[#This Row],[In Stock]]-BOM[[#This Row],[Total Quantity]],"Insufficient Stock")</f>
        <v>0</v>
      </c>
    </row>
    <row r="40" spans="2:22" x14ac:dyDescent="0.3">
      <c r="B40" t="s">
        <v>128</v>
      </c>
      <c r="C40" t="s">
        <v>129</v>
      </c>
      <c r="D40" t="s">
        <v>126</v>
      </c>
      <c r="E40" t="s">
        <v>64</v>
      </c>
      <c r="F40" s="2" t="s">
        <v>130</v>
      </c>
      <c r="G40" s="7">
        <v>1</v>
      </c>
      <c r="H40" s="1">
        <v>1.8</v>
      </c>
      <c r="I40" s="1">
        <v>6.95</v>
      </c>
      <c r="J40">
        <v>1</v>
      </c>
      <c r="K40" cm="1">
        <f t="array" ref="K40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40">
        <f>IF(BOM[[#This Row],[Item Type]]="Fixings",ROUNDUP(BOM[[#This Row],[Course Quantity]]*0.5,0), ROUNDUP(BOM[[#This Row],[Course Quantity]]*0.1,0))</f>
        <v>2</v>
      </c>
      <c r="M40">
        <f>BOM[[#This Row],[Course Quantity]]+BOM[[#This Row],[Required Spares]]</f>
        <v>16</v>
      </c>
      <c r="N40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35.75</v>
      </c>
      <c r="O40">
        <v>16</v>
      </c>
      <c r="P40" s="1">
        <f>IFERROR(BOM[[#This Row],[Estimated Delivery Cost]]+(BOM[[#This Row],[Pack Cost (inc. VAT)]]*ROUNDUP(BOM[[#This Row],[In Stock]]/BOM[[#This Row],[MOQ]],0)),"")</f>
        <v>35.75</v>
      </c>
      <c r="Q40" s="1">
        <f>IFERROR(BOM[[#This Row],[Estimated Delivery Cost]]+(BOM[[#This Row],[Pack Cost (inc. VAT)]]*ROUNDUP(BOM[[#This Row],[Required Spares]]/BOM[[#This Row],[MOQ]],0)),"")</f>
        <v>10.55</v>
      </c>
      <c r="R40" t="str">
        <f>IFERROR(IF(BOM[[#This Row],[In Stock]]&lt;BOM[[#This Row],[Total Quantity]],ROUNDUP((BOM[[#This Row],[Total Quantity]]-BOM[[#This Row],[In Stock]])/BOM[[#This Row],[MOQ]],0),""),"")</f>
        <v/>
      </c>
      <c r="S40" t="str">
        <f>IFERROR(BOM[[#This Row],[Packs to Replenish]]*BOM[[#This Row],[MOQ]],"")</f>
        <v/>
      </c>
      <c r="T40" s="1" t="str">
        <f>IFERROR(((BOM[[#This Row],[Packs to Replenish]]*BOM[[#This Row],[Pack Cost (inc. VAT)]])+BOM[[#This Row],[Estimated Delivery Cost]]),"")</f>
        <v/>
      </c>
      <c r="V40">
        <f>IF(BOM[[#This Row],[In Stock]]&gt;=BOM[[#This Row],[Total Quantity]],BOM[[#This Row],[In Stock]]-BOM[[#This Row],[Total Quantity]],"Insufficient Stock")</f>
        <v>0</v>
      </c>
    </row>
    <row r="41" spans="2:22" x14ac:dyDescent="0.3">
      <c r="B41" t="s">
        <v>131</v>
      </c>
      <c r="C41" t="s">
        <v>132</v>
      </c>
      <c r="D41" t="s">
        <v>126</v>
      </c>
      <c r="E41" t="s">
        <v>133</v>
      </c>
      <c r="F41" s="2" t="s">
        <v>134</v>
      </c>
      <c r="G41" s="7">
        <v>1</v>
      </c>
      <c r="H41" s="1">
        <v>2.19</v>
      </c>
      <c r="I41" s="1">
        <v>0</v>
      </c>
      <c r="J41">
        <v>1</v>
      </c>
      <c r="K41" cm="1">
        <f t="array" ref="K41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41">
        <f>IF(BOM[[#This Row],[Item Type]]="Fixings",ROUNDUP(BOM[[#This Row],[Course Quantity]]*0.5,0), ROUNDUP(BOM[[#This Row],[Course Quantity]]*0.1,0))</f>
        <v>2</v>
      </c>
      <c r="M41">
        <f>BOM[[#This Row],[Course Quantity]]+BOM[[#This Row],[Required Spares]]</f>
        <v>16</v>
      </c>
      <c r="N41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35.04</v>
      </c>
      <c r="O41">
        <v>16</v>
      </c>
      <c r="P41" s="1">
        <f>IFERROR(BOM[[#This Row],[Estimated Delivery Cost]]+(BOM[[#This Row],[Pack Cost (inc. VAT)]]*ROUNDUP(BOM[[#This Row],[In Stock]]/BOM[[#This Row],[MOQ]],0)),"")</f>
        <v>35.04</v>
      </c>
      <c r="Q41" s="1">
        <f>IFERROR(BOM[[#This Row],[Estimated Delivery Cost]]+(BOM[[#This Row],[Pack Cost (inc. VAT)]]*ROUNDUP(BOM[[#This Row],[Required Spares]]/BOM[[#This Row],[MOQ]],0)),"")</f>
        <v>4.38</v>
      </c>
      <c r="R41" t="str">
        <f>IFERROR(IF(BOM[[#This Row],[In Stock]]&lt;BOM[[#This Row],[Total Quantity]],ROUNDUP((BOM[[#This Row],[Total Quantity]]-BOM[[#This Row],[In Stock]])/BOM[[#This Row],[MOQ]],0),""),"")</f>
        <v/>
      </c>
      <c r="S41" t="str">
        <f>IFERROR(BOM[[#This Row],[Packs to Replenish]]*BOM[[#This Row],[MOQ]],"")</f>
        <v/>
      </c>
      <c r="T41" s="1" t="str">
        <f>IFERROR(((BOM[[#This Row],[Packs to Replenish]]*BOM[[#This Row],[Pack Cost (inc. VAT)]])+BOM[[#This Row],[Estimated Delivery Cost]]),"")</f>
        <v/>
      </c>
      <c r="V41">
        <f>IF(BOM[[#This Row],[In Stock]]&gt;=BOM[[#This Row],[Total Quantity]],BOM[[#This Row],[In Stock]]-BOM[[#This Row],[Total Quantity]],"Insufficient Stock")</f>
        <v>0</v>
      </c>
    </row>
    <row r="42" spans="2:22" x14ac:dyDescent="0.3">
      <c r="B42" t="s">
        <v>135</v>
      </c>
      <c r="C42" t="s">
        <v>136</v>
      </c>
      <c r="D42" t="s">
        <v>126</v>
      </c>
      <c r="E42" t="s">
        <v>71</v>
      </c>
      <c r="F42" s="2" t="s">
        <v>137</v>
      </c>
      <c r="G42" s="7">
        <v>1</v>
      </c>
      <c r="H42" s="1">
        <v>9.99</v>
      </c>
      <c r="I42" s="1">
        <v>0</v>
      </c>
      <c r="J42">
        <v>3</v>
      </c>
      <c r="K42" cm="1">
        <f t="array" ref="K42">IF(BOM[[#This Row],[Item Type]]="Materials",ROUNDUP(SUMPRODUCT(IFERROR(VALUE(LEFT(BOM[Supplier Number], FIND("g", BOM[Supplier Number]) - 1)),0) * (BOM[Item Type] = "3D Print")*((BOM[QTY per Assy]*$C$2+(ROUNDUP(BOM[QTY per Assy]*$C$2*0.1,0)))-BOM[In Stock]))/500,0)+1,ROUNDUP(BOM[[#This Row],[QTY per Assy]]*$C$2,0))</f>
        <v>14</v>
      </c>
      <c r="L42">
        <f>IF(BOM[[#This Row],[Item Type]]="Fixings",ROUNDUP(BOM[[#This Row],[Course Quantity]]*0.5,0), ROUNDUP(BOM[[#This Row],[Course Quantity]]*0.1,0))</f>
        <v>2</v>
      </c>
      <c r="M42">
        <f>BOM[[#This Row],[Course Quantity]]+BOM[[#This Row],[Required Spares]]</f>
        <v>16</v>
      </c>
      <c r="N42" s="1">
        <f>IFERROR(IFERROR(IF(BOM[[#This Row],[MOQ]]&gt;=BOM[[#This Row],[Total Quantity]],BOM[[#This Row],[Pack Cost (inc. VAT)]],IF(MOD(BOM[[#This Row],[Total Quantity]],BOM[[#This Row],[MOQ]]) = 0, BOM[[#This Row],[Pack Cost (inc. VAT)]]*BOM[[#This Row],[Total Quantity]],((ROUND(BOM[[#This Row],[Total Quantity]]/BOM[[#This Row],[MOQ]],0)+1)*BOM[[#This Row],[Pack Cost (inc. VAT)]]))),"")+BOM[[#This Row],[Estimated Delivery Cost]],"")</f>
        <v>59.94</v>
      </c>
      <c r="O42">
        <v>16</v>
      </c>
      <c r="P42" s="1">
        <f>IFERROR(BOM[[#This Row],[Estimated Delivery Cost]]+(BOM[[#This Row],[Pack Cost (inc. VAT)]]*ROUNDUP(BOM[[#This Row],[In Stock]]/BOM[[#This Row],[MOQ]],0)),"")</f>
        <v>59.94</v>
      </c>
      <c r="Q42" s="1">
        <f>IFERROR(BOM[[#This Row],[Estimated Delivery Cost]]+(BOM[[#This Row],[Pack Cost (inc. VAT)]]*ROUNDUP(BOM[[#This Row],[Required Spares]]/BOM[[#This Row],[MOQ]],0)),"")</f>
        <v>9.99</v>
      </c>
      <c r="R42" t="str">
        <f>IFERROR(IF(BOM[[#This Row],[In Stock]]&lt;BOM[[#This Row],[Total Quantity]],ROUNDUP((BOM[[#This Row],[Total Quantity]]-BOM[[#This Row],[In Stock]])/BOM[[#This Row],[MOQ]],0),""),"")</f>
        <v/>
      </c>
      <c r="S42" t="str">
        <f>IFERROR(BOM[[#This Row],[Packs to Replenish]]*BOM[[#This Row],[MOQ]],"")</f>
        <v/>
      </c>
      <c r="T42" s="1" t="str">
        <f>IFERROR(((BOM[[#This Row],[Packs to Replenish]]*BOM[[#This Row],[Pack Cost (inc. VAT)]])+BOM[[#This Row],[Estimated Delivery Cost]]),"")</f>
        <v/>
      </c>
      <c r="V42">
        <f>IF(BOM[[#This Row],[In Stock]]&gt;=BOM[[#This Row],[Total Quantity]],BOM[[#This Row],[In Stock]]-BOM[[#This Row],[Total Quantity]],"Insufficient Stock")</f>
        <v>0</v>
      </c>
    </row>
    <row r="43" spans="2:22" x14ac:dyDescent="0.3">
      <c r="N43" s="1">
        <f>SUM(BOM[Total Cost])</f>
        <v>1955.4699999999998</v>
      </c>
      <c r="P43" s="1">
        <f>SUBTOTAL(109,BOM[Stock Value])</f>
        <v>2035.76</v>
      </c>
      <c r="Q43" s="1"/>
      <c r="T43" s="1">
        <f>SUBTOTAL(109,BOM[Cost to Replenish])</f>
        <v>0</v>
      </c>
    </row>
  </sheetData>
  <phoneticPr fontId="18" type="noConversion"/>
  <conditionalFormatting sqref="O5:O42">
    <cfRule type="expression" dxfId="4" priority="3">
      <formula>$O5&gt;=$M5</formula>
    </cfRule>
    <cfRule type="expression" dxfId="3" priority="4">
      <formula>($O5+$U5)&gt;=$M5</formula>
    </cfRule>
    <cfRule type="expression" dxfId="2" priority="5">
      <formula>$O5&lt;$M5</formula>
    </cfRule>
  </conditionalFormatting>
  <conditionalFormatting sqref="F36">
    <cfRule type="duplicateValues" dxfId="1" priority="1"/>
  </conditionalFormatting>
  <conditionalFormatting sqref="B5:B42">
    <cfRule type="duplicateValues" dxfId="0" priority="35"/>
  </conditionalFormatting>
  <dataValidations count="1">
    <dataValidation type="list" allowBlank="1" showInputMessage="1" showErrorMessage="1" sqref="D5:D42" xr:uid="{5DC859E0-5BFD-4481-AD5A-19C6221F14E1}">
      <formula1>"3D Print, Laser Cutting, Hardware, Elec Hardware, Fixings, Tools, Materials, IT"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Harrison Milburn</dc:creator>
  <cp:keywords/>
  <dc:description/>
  <cp:lastModifiedBy>Harrison Milburn</cp:lastModifiedBy>
  <cp:revision/>
  <dcterms:created xsi:type="dcterms:W3CDTF">2024-04-07T08:01:11Z</dcterms:created>
  <dcterms:modified xsi:type="dcterms:W3CDTF">2025-02-05T21:25:05Z</dcterms:modified>
  <cp:category/>
  <cp:contentStatus/>
</cp:coreProperties>
</file>