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11700" tabRatio="791"/>
  </bookViews>
  <sheets>
    <sheet name="Totals by State" sheetId="7" r:id="rId1"/>
    <sheet name="CESCF 2011-2014" sheetId="4" r:id="rId2"/>
    <sheet name="Stateside data 2011-2014" sheetId="15" r:id="rId3"/>
    <sheet name="ABPP 2011-2014" sheetId="16" r:id="rId4"/>
    <sheet name="All Federal LA 2011-2014" sheetId="8" r:id="rId5"/>
    <sheet name="Federal LA pivot table" sheetId="13" r:id="rId6"/>
    <sheet name="Notes" sheetId="14" r:id="rId7"/>
  </sheets>
  <definedNames>
    <definedName name="_xlnm._FilterDatabase" localSheetId="4" hidden="1">'All Federal LA 2011-2014'!$A$1:$U$124</definedName>
    <definedName name="_xlnm._FilterDatabase" localSheetId="6" hidden="1">Notes!#REF!</definedName>
    <definedName name="_xlnm._FilterDatabase" localSheetId="2" hidden="1">'Stateside data 2011-2014'!$A$1:$P$920</definedName>
    <definedName name="Notes" localSheetId="4">#REF!</definedName>
    <definedName name="Notes" localSheetId="6">#REF!</definedName>
    <definedName name="Notes">#REF!</definedName>
    <definedName name="NPS" localSheetId="4">#REF!</definedName>
    <definedName name="NPS" localSheetId="6">#REF!</definedName>
    <definedName name="NPS">#REF!</definedName>
    <definedName name="_xlnm.Print_Area" localSheetId="0">'Totals by State'!$A$1:$H$57</definedName>
  </definedNames>
  <calcPr calcId="145621"/>
  <pivotCaches>
    <pivotCache cacheId="0" r:id="rId8"/>
    <pivotCache cacheId="1" r:id="rId9"/>
    <pivotCache cacheId="2" r:id="rId10"/>
    <pivotCache cacheId="3" r:id="rId11"/>
  </pivotCaches>
</workbook>
</file>

<file path=xl/calcChain.xml><?xml version="1.0" encoding="utf-8"?>
<calcChain xmlns="http://schemas.openxmlformats.org/spreadsheetml/2006/main">
  <c r="D58" i="7" l="1"/>
  <c r="E58" i="7" l="1"/>
  <c r="C58" i="7"/>
  <c r="F117" i="16"/>
  <c r="E117" i="16"/>
  <c r="F920" i="15"/>
  <c r="B58" i="7" s="1"/>
  <c r="D54" i="7"/>
  <c r="D53" i="7"/>
  <c r="D52" i="7"/>
  <c r="D51" i="7"/>
  <c r="D48" i="7"/>
  <c r="D47" i="7"/>
  <c r="D46" i="7"/>
  <c r="D41" i="7"/>
  <c r="D40" i="7"/>
  <c r="D36" i="7"/>
  <c r="D34" i="7"/>
  <c r="D33" i="7"/>
  <c r="D30" i="7"/>
  <c r="D29" i="7"/>
  <c r="D28" i="7"/>
  <c r="D25" i="7"/>
  <c r="D23" i="7"/>
  <c r="D18" i="7"/>
  <c r="D15" i="7"/>
  <c r="D14" i="7"/>
  <c r="D12" i="7"/>
  <c r="D11" i="7"/>
  <c r="D7" i="7"/>
  <c r="D6" i="7"/>
  <c r="D4" i="7"/>
  <c r="D5" i="7"/>
  <c r="D2" i="7"/>
  <c r="G32" i="7"/>
  <c r="G54" i="7"/>
  <c r="G49" i="7"/>
  <c r="G24" i="7"/>
  <c r="C53" i="7"/>
  <c r="C51" i="7"/>
  <c r="C46" i="7"/>
  <c r="C41" i="7"/>
  <c r="C39" i="7"/>
  <c r="C34" i="7"/>
  <c r="C36" i="7"/>
  <c r="C27" i="7"/>
  <c r="C28" i="7"/>
  <c r="C26" i="7"/>
  <c r="C23" i="7"/>
  <c r="C21" i="7"/>
  <c r="C20" i="7"/>
  <c r="C12" i="7"/>
  <c r="B11" i="7"/>
  <c r="B55" i="7"/>
  <c r="B54" i="7"/>
  <c r="B51" i="7"/>
  <c r="B49" i="7"/>
  <c r="B47" i="7"/>
  <c r="B45" i="7"/>
  <c r="B43" i="7"/>
  <c r="B41" i="7"/>
  <c r="B39" i="7"/>
  <c r="B37" i="7"/>
  <c r="B35" i="7"/>
  <c r="B33" i="7"/>
  <c r="B31" i="7"/>
  <c r="B29" i="7"/>
  <c r="B27" i="7"/>
  <c r="B25" i="7"/>
  <c r="B23" i="7"/>
  <c r="B21" i="7"/>
  <c r="B19" i="7"/>
  <c r="B16" i="7"/>
  <c r="B18" i="7"/>
  <c r="B13" i="7"/>
  <c r="B10" i="7"/>
  <c r="B7" i="7"/>
  <c r="B5" i="7"/>
  <c r="B3" i="7"/>
  <c r="B9" i="7"/>
  <c r="B53" i="7"/>
  <c r="B52" i="7"/>
  <c r="B50" i="7"/>
  <c r="B48" i="7"/>
  <c r="B46" i="7"/>
  <c r="B44" i="7"/>
  <c r="B42" i="7"/>
  <c r="B40" i="7"/>
  <c r="B38" i="7"/>
  <c r="B36" i="7"/>
  <c r="B34" i="7"/>
  <c r="B32" i="7"/>
  <c r="B30" i="7"/>
  <c r="B28" i="7"/>
  <c r="B26" i="7"/>
  <c r="B22" i="7"/>
  <c r="B24" i="7"/>
  <c r="B20" i="7"/>
  <c r="B17" i="7"/>
  <c r="B15" i="7"/>
  <c r="B14" i="7"/>
  <c r="B12" i="7"/>
  <c r="B8" i="7"/>
  <c r="B6" i="7"/>
  <c r="B4" i="7"/>
  <c r="B2" i="7"/>
  <c r="G58" i="7"/>
  <c r="B57" i="7" l="1"/>
  <c r="M124" i="8"/>
  <c r="K124" i="8"/>
  <c r="F55" i="7"/>
  <c r="F50" i="7"/>
  <c r="F45" i="7"/>
  <c r="F43" i="7"/>
  <c r="H43" i="7" s="1"/>
  <c r="F32" i="7"/>
  <c r="F24" i="7"/>
  <c r="F17" i="7"/>
  <c r="H17" i="7" s="1"/>
  <c r="F16" i="7"/>
  <c r="F13" i="7"/>
  <c r="H13" i="7" s="1"/>
  <c r="F10" i="7"/>
  <c r="H10" i="7" s="1"/>
  <c r="F9" i="7"/>
  <c r="H9" i="7" s="1"/>
  <c r="F3" i="7"/>
  <c r="G60" i="7"/>
  <c r="E41" i="7"/>
  <c r="E33" i="7"/>
  <c r="G35" i="7"/>
  <c r="G8" i="7"/>
  <c r="G29" i="7"/>
  <c r="G37" i="7"/>
  <c r="G22" i="7"/>
  <c r="G15" i="7"/>
  <c r="G12" i="7"/>
  <c r="G55" i="7"/>
  <c r="G52" i="7"/>
  <c r="G51" i="7"/>
  <c r="G47" i="7"/>
  <c r="G38" i="7"/>
  <c r="G23" i="7"/>
  <c r="G19" i="7"/>
  <c r="G7" i="7"/>
  <c r="G5" i="7"/>
  <c r="G3" i="7"/>
  <c r="E8" i="7"/>
  <c r="E35" i="7"/>
  <c r="G33" i="7"/>
  <c r="G26" i="7"/>
  <c r="G45" i="7"/>
  <c r="G44" i="7"/>
  <c r="G16" i="7"/>
  <c r="G18" i="7"/>
  <c r="G11" i="7"/>
  <c r="G53" i="7"/>
  <c r="G50" i="7"/>
  <c r="G48" i="7"/>
  <c r="G40" i="7"/>
  <c r="G34" i="7"/>
  <c r="G25" i="7"/>
  <c r="G21" i="7"/>
  <c r="G6" i="7"/>
  <c r="G4" i="7"/>
  <c r="G57" i="7" l="1"/>
  <c r="G59" i="7" s="1"/>
  <c r="G61" i="7" s="1"/>
  <c r="F35" i="7"/>
  <c r="H35" i="7" s="1"/>
  <c r="E57" i="7"/>
  <c r="E59" i="7" s="1"/>
  <c r="F8" i="7"/>
  <c r="H8" i="7" s="1"/>
  <c r="H3" i="7"/>
  <c r="H50" i="7"/>
  <c r="H55" i="7"/>
  <c r="H16" i="7"/>
  <c r="H45" i="7"/>
  <c r="H32" i="7"/>
  <c r="H24" i="7"/>
  <c r="A121" i="8" l="1"/>
  <c r="A90" i="8"/>
  <c r="A60" i="8"/>
  <c r="A113" i="8"/>
  <c r="A114" i="8"/>
  <c r="A89" i="8"/>
  <c r="A62" i="8"/>
  <c r="A21" i="8"/>
  <c r="A108" i="8"/>
  <c r="A72" i="8"/>
  <c r="A20" i="8"/>
  <c r="A71" i="8"/>
  <c r="A107" i="8"/>
  <c r="A19" i="8"/>
  <c r="A100" i="8"/>
  <c r="A63" i="8"/>
  <c r="A83" i="8"/>
  <c r="A84" i="8"/>
  <c r="A106" i="8"/>
  <c r="A54" i="8"/>
  <c r="A35" i="8"/>
  <c r="A40" i="8"/>
  <c r="A38" i="8"/>
  <c r="A92" i="8"/>
  <c r="A85" i="8"/>
  <c r="A43" i="8"/>
  <c r="A73" i="8"/>
  <c r="A23" i="8"/>
  <c r="A22" i="8"/>
  <c r="A102" i="8"/>
  <c r="J101" i="8"/>
  <c r="A101" i="8"/>
  <c r="J53" i="8"/>
  <c r="A53" i="8"/>
  <c r="A110" i="8"/>
  <c r="A42" i="8"/>
  <c r="A52" i="8"/>
  <c r="A3" i="8"/>
  <c r="A41" i="8"/>
  <c r="A109" i="8"/>
  <c r="A36" i="8"/>
  <c r="A2" i="8"/>
  <c r="A39" i="8"/>
  <c r="O75" i="8"/>
  <c r="L75" i="8"/>
  <c r="J75" i="8"/>
  <c r="A75" i="8"/>
  <c r="O74" i="8"/>
  <c r="L74" i="8"/>
  <c r="L124" i="8" s="1"/>
  <c r="J74" i="8"/>
  <c r="A74" i="8"/>
  <c r="A51" i="8"/>
  <c r="A45" i="8"/>
  <c r="A119" i="8"/>
  <c r="A59" i="8"/>
  <c r="A25" i="8"/>
  <c r="A56" i="8"/>
  <c r="A55" i="8"/>
  <c r="A24" i="8"/>
  <c r="A37" i="8"/>
  <c r="A111" i="8"/>
  <c r="A93" i="8"/>
  <c r="A61" i="8"/>
  <c r="A44" i="8"/>
  <c r="A87" i="8"/>
  <c r="A86" i="8"/>
  <c r="A50" i="8"/>
  <c r="O46" i="8"/>
  <c r="A46" i="8"/>
  <c r="A88" i="8"/>
  <c r="O77" i="8"/>
  <c r="A77" i="8"/>
  <c r="O76" i="8"/>
  <c r="A76" i="8"/>
  <c r="A57" i="8"/>
  <c r="A68" i="8"/>
  <c r="A9" i="8"/>
  <c r="A31" i="8"/>
  <c r="A8" i="8"/>
  <c r="A97" i="8"/>
  <c r="A122" i="8"/>
  <c r="A96" i="8"/>
  <c r="A91" i="8"/>
  <c r="A7" i="8"/>
  <c r="A12" i="8"/>
  <c r="A32" i="8"/>
  <c r="A11" i="8"/>
  <c r="A58" i="8"/>
  <c r="A10" i="8"/>
  <c r="A98" i="8"/>
  <c r="A69" i="8"/>
  <c r="A15" i="8"/>
  <c r="A14" i="8"/>
  <c r="A99" i="8"/>
  <c r="A33" i="8"/>
  <c r="A13" i="8"/>
  <c r="A4" i="8"/>
  <c r="A18" i="8"/>
  <c r="A17" i="8"/>
  <c r="A16" i="8"/>
  <c r="A34" i="8"/>
  <c r="A70" i="8"/>
  <c r="A116" i="8"/>
  <c r="A105" i="8"/>
  <c r="A67" i="8"/>
  <c r="A115" i="8"/>
  <c r="A65" i="8"/>
  <c r="A103" i="8"/>
  <c r="A95" i="8"/>
  <c r="A94" i="8"/>
  <c r="A64" i="8"/>
  <c r="A28" i="8"/>
  <c r="A27" i="8"/>
  <c r="A26" i="8"/>
  <c r="A5" i="8"/>
  <c r="R48" i="8"/>
  <c r="A48" i="8"/>
  <c r="R47" i="8"/>
  <c r="A47" i="8"/>
  <c r="A123" i="8"/>
  <c r="A120" i="8"/>
  <c r="A78" i="8"/>
  <c r="A29" i="8"/>
  <c r="A6" i="8"/>
  <c r="A117" i="8"/>
  <c r="A81" i="8"/>
  <c r="A80" i="8"/>
  <c r="A30" i="8"/>
  <c r="A118" i="8"/>
  <c r="A82" i="8"/>
  <c r="A49" i="8"/>
  <c r="A104" i="8"/>
  <c r="A112" i="8"/>
  <c r="A66" i="8"/>
  <c r="A79" i="8"/>
  <c r="F19" i="7"/>
  <c r="F15" i="7" l="1"/>
  <c r="H15" i="7" s="1"/>
  <c r="F29" i="7"/>
  <c r="H29" i="7" s="1"/>
  <c r="F37" i="7"/>
  <c r="H37" i="7" s="1"/>
  <c r="F33" i="7"/>
  <c r="H33" i="7" s="1"/>
  <c r="F31" i="7"/>
  <c r="H31" i="7" s="1"/>
  <c r="F44" i="7"/>
  <c r="H44" i="7" s="1"/>
  <c r="F47" i="7"/>
  <c r="H47" i="7" s="1"/>
  <c r="F52" i="7"/>
  <c r="H52" i="7" s="1"/>
  <c r="F7" i="7"/>
  <c r="H7" i="7" s="1"/>
  <c r="F18" i="7"/>
  <c r="H18" i="7" s="1"/>
  <c r="F14" i="7"/>
  <c r="H14" i="7" s="1"/>
  <c r="F22" i="7"/>
  <c r="H22" i="7" s="1"/>
  <c r="F30" i="7"/>
  <c r="H30" i="7" s="1"/>
  <c r="F38" i="7"/>
  <c r="H38" i="7" s="1"/>
  <c r="F40" i="7"/>
  <c r="H40" i="7" s="1"/>
  <c r="F42" i="7"/>
  <c r="H42" i="7" s="1"/>
  <c r="F48" i="7"/>
  <c r="H48" i="7" s="1"/>
  <c r="F49" i="7"/>
  <c r="H49" i="7" s="1"/>
  <c r="F54" i="7"/>
  <c r="H54" i="7" s="1"/>
  <c r="F25" i="7"/>
  <c r="H25" i="7" s="1"/>
  <c r="O124" i="8"/>
  <c r="J124" i="8"/>
  <c r="F5" i="7"/>
  <c r="H5" i="7" s="1"/>
  <c r="F21" i="7"/>
  <c r="H21" i="7" s="1"/>
  <c r="F26" i="7"/>
  <c r="H26" i="7" s="1"/>
  <c r="F27" i="7"/>
  <c r="H27" i="7" s="1"/>
  <c r="F36" i="7"/>
  <c r="H36" i="7" s="1"/>
  <c r="F41" i="7"/>
  <c r="H41" i="7" s="1"/>
  <c r="F51" i="7"/>
  <c r="H51" i="7" s="1"/>
  <c r="F2" i="7"/>
  <c r="H2" i="7" s="1"/>
  <c r="F12" i="7"/>
  <c r="H12" i="7" s="1"/>
  <c r="F20" i="7"/>
  <c r="H20" i="7" s="1"/>
  <c r="F23" i="7"/>
  <c r="H23" i="7" s="1"/>
  <c r="F28" i="7"/>
  <c r="H28" i="7" s="1"/>
  <c r="F34" i="7"/>
  <c r="H34" i="7" s="1"/>
  <c r="F39" i="7"/>
  <c r="H39" i="7" s="1"/>
  <c r="F46" i="7"/>
  <c r="H46" i="7" s="1"/>
  <c r="F53" i="7"/>
  <c r="H53" i="7" s="1"/>
  <c r="B59" i="7"/>
  <c r="F6" i="7"/>
  <c r="H6" i="7" s="1"/>
  <c r="F11" i="7"/>
  <c r="H11" i="7" s="1"/>
  <c r="F4" i="7"/>
  <c r="H4" i="7" s="1"/>
  <c r="C57" i="7"/>
  <c r="C59" i="7" s="1"/>
  <c r="H19" i="7"/>
  <c r="D57" i="7"/>
  <c r="D59" i="7" s="1"/>
  <c r="F57" i="7" l="1"/>
  <c r="H57" i="7"/>
  <c r="F106" i="4"/>
</calcChain>
</file>

<file path=xl/comments1.xml><?xml version="1.0" encoding="utf-8"?>
<comments xmlns="http://schemas.openxmlformats.org/spreadsheetml/2006/main">
  <authors>
    <author>JWhitler</author>
    <author>Peterson, Sarah E</author>
  </authors>
  <commentList>
    <comment ref="C1" authorId="0">
      <text>
        <r>
          <rPr>
            <b/>
            <sz val="9"/>
            <color indexed="81"/>
            <rFont val="Tahoma"/>
            <family val="2"/>
          </rPr>
          <t>JWhitler:</t>
        </r>
        <r>
          <rPr>
            <sz val="9"/>
            <color indexed="81"/>
            <rFont val="Tahoma"/>
            <family val="2"/>
          </rPr>
          <t xml:space="preserve">
Does not represent ranking number. FYs that do represent ranking by bureaus: BLM FY2013 (core only);  BLMFY2012;  FWS FY2012.</t>
        </r>
      </text>
    </comment>
    <comment ref="F1" authorId="0">
      <text>
        <r>
          <rPr>
            <b/>
            <sz val="9"/>
            <color indexed="81"/>
            <rFont val="Tahoma"/>
            <family val="2"/>
          </rPr>
          <t>JWhitler:</t>
        </r>
        <r>
          <rPr>
            <sz val="9"/>
            <color indexed="81"/>
            <rFont val="Tahoma"/>
            <family val="2"/>
          </rPr>
          <t xml:space="preserve">
 PDS for NPS FY2012 that referred to as "Focal Interagency" was listed as CLP.</t>
        </r>
      </text>
    </comment>
    <comment ref="H1" authorId="0">
      <text>
        <r>
          <rPr>
            <b/>
            <sz val="9"/>
            <color indexed="81"/>
            <rFont val="Tahoma"/>
            <family val="2"/>
          </rPr>
          <t>JWhitler:</t>
        </r>
        <r>
          <rPr>
            <sz val="9"/>
            <color indexed="81"/>
            <rFont val="Tahoma"/>
            <family val="2"/>
          </rPr>
          <t xml:space="preserve">
Congressional Districts may represent the districts that the federal unit falls under and not the specific location the proposed acquisition..</t>
        </r>
      </text>
    </comment>
    <comment ref="N1" authorId="0">
      <text>
        <r>
          <rPr>
            <b/>
            <sz val="9"/>
            <color indexed="81"/>
            <rFont val="Tahoma"/>
            <family val="2"/>
          </rPr>
          <t>JWhitler:</t>
        </r>
        <r>
          <rPr>
            <sz val="9"/>
            <color indexed="81"/>
            <rFont val="Tahoma"/>
            <family val="2"/>
          </rPr>
          <t xml:space="preserve">
Project sheets may not specifically identify the interest. Easements were noted when provided in the description.</t>
        </r>
      </text>
    </comment>
    <comment ref="K2" authorId="1">
      <text>
        <r>
          <rPr>
            <b/>
            <sz val="9"/>
            <color indexed="81"/>
            <rFont val="Tahoma"/>
            <family val="2"/>
          </rPr>
          <t>Peterson, Sarah E:</t>
        </r>
        <r>
          <rPr>
            <sz val="9"/>
            <color indexed="81"/>
            <rFont val="Tahoma"/>
            <family val="2"/>
          </rPr>
          <t xml:space="preserve">
Appropriation was $399,000. Reprogrammed to $99,000.</t>
        </r>
      </text>
    </comment>
    <comment ref="K3" authorId="1">
      <text>
        <r>
          <rPr>
            <sz val="9"/>
            <color indexed="81"/>
            <rFont val="Tahoma"/>
            <family val="2"/>
          </rPr>
          <t>Appropriation was $4,243,200. Reprogrammed to $4,143,000.</t>
        </r>
      </text>
    </comment>
    <comment ref="K22" authorId="1">
      <text>
        <r>
          <rPr>
            <b/>
            <sz val="9"/>
            <color indexed="81"/>
            <rFont val="Tahoma"/>
            <family val="2"/>
          </rPr>
          <t>Peterson, Sarah E:</t>
        </r>
        <r>
          <rPr>
            <sz val="9"/>
            <color indexed="81"/>
            <rFont val="Tahoma"/>
            <family val="2"/>
          </rPr>
          <t xml:space="preserve">
Appropriation was $3,994,000. Reprogrammed to $2,994,000.</t>
        </r>
      </text>
    </comment>
    <comment ref="K23" authorId="1">
      <text>
        <r>
          <rPr>
            <sz val="9"/>
            <color indexed="81"/>
            <rFont val="Tahoma"/>
            <family val="2"/>
          </rPr>
          <t>Received $1,000,000 through reprogramming.</t>
        </r>
      </text>
    </comment>
    <comment ref="K41" authorId="1">
      <text>
        <r>
          <rPr>
            <sz val="9"/>
            <color indexed="81"/>
            <rFont val="Tahoma"/>
            <family val="2"/>
          </rPr>
          <t xml:space="preserve">
Appropriation was $3,994,000. Reprogrammed to $2,398,000</t>
        </r>
      </text>
    </comment>
    <comment ref="K53" authorId="1">
      <text>
        <r>
          <rPr>
            <sz val="9"/>
            <color indexed="81"/>
            <rFont val="Tahoma"/>
            <family val="2"/>
          </rPr>
          <t>Appropriation was $2,746,000. Reprogrammed to $2,246,000.</t>
        </r>
      </text>
    </comment>
    <comment ref="K73" authorId="1">
      <text>
        <r>
          <rPr>
            <sz val="9"/>
            <color indexed="81"/>
            <rFont val="Tahoma"/>
            <family val="2"/>
          </rPr>
          <t>Received $1,500,000 through reprogramming.</t>
        </r>
      </text>
    </comment>
    <comment ref="J74" authorId="1">
      <text>
        <r>
          <rPr>
            <sz val="9"/>
            <color indexed="81"/>
            <rFont val="Tahoma"/>
            <family val="2"/>
          </rPr>
          <t xml:space="preserve">Budget requested $19,742,000 split between Blackfoot Valley CA and Rocky Mountain Front CA
</t>
        </r>
      </text>
    </comment>
    <comment ref="L74" authorId="1">
      <text>
        <r>
          <rPr>
            <sz val="9"/>
            <color indexed="81"/>
            <rFont val="Tahoma"/>
            <family val="2"/>
          </rPr>
          <t>Budget requested 30,685 acres split between Blackfoot Valley CA and Rocky Mountain Front CA</t>
        </r>
      </text>
    </comment>
    <comment ref="O74"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74" authorId="1">
      <text>
        <r>
          <rPr>
            <sz val="9"/>
            <color indexed="81"/>
            <rFont val="Tahoma"/>
            <family val="2"/>
          </rPr>
          <t xml:space="preserve">Budget request was $40,000 at full enacted level split between Blackfoot Valley CA and Rocky Mountain Front CA
</t>
        </r>
      </text>
    </comment>
    <comment ref="J75" authorId="1">
      <text>
        <r>
          <rPr>
            <sz val="9"/>
            <color indexed="81"/>
            <rFont val="Tahoma"/>
            <family val="2"/>
          </rPr>
          <t>Budget requested $19,742,000 split between Blackfoot Valley CA and Rocky Mountain Front CA</t>
        </r>
        <r>
          <rPr>
            <sz val="9"/>
            <color indexed="81"/>
            <rFont val="Tahoma"/>
            <family val="2"/>
          </rPr>
          <t xml:space="preserve">
</t>
        </r>
      </text>
    </comment>
    <comment ref="L75" authorId="1">
      <text>
        <r>
          <rPr>
            <sz val="9"/>
            <color indexed="81"/>
            <rFont val="Tahoma"/>
            <family val="2"/>
          </rPr>
          <t>Budget requested 30,685 acres split between Blackfoot Valley CA and Rocky Mountain Front CA</t>
        </r>
      </text>
    </comment>
    <comment ref="O75"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75" authorId="1">
      <text>
        <r>
          <rPr>
            <sz val="9"/>
            <color indexed="81"/>
            <rFont val="Tahoma"/>
            <family val="2"/>
          </rPr>
          <t xml:space="preserve">Budget request was $40,000 at full enacted level split between Blackfoot Valley CA and Rocky Mountain Front CA
</t>
        </r>
      </text>
    </comment>
    <comment ref="O76"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76" authorId="1">
      <text>
        <r>
          <rPr>
            <b/>
            <sz val="9"/>
            <color indexed="81"/>
            <rFont val="Tahoma"/>
            <family val="2"/>
          </rPr>
          <t>Peterson, Sarah E:</t>
        </r>
        <r>
          <rPr>
            <sz val="9"/>
            <color indexed="81"/>
            <rFont val="Tahoma"/>
            <family val="2"/>
          </rPr>
          <t xml:space="preserve">
Budget estimates $40,000/year for easement monitoring ocross units in the Crown of the Continent </t>
        </r>
      </text>
    </comment>
    <comment ref="O77"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77" authorId="1">
      <text>
        <r>
          <rPr>
            <b/>
            <sz val="9"/>
            <color indexed="81"/>
            <rFont val="Tahoma"/>
            <family val="2"/>
          </rPr>
          <t>Peterson, Sarah E:</t>
        </r>
        <r>
          <rPr>
            <sz val="9"/>
            <color indexed="81"/>
            <rFont val="Tahoma"/>
            <family val="2"/>
          </rPr>
          <t xml:space="preserve">
Budget estimates $40,000/year for easement monitoring ocross units in the Crown of the Continent </t>
        </r>
      </text>
    </comment>
    <comment ref="K102" authorId="1">
      <text>
        <r>
          <rPr>
            <sz val="9"/>
            <color indexed="81"/>
            <rFont val="Tahoma"/>
            <family val="2"/>
          </rPr>
          <t>Appropriation was $749,000. Reprogrammed to $249,000.</t>
        </r>
      </text>
    </comment>
    <comment ref="K109" authorId="1">
      <text>
        <r>
          <rPr>
            <sz val="9"/>
            <color indexed="81"/>
            <rFont val="Tahoma"/>
            <family val="2"/>
          </rPr>
          <t>Appropriated $1,198,000. 
Reprogrammed to $0.</t>
        </r>
      </text>
    </comment>
    <comment ref="K110" authorId="1">
      <text>
        <r>
          <rPr>
            <sz val="9"/>
            <color indexed="81"/>
            <rFont val="Tahoma"/>
            <family val="2"/>
          </rPr>
          <t>Appropriation was $2,561,000. Reprogrammed to $1,996,000</t>
        </r>
      </text>
    </comment>
  </commentList>
</comments>
</file>

<file path=xl/sharedStrings.xml><?xml version="1.0" encoding="utf-8"?>
<sst xmlns="http://schemas.openxmlformats.org/spreadsheetml/2006/main" count="9440" uniqueCount="4467">
  <si>
    <t>HI</t>
  </si>
  <si>
    <t>Pūpūkea Mauka Watershed and Habitat Protection Project, O'ahu Hawai'i</t>
  </si>
  <si>
    <t>OR</t>
  </si>
  <si>
    <t>Beaver Creek Forest Acquisition Project</t>
  </si>
  <si>
    <t>ID</t>
  </si>
  <si>
    <t>Spalding's Catchfly Conservation*</t>
  </si>
  <si>
    <t>TX</t>
  </si>
  <si>
    <t>Land Acquisition of Fries Ranch, Bandera County, Texas*</t>
  </si>
  <si>
    <t>WI</t>
  </si>
  <si>
    <t xml:space="preserve"> Dwarf Lake Iris Recovery Land Acquisition Project</t>
  </si>
  <si>
    <t>MI</t>
  </si>
  <si>
    <t>Mitchell’s Satyr Butterfly and Eastern Massasauga Rattlesnake Recovery Land Acquisition Project</t>
  </si>
  <si>
    <t>IA</t>
  </si>
  <si>
    <t>Indiana Bat Recovery Land Acquisition Project</t>
  </si>
  <si>
    <t>TN</t>
  </si>
  <si>
    <t>Scott’s Gulf: Protecting key habitat for endangered mammals, fish, mussels, and plants</t>
  </si>
  <si>
    <t>FL</t>
  </si>
  <si>
    <t xml:space="preserve">Conservation Easement for Florida Panther Dispersal Zone Project, Hendry County, FL </t>
  </si>
  <si>
    <t>GA</t>
  </si>
  <si>
    <t>Acquisition of the Ironstob Tract, within Raccoon Creek, a tributary to the Etowah River *</t>
  </si>
  <si>
    <t>VA</t>
  </si>
  <si>
    <t>Purchase of Lee County Cave Isopod Habitat, Mason Cave-Thompson Cave System and the Cedar Lirceus Autogenic Zone</t>
  </si>
  <si>
    <t>MD</t>
  </si>
  <si>
    <t>Acquisition of a Bog Turtle Site of Global Significance in Maryland*</t>
  </si>
  <si>
    <t>CO</t>
  </si>
  <si>
    <t>Pagosa Skyrocket Acquisition- Pagosa Springs*</t>
  </si>
  <si>
    <t>CA</t>
  </si>
  <si>
    <t>Metcalf Meadow</t>
  </si>
  <si>
    <t>Cameron Meadows Phase II</t>
  </si>
  <si>
    <t>San Diego Bay*</t>
  </si>
  <si>
    <t>WA</t>
  </si>
  <si>
    <t>Heart of the Cascades 2014</t>
  </si>
  <si>
    <t>Mountain View 4-O Ranch 2014</t>
  </si>
  <si>
    <t>Karner Blue Butterfly HCP Land Acquisition Project</t>
  </si>
  <si>
    <t>NC</t>
  </si>
  <si>
    <t>Red-Cockaded Woodpecker Longleaf Pine Ecosystem Protection and Corridors</t>
  </si>
  <si>
    <t>MT</t>
  </si>
  <si>
    <t>Haskill Basin Watershed Project</t>
  </si>
  <si>
    <t>Santa Clara Valley NCCP/HCP</t>
  </si>
  <si>
    <t xml:space="preserve">Shell Oil Company/Metropolitan Water District HCP </t>
  </si>
  <si>
    <t>Western Riverside County Multiple Species HCP*</t>
  </si>
  <si>
    <t>City of Carlsbad Habitat Management Plan</t>
  </si>
  <si>
    <r>
      <t>East Contra Costa County HCP/NCCP</t>
    </r>
    <r>
      <rPr>
        <sz val="12"/>
        <color rgb="FF000000"/>
        <rFont val="Cambria"/>
        <family val="1"/>
      </rPr>
      <t xml:space="preserve"> </t>
    </r>
  </si>
  <si>
    <t>Coachella Valley Multiple Species Habitat Conservation Plan *</t>
  </si>
  <si>
    <t>Region</t>
  </si>
  <si>
    <t>Name</t>
  </si>
  <si>
    <t>Type</t>
  </si>
  <si>
    <t>Fiscal year</t>
  </si>
  <si>
    <t>Funding</t>
  </si>
  <si>
    <t>States</t>
  </si>
  <si>
    <t>HCP Land Acquisition</t>
  </si>
  <si>
    <t>AL</t>
  </si>
  <si>
    <t>City of Carlsbad Habitat Management Plan (HMP), Northwest San Diego County Multiple Habitat Conservation Plan (MHCP), San Diego County, CA</t>
  </si>
  <si>
    <t>Coachella Valley MSHCP</t>
  </si>
  <si>
    <t>East Contra Costa County Habitat Conservation Plan</t>
  </si>
  <si>
    <t>East Contra Costa HCP/NCCP</t>
  </si>
  <si>
    <t>San Diego County MSHCP</t>
  </si>
  <si>
    <t>San Diego County Water Authority Subregional NCCP/HCP</t>
  </si>
  <si>
    <t>Western Riverside County MSHCP</t>
  </si>
  <si>
    <t>Western Riverside County Multiple Species Habitat Conservation Plan</t>
  </si>
  <si>
    <t>Perdido Key Beach Mouse Conservation</t>
  </si>
  <si>
    <t>Summer Haven &amp; Porpoise Point Parcels</t>
  </si>
  <si>
    <t>Stimson Forestlands Conservation Project</t>
  </si>
  <si>
    <t>Conservation of Threatened, Endangered, and Sensitive Fish</t>
  </si>
  <si>
    <t>NM</t>
  </si>
  <si>
    <t>OH</t>
  </si>
  <si>
    <t>OK</t>
  </si>
  <si>
    <t>Bald Hill Farm &amp; Mary's River</t>
  </si>
  <si>
    <t>Cobb Cavern Land Acquisition</t>
  </si>
  <si>
    <t>La Cantera (Canyon Ranch) HCPLA</t>
  </si>
  <si>
    <t>Utah Prairie Dog Land Acquisition - Johnson Bench</t>
  </si>
  <si>
    <t>UT</t>
  </si>
  <si>
    <t>Washington County HCP Desert Tortoise Acquisition</t>
  </si>
  <si>
    <t>Spotfin chub surveys</t>
  </si>
  <si>
    <t>I-90 Wildlife Corridor Phase V</t>
  </si>
  <si>
    <t>Methow Watershed, Phase 8</t>
  </si>
  <si>
    <t>Mountain View - 4-O Ranch</t>
  </si>
  <si>
    <t>Mountain View 4-O Ranch 2013</t>
  </si>
  <si>
    <t>Karner Blue Butterfly and Kirtland's Warbler HCP Land Acquisition - Central Sands</t>
  </si>
  <si>
    <t>Karner Blue Butterfly Land Acquisition</t>
  </si>
  <si>
    <t>Acquisition of the Hancock South Tract along the Little Cahaba River</t>
  </si>
  <si>
    <t>Recovery Land Acquisition</t>
  </si>
  <si>
    <t>AR</t>
  </si>
  <si>
    <t>Building a Conservation Corridor for Recovery of Federally Listed Species</t>
  </si>
  <si>
    <t>Longview Saline: Critical Land Acquisition for Recovery of Winged Mapleleaf, Pink Mucket, and Red-cockaded woodpecker</t>
  </si>
  <si>
    <t>AZ</t>
  </si>
  <si>
    <t>Triangle Bar Phase II</t>
  </si>
  <si>
    <t>Arrastre Canyon, Los Angeles</t>
  </si>
  <si>
    <t>Kelsey Ranch Conservation Easement Acquisition</t>
  </si>
  <si>
    <t>Ocean Meadows/ Devereux Slough</t>
  </si>
  <si>
    <t>Peninsular Bighorn Sheep</t>
  </si>
  <si>
    <t>San Diego Mountain Ranch</t>
  </si>
  <si>
    <t>Santa Cruz Long-toed Salamander RLA</t>
  </si>
  <si>
    <t>Shay Meadows Conservation Area Expansion</t>
  </si>
  <si>
    <t>Upper Sevenmile Creek Flow Restoration Easement</t>
  </si>
  <si>
    <t>Zayante Sandhills, Santa Cruz County</t>
  </si>
  <si>
    <t>Segelke-Carey Ranch Acquisition</t>
  </si>
  <si>
    <t>Tuttle Ranch Conservation Easement</t>
  </si>
  <si>
    <t>Chapman's Rhododendron RLA Grant Project in Gulf County, FL</t>
  </si>
  <si>
    <t>Lake Wales Ridge:  Acquisition of the Chillemi Parcel</t>
  </si>
  <si>
    <t>Listed Species Recovery on the Lake Wales Ridge Conservation Easement</t>
  </si>
  <si>
    <t>Acquisition of the Howell Tract within the Raccoon Creek basin to benefit Cherokee and Etowah darters</t>
  </si>
  <si>
    <t>Acquisition of the Ironstob-Braswell Mountain Tract within the Raccoon Creek Basin, a Tributary to the Etowah River in Paulding County</t>
  </si>
  <si>
    <t>East Maui Watershed Conservation Easement</t>
  </si>
  <si>
    <t>Kahuku Coastline Protection and Management: Helping Habitat for Hawaiian Hawksbill Turtles</t>
  </si>
  <si>
    <t>Kalauao Acquisition and Endangered Species Recovery</t>
  </si>
  <si>
    <t>Kukaiau Acquisition and Palila Habitat Restoration</t>
  </si>
  <si>
    <t>KY</t>
  </si>
  <si>
    <t>LA</t>
  </si>
  <si>
    <t>Chesapeake Bay Puritan Tiger Beetle Habitat Conservation</t>
  </si>
  <si>
    <t>ME</t>
  </si>
  <si>
    <t>MN</t>
  </si>
  <si>
    <t>MO</t>
  </si>
  <si>
    <t>Recovery and Protection for Karst Dependent Federally-Listed Species in Missouri</t>
  </si>
  <si>
    <t>Conservation of Habitat for the Spotfin Chub, Littlewing Pearlymussel, and Appalachian Elktoe</t>
  </si>
  <si>
    <t>Rough-leaved loosestrife Land acquisition near Boiling Springs Lakes Plant Conservation Preserve</t>
  </si>
  <si>
    <t>ND</t>
  </si>
  <si>
    <t>NE</t>
  </si>
  <si>
    <t>Land Acquisition for the Salt Creek Tiger Beetle in Lancaster County, NE</t>
  </si>
  <si>
    <t>Paradise Valley: Salt Creek Tiger Beetle RLA</t>
  </si>
  <si>
    <t>Recovery Land Acquisition for the Salt Creek Tiger Beetle</t>
  </si>
  <si>
    <t>Rowe Sanctuary Recovery Land Acquisition in Buffalo County</t>
  </si>
  <si>
    <t>NJ</t>
  </si>
  <si>
    <t>Sussex County Bog Turtle Recovery #1</t>
  </si>
  <si>
    <t>Sussex County Bog Turtle Recovery #2</t>
  </si>
  <si>
    <t>NV</t>
  </si>
  <si>
    <t>Willamette Valley</t>
  </si>
  <si>
    <t>Yamhill Oaks- Pugh Property</t>
  </si>
  <si>
    <t>Acquisition of a Bog Turtle Site of Global Significance</t>
  </si>
  <si>
    <t>PA</t>
  </si>
  <si>
    <t>PR</t>
  </si>
  <si>
    <t>SC</t>
  </si>
  <si>
    <t>Barker Tract RLA</t>
  </si>
  <si>
    <t>LPC Yoakum Dunes</t>
  </si>
  <si>
    <t>Solana Ranch Preserve RLA</t>
  </si>
  <si>
    <t>June Sucker Spawning and Stream Restoration in East Hobble Creek</t>
  </si>
  <si>
    <t>VT</t>
  </si>
  <si>
    <t>Camas Meadows Natural Area Preserve (NAP) In-Holdings</t>
  </si>
  <si>
    <t>Northern Blue Mountains Bull Trout Recovery</t>
  </si>
  <si>
    <t>Hine's Emerald Dragonfly RLA - Ridges Sanctuary</t>
  </si>
  <si>
    <t>Kirtland's Warbler Recovery Land Acquisition</t>
  </si>
  <si>
    <t>Prairie Bush Clover Recovery Land Acquisition, Borah Creek Prairie</t>
  </si>
  <si>
    <t>Prairie Bush Clover Recovery Land Acquisition, Smith Drumlin Prairie</t>
  </si>
  <si>
    <t>Acquisition of land in Cheat River Gorge</t>
  </si>
  <si>
    <t>WV</t>
  </si>
  <si>
    <t>State</t>
  </si>
  <si>
    <t>County</t>
  </si>
  <si>
    <t>ARKANSAS</t>
  </si>
  <si>
    <t>Washington</t>
  </si>
  <si>
    <t>Catoosa</t>
  </si>
  <si>
    <t>Cobb</t>
  </si>
  <si>
    <t>Whitfield</t>
  </si>
  <si>
    <t>Linn</t>
  </si>
  <si>
    <t>Boyle</t>
  </si>
  <si>
    <t>DeSoto</t>
  </si>
  <si>
    <t>Frederick</t>
  </si>
  <si>
    <t>MINNESOTA</t>
  </si>
  <si>
    <t>Yellow Medicine</t>
  </si>
  <si>
    <t>Jasper</t>
  </si>
  <si>
    <t>Newton</t>
  </si>
  <si>
    <t>Christian</t>
  </si>
  <si>
    <t>Lee</t>
  </si>
  <si>
    <t>Warren</t>
  </si>
  <si>
    <t>Claiborne</t>
  </si>
  <si>
    <t>Santa Fe</t>
  </si>
  <si>
    <t>Cumberland</t>
  </si>
  <si>
    <t>Johnston</t>
  </si>
  <si>
    <t>Lenoir</t>
  </si>
  <si>
    <t>Mayes</t>
  </si>
  <si>
    <t>Hamilton</t>
  </si>
  <si>
    <t>Williamson</t>
  </si>
  <si>
    <t>McNairy</t>
  </si>
  <si>
    <t>Henderson</t>
  </si>
  <si>
    <t>Loudoun</t>
  </si>
  <si>
    <t>Appomattox</t>
  </si>
  <si>
    <t>City of Leesburg</t>
  </si>
  <si>
    <t>Culpeper</t>
  </si>
  <si>
    <t>Henrico</t>
  </si>
  <si>
    <t>Spotsylvania</t>
  </si>
  <si>
    <t>Hanover</t>
  </si>
  <si>
    <t>Clark</t>
  </si>
  <si>
    <t>Rockingham</t>
  </si>
  <si>
    <t>Shenandoah</t>
  </si>
  <si>
    <t>Dinwiddie</t>
  </si>
  <si>
    <t>Prince Edward</t>
  </si>
  <si>
    <t>Prince William</t>
  </si>
  <si>
    <t>Orange</t>
  </si>
  <si>
    <t>Caroline</t>
  </si>
  <si>
    <t>City of Petersburg</t>
  </si>
  <si>
    <t>Chesterfield</t>
  </si>
  <si>
    <t>Jefferson</t>
  </si>
  <si>
    <t>ALABAMA</t>
  </si>
  <si>
    <t>ALASKA</t>
  </si>
  <si>
    <t>ARIZONA</t>
  </si>
  <si>
    <t>CALIFORNIA</t>
  </si>
  <si>
    <t>COLORADO</t>
  </si>
  <si>
    <t>CONNECTICUT</t>
  </si>
  <si>
    <t>DELAWARE</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</si>
  <si>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</si>
  <si>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</si>
  <si>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</si>
  <si>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</si>
  <si>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</si>
  <si>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</si>
  <si>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</si>
  <si>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</si>
  <si>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</si>
  <si>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</si>
  <si>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</si>
  <si>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</si>
  <si>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</si>
  <si>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</si>
  <si>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</si>
  <si>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</si>
  <si>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</si>
  <si>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</si>
  <si>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</si>
  <si>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</si>
  <si>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</si>
  <si>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</si>
  <si>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</si>
  <si>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</si>
  <si>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</si>
  <si>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</si>
  <si>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</si>
  <si>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</si>
  <si>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</si>
  <si>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</si>
  <si>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</si>
  <si>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</si>
  <si>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</si>
  <si>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</si>
  <si>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</si>
  <si>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</si>
  <si>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</si>
  <si>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</si>
  <si>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</si>
  <si>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</si>
  <si>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</si>
  <si>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</si>
  <si>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</si>
  <si>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</si>
  <si>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</si>
  <si>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Grand Total:</t>
  </si>
  <si>
    <t>Adams</t>
  </si>
  <si>
    <t>FY</t>
  </si>
  <si>
    <t>ID No</t>
  </si>
  <si>
    <t>Agency</t>
  </si>
  <si>
    <t>Unit</t>
  </si>
  <si>
    <t>CORE/CLP</t>
  </si>
  <si>
    <t>Congress Dist</t>
  </si>
  <si>
    <t>FY Budget Req</t>
  </si>
  <si>
    <t>Enacted</t>
  </si>
  <si>
    <t>Req Acres</t>
  </si>
  <si>
    <t>Enacted Acres</t>
  </si>
  <si>
    <t>Interest</t>
  </si>
  <si>
    <t>Remaining Acres</t>
  </si>
  <si>
    <t>Inholding (Y/N)</t>
  </si>
  <si>
    <t>Description</t>
  </si>
  <si>
    <t>O&amp;M Startup</t>
  </si>
  <si>
    <t>O&amp;M Annual</t>
  </si>
  <si>
    <t>Notes</t>
  </si>
  <si>
    <t>NPS</t>
  </si>
  <si>
    <t>CLP</t>
  </si>
  <si>
    <t>Riverside and San Bernardino Counties</t>
  </si>
  <si>
    <t>Fee</t>
  </si>
  <si>
    <t>Y</t>
  </si>
  <si>
    <t>Mojave National Preserve</t>
  </si>
  <si>
    <t>San Bernardino County</t>
  </si>
  <si>
    <t>Core</t>
  </si>
  <si>
    <t>CA-2</t>
  </si>
  <si>
    <t>VA-1, VA-7</t>
  </si>
  <si>
    <t>TBD</t>
  </si>
  <si>
    <t>N/A</t>
  </si>
  <si>
    <t>Multiple</t>
  </si>
  <si>
    <t>Easement</t>
  </si>
  <si>
    <t>NH</t>
  </si>
  <si>
    <t>MA</t>
  </si>
  <si>
    <t>Grant</t>
  </si>
  <si>
    <t>Glacier NP</t>
  </si>
  <si>
    <t>MT-AL</t>
  </si>
  <si>
    <t>Flathead County</t>
  </si>
  <si>
    <t>Description:  Four collaborating agencies (NPS, USFWS, BLM, USFS) are working to take advantage of opportunities to build resiliency in designated landscape projects.  These agencies have been working with non-governmental organizations (NGO) partners, including The Nature Conservancy (TNC), The Conservation Fund (TCF), the Trust for Public Lands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northern Rocky Mountains that encompasses national parks, national wilderness areas, national forests,
national wildlife refuges, and non-federal conservation lands that are either privately owned, or owned by
tribe, states and local governments. The full suite of native forest carnivores are found within the Crown,
including wolf, wolverine, pine marten, bobcat, black bears, and grizzlies. Included within the Crown of the
Continent is Glacier National Park that was established in 1910 and today contains over 1,000,000 acres
within its boundary in northern Montana. In establishing the Department of the Interior America’s Great
Outdoors Program, Secretary’s Order No. 3323 of September 12, 2012, designated Crown of the Continent
as a Landscape of National Significance.
Threat: Development in the Crown of the Continent will fragment threatened and endangered species
habitat. A male grizzly can occupy a home range of 300 square acres which can only be accommodated in
the vast spaces of this landscape.
Need: The funds are needed to acquire, from willing sellers, six parcels totaling 2.09 acres located in the
Big Prairie area of Glacier National Park along the North Fork of the Flathead River. These tracts have
very high resource value as riparian and floodplain landscapes, migration corridors and habitat. Four of
the tracts are completely surrounded by NPS-owned lands and some of the tracts are surrounded by the
park’s recommended wilderness area and are candidates for eventual addition to the wilderness system.
Development of the land would jeopardize wilderness resource values as well as the backcountry
character of the surrounding land.</t>
  </si>
  <si>
    <t>Sleeping Bear Dunes National Lakeshore</t>
  </si>
  <si>
    <t>MI-1</t>
  </si>
  <si>
    <t>Benzie and Leelanau Counties</t>
  </si>
  <si>
    <t>Description: The Act of October 21, 1970, authorized establishment of Sleeping Bear Dunes National
Lakeshore to protect and preserve outstanding natural resources along the mainland shore of Lake
Michigan and on certain nearby islands in Benzie and Leelanau Counties, Michigan.
Natural/Cultural Resources Associated with Proposal: The national lakeshore is a diverse landscape with
massive sand dunes, quiet rivers, sand beaches, beech-maple forests, clear lakes, and rugged bluffs
towering as high as 460 feet above Lake Michigan. Two offshore wilderness islands offer tranquility and
seclusion.
Threat: Congress recognized the importance of the natural features of the Sleeping Bear Dunes area of
Michigan in establishing the National Lakeshore in 1970. Acquisition is necessary to minimize or eliminate
the impact of constant threats, disturbances, past land use practices, increasing use and special
interests, and pressures of outside growth and development.
Need: The funds would be used to acquire, from willing sellers, fee interest in five tracts totaling 36.75
acres needed to prevent development that would adversely impact the national lakeshore. Three of the
tracts are improved with small homes, two of which are on the waterfront. It has been a recent practice of
landowners in the area to raze such homes and replace them with larger trophy homes complete with
swimming beach, patio, and boathouse. The remaining two tracts are undeveloped wooded land.
Acquisition is necessary to prevent development that would impair landscape continuity and to provide
visitor use and enjoyment of the waterfront.</t>
  </si>
  <si>
    <t>San Antonio Missions NHP</t>
  </si>
  <si>
    <t>TX-23, TX-35</t>
  </si>
  <si>
    <t>Bexar County</t>
  </si>
  <si>
    <t>Description: The Park was authorized November 10, 1978, to restore, preserve, and interpret the Spanish
Missions. The Act of November 28, 1990, added approximately 335 acres of land to the park.
Natural/Cultural Resources Associated with Proposal: Four Spanish frontier missions, part of a colonization
system that stretched across the Spanish Southwest in the 17th, 18th, and 19th centuries, are preserved here.
The San Antonio missions are historically and architecturally significant remnants of the Spanish quest for
lands and converts in the New World.
Threat: The missions exist amidst a backdrop of urban development. Acquisition is necessary to prevent
development that would threaten park resources.
Need: The funds are needed to acquire eight tracts totaling 40 acres of land that comprise the last
remaining piece of the Mission San Juan labores or farmlands that has not fallen prey to modern
development. The tracts contain amazing remnants of the San Juan Acequia. As the critical piece in the
overall plan to develop the Mission San Juan Spanish Colonial Demonstration Farm, the importance of
this property cannot be overstated. Acquisition would afford the opportunity to stem the tide of
neighboring development and protect the historic view shed forever. Additionally, acquisition would allow
the Service to control traffic on Villamain Road by making this a park road which is closed at night. This
area is currently subject to high speed car racing and vandalism at night.</t>
  </si>
  <si>
    <t>Congaree National Park</t>
  </si>
  <si>
    <t>SC-6</t>
  </si>
  <si>
    <t>Richland County</t>
  </si>
  <si>
    <t xml:space="preserve">Description: Four collaborating agencies (NPS, USFWS, BLM, USFS) are working to take advantage of
opportunities to build resiliency in designated landscape projects. These agencies have been working
with NGO partners, including TNC, TCF,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Natural/Cultural Resources Associated with Proposal: Southeast longleaf pine savanna ranging from North
Carolina to Texas is one of three major hotspots of biodiversity east of the Mississippi River. Many
threatened and endangered species require a longleaf pine ecosystem to survive, the endangered redcockaded
woodpecker being the keystone species for the ecosystem. In establishing the Department of the
Interior America’s Great Outdoors Program, Secretary’s Order No. 3323 of September 12, 2012, designated
Longleaf Pine Landscape Conservation as a Landscape of National Significance. Among the federal
conservation units included in this ecosystem are Congaree National Park in South Carolina and Timucuan
Ecological and Historic Preserve in Florida.
Threat: Longleaf pines which once covered 98 million acres in the Southeastern United States have been
reduced to approximately three million acres, much of it in poor condition.
Need: The requested target level of $3,459,000 is needed to acquire, from willing sellers, seven tracts
totaling 617 acres located within the boundaries of two National Park System units: Congaree National
Park and Timucuan Ecological and Historic Preserve. The acquisition of six tracts totaling 355 acres at
Congaree National Park would protect significant river frontage and provide needed river access. </t>
  </si>
  <si>
    <t>Timucuan Ecological and Historic Preserve</t>
  </si>
  <si>
    <t>FL-4</t>
  </si>
  <si>
    <t>Duval County</t>
  </si>
  <si>
    <t>Description: Four collaborating agencies (NPS, USFWS, BLM, USFS) are working to take advantage of
opportunities to build resiliency in designated landscape projects. These agencies have been working
with NGO partners, including TNC, TCF,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Natural/Cultural Resources Associated with Proposal: Southeast longleaf pine savanna ranging from North
Carolina to Texas is one of three major hotspots of biodiversity east of the Mississippi River. Many
threatened and endangered species require a longleaf pine ecosystem to survive, the endangered redcockaded
woodpecker being the keystone species for the ecosystem. In establishing the Department of the
Interior America’s Great Outdoors Program, Secretary’s Order No. 3323 of September 12, 2012, designated
Longleaf Pine Landscape Conservation as a Landscape of National Significance. Among the federal
conservation units included in this ecosystem are Congaree National Park in South Carolina and Timucuan
Ecological and Historic Preserve in Florida.
Threat: Longleaf pines which once covered 98 million acres in the Southeastern United States have been
reduced to approximately three million acres, much of it in poor condition.
Need: The requested target level of $3,459,000 is needed to acquire, from willing sellers, seven tracts
totaling 617 acres located within the boundaries of two National Park System units: Congaree National
Park and Timucuan Ecological and Historic Preserve.The
262-acre tract to be acquired at Timucuan Preserve would protect bottomland forest that is threatened by
degraded water quality an increased development pressure.</t>
  </si>
  <si>
    <t>Civil War Sesquicentennial Units</t>
  </si>
  <si>
    <t>various</t>
  </si>
  <si>
    <t>Fee/Easement</t>
  </si>
  <si>
    <t>Description: Funds provided in FY 2014 would be used for the federal acquisition, from willing sellers, of lands or interests in lands needed to preserve and protect Civil War battlefield sites located within the National Park System.
Need: For FY 2014, funding needs have been identified for many privately owned tracts at Civil War
battlefield sites within the National Park System. Some of these tracts have been acquired by NPS
partners who continue to hold the land in anticipation of federal acquisition. This funding request would
provide the flexibility necessary to acquire land at these battlefield sites as the need arises. Priority
funding needs for FY 2014 have been identified in Antietam National Battlefield, Cedar Creek and Belle
Grove National Historical Park, Chickamauga and Chattanooga National Military Park, Fort Scott National
Historic Site, Fort Donelson National Battlefield, Gettysburg National Military Park, Harpers Ferry National
Historical Park, Kennesaw Mountain National Battlefield Park, Manassas National Battlefield Park,
Monocacy National Battlefield, Pecos National Historical Park, Richmond National Battlefield Park,
Stones River National Battlefield, Vicksburg National Military Park, and Wilson’s Creek National
Battlefield.</t>
  </si>
  <si>
    <t>Virgin Islands National Park</t>
  </si>
  <si>
    <t>VI</t>
  </si>
  <si>
    <t>n/a</t>
  </si>
  <si>
    <t>Description: Virgin Islands National Park was authorized by Congress August 2, 1956, to protect a portion of
the Virgin Islands containing outstanding natural and scenic resources of national significance.
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
Threat: Privately owned tracts at the park are highly prized for recreational and commercial development
that would adversely impact the resources of the park.
Need: The funds would be used to acquire a 3.35-acre tract formerly known as the Ortiz property, which
is presently leased by NPS from The Trust for Public Land, a nonprofit conservation organization. The
intention is to use a portion of this tract to provide off-road, safe parking for approximately 25 cars.
Presently, cars are parked along the road, damaging vegetation and creating safety issues with
pedestrians and a constricted roadway. The long-term benefit to visitors to this beach and to the park
would be immeasurable.</t>
  </si>
  <si>
    <t>Mojave NP, Joshua Tree NP</t>
  </si>
  <si>
    <t>CA-8, CA-36</t>
  </si>
  <si>
    <t>Description: Four collaborating agencies (NPS, USFWS, BLM, USFS) are working to take advantage of
opportunities to build resiliency in designated landscape projects. These agencies have been working
with NGO partners, including TNC, TCF,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Natural/Cultural Resources Associated with Proposal: The California Desert Southwest Focal Area is
comprised of Riverside, San Bernardino, San Diego and Imperial Counties located in Southern California.
The area features extensive wildlife corridors, miles of national trails, and 72 federally protected species.
Southern California contains two distinct deserts: the Sonoran Desert and the Mojave Desert. The Mojave
Desert occupies more than 25,000 square miles and receives less than six inches of rain per year. Plant
and animal life varies by elevation. Desert tortoises burrow in creosote bush flats, while the black and
yellow Scott’s oriole nests in Joshua trees higher up the slopes. Mule deer and bighorn sheep roam
among pinyon pine and juniper in the park’s many mountain ranges. Perennial vegetation is composed
mostly of low shrubs. To preserve and protect the desert wildlands of Southern California, the California
Desert Protection Act of 1994 established Mojave National Preserve as a unit of the National Park System
and revised the boundaries and designations of Death Valley National Park and Joshua Tree National Park
Threat: In the Mojave Desert, the wilderness portions of NPS units are threatened by growing residential
and commercial development and by increased use of recreational vehicles that damage the fragile
desert resources.
Need: The requested funds totaling $7,595,000 are needed to acquire 3,381.13 acres in Joshua Tree
National Park and 6,176.46 acres in Mojave National Preserve. Much of this land is located within or
adjacent to wilderness areas and has been acquired by The Mojave Desert Land Trust (MDLT) for
eventual conveyance to the United States, subject to the availability of federal acquisition funds. MDLT is
a small land trust and the costs to hold and maintain these lands are a significant drain on the MDLT
budget. Failure to acquire these tracts from MDLT would threaten this partnership effort which has
successfully protected many tracts of land at Mojave National Preserve and Joshua Tree National Park.</t>
  </si>
  <si>
    <t>Civil War Sesquicentennial</t>
  </si>
  <si>
    <t>NA</t>
  </si>
  <si>
    <t>Description: Funds provided in FY 2013 will be used for the Federal acquisition of lands or interests in
lands needed to preserve and protect Civil War battlefield sites located within the National Park System.
Need: There are many tracts available for acquisition that are privately owned, or are held by non-profit
partners, in the NPS’ Civil War battlefield parks. NPS partners have acquired and continue to hold, in
anticipation of Federal acquisition, lands within many core areas of Civil War battlefields located within
the National Park System. This funding request would provide the flexibility necessary to acquire land
within the battlefield as the need arises, with special emphasis on those units which are currently
commemorating the sesquicentennial anniversary of the particular battle. Priority needs exist at Fort
Donelson National Battlefield, Fredericksburg and Spotsylvania County Battlefields Memorial National
Military Park, Kennesaw Mountain National Battlefield Park, Pecos National Historical Park, Richmond
National Battlefield Park, and Shiloh National Military Park. These funds would be allocated to projects as
they are ready to be acquired, including due diligence requirements, land acquisition, and closing and
relocation activities.</t>
  </si>
  <si>
    <t>National Rivers And Trails Initiative</t>
  </si>
  <si>
    <t>"Pre-Acq
and 37"</t>
  </si>
  <si>
    <t xml:space="preserve">Description: Funds provided in FY 2013 will be used for the Federal acquisition of lands or interests in lands located within the National Park System and needed to preserve and protect national rivers, rivers designated by the Wild and Scenic Rivers Act of October 2, 1968, and trails designated by the National Trails System Act of October 2, 1968.     
Need: NPS partners have acquired and continue to hold, in anticipation of Federal acquisition, lands within river and trail corridors within the National Park System. Continued ownership is causing difficulties for such partners who need to sell their holdings. This funding request will provide the flexibility necessary to acquire such land as the need arises. Many trail corridors run through significant natural and scenic resource areas, and contain numerous threatened and endangered species habitat. Trails are also part of the cultural resource of the country, including such trails as Captain John Smith Chesapeake National Historic Trail, Ala Kahakai National Historic Trail, New England National Scenic Trail, and North Country National Scenic Trail. </t>
  </si>
  <si>
    <t>Funds paid for pre-acquisition work on some parcels, plus purchase of 37 acres.</t>
  </si>
  <si>
    <t xml:space="preserve">Description:  Virgin Islands National Park was authorized by Congress August 2, 1956, to protect a portion of the Virgin Islands containing outstanding natural and scenic resources of national significance.  
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
Threat:  Privately owned tracts at the park are highly prized for recreational and commercial development that would adversely impact the resources of the park.
Need:  The funds will be used to acquire the 74.1-acre remainder of land owned by The Trust for Public Land (TPL), a non-profit conservation organization. Out of 259 parcels identified in the Virgin Islands National Park Land Protection Plan, the TPL Tract (aka Maho Bay Estate) is the highest priority for acquisition because of its large initial size (ca 419 acres), strategic location, significant environmental and cultural values and function, and imminent threat of development. This tract is unique in its size and diversity of resources, with mixed terrain ranging from coastal plain to mountainous. It is the single largest inholding within park boundaries, one of the largest privately owned properties on St. John, and part of the largest, most pristine undeveloped watershed on the park's north shore. </t>
  </si>
  <si>
    <t>Petrified Forest National Park</t>
  </si>
  <si>
    <t>AZ-1</t>
  </si>
  <si>
    <t>Apache and Navajo Counties</t>
  </si>
  <si>
    <t xml:space="preserve">Description: The Act of December 3, 2004 (Public Law 108-430), revised the boundary of the park to include an additional 125,000 acres of land, of which approximately 76,473 acres were privately owned. The act authorized the Secretary of the Interior to acquire such privately owned land from a willing seller, by donation, purchase with donated or appropriated funds, or exchange. The Service’s FY 2012 budget request for the acquisition of such lands was not appropriated. 
Natural/Cultural Resources Associated with Proposal: Petrified Forest National Park contains globally significant fossil from the Late Triassic Period. The park is a virtual laboratory offering opportunities for paleontological research and visitor understanding that are unparalleled. The conservation and protection of the fossil resources, especially petrified wood (critical park resource) is the reason for the original establishment of the park, while the protection of vast cultural resources (the secondary unit resource) is a major focus and the intent of later expansion legislation.
Threat: Direct threats to natural and cultural resources in the proposed expansion area include theft and vandalism of fragile and non-renewable archaeological and paleontological sites and resources. Although these occurrences are all within the parks congressionally approved administrative boundary, the park currently has no jurisdiction over these lands and therefore non-renewable paleontological and archaeological resources are unattended and subject to ongoing theft and vandalism.
Need: The requested funds will be used to acquire six tracts totaling 26,495 acres and comprising the Paulsell Ranch that is presently owned by the Hatch Family Limited Partnership. The ranch was added to the park in 2004 by P.L. 108-430 and is rich in archaeological and paleontological resources. The ranch contains several areas (e.g. Billings Gap) with globally significant paleontological resources that compliment those in the park and numerous historic cultural sites including rock art panels, as well as structures from the Puebloan period in the Southwest. This property also includes nine miles of the Puerco River Riparian area that provides crucial habitat for many of the species found in this area from insects and rodents to raptors and migrating elk. Federal acquisition of this property would result in greater, proactive resource protection and preservation of this significant landscape. Protective measures include vehicle, horse, and foot patrols by Law Enforcement Rangers, remote monitoring through the use of surveillance equipment, as well as site inventory and monitoring by resource management staff.
</t>
  </si>
  <si>
    <t>An estimated $315,000 would be needed to manage and maintain this land
and provide, via an agreement with the State, management of State lands currently checker boarded with
NPS land.</t>
  </si>
  <si>
    <t>Santa Monica Mountains National Recreation Area</t>
  </si>
  <si>
    <t>CA-23-24, CA-27-31</t>
  </si>
  <si>
    <t>Los Angeles and Ventura Counties</t>
  </si>
  <si>
    <t>Description:  The national recreation area was authorized November 10, 1978, to protect and enhance the scenic, natural, and historic values of the area, and to preserve its public health value as an airshed for southern California metropolitan areas while providing recreational and educational opportunities. To date, funds in the amount of $163,716,118 have been appropriated for land acquisition at the area. The State of California and other conservation groups have also spent over $269.5 million for land acquisition within the park boundaries. After fiscal year 2012, approximately 19,042 acres of privately owned land will remain to be acquired.
Natural/Cultural Resources Associated with Proposal:  The national recreation area contains excellent examples of Mediterranean-type ecosystems not well represented in other areas of the National Park System. There are outstanding landforms and habitats, and rare biological and geological resources.  The area provides natural habitat necessary to the survival of species such as the mountain lion. There are abundant fossil deposits and outstanding scenery. Cultural resources include remnants of the Gabrielino and Chumash cultures.
Threat:  Residential and commercial developments threaten the resources of the area and reduce recreational opportunities.
Need:  The requested funds will be use to acquire six tracts totaling 237.88 acres of land located within the national recreation area and threatened by imminent development. Some property owners have secured building permits and local and state approvals to begin immediately developing residential estates. The tracts are surrounded by Federal land in Zuma and Trancas Canyons which comprise pristine coastal watersheds. In some cases, the property owners are landlocked and have no means of accessing their properties, resulting in hardships and reduced property values. In other cases, the property owners have undeveloped access rights-of-way through pristine parkland and have secured permits to improve those rights-of-way and develop the parcels. The Trust for Public Land (TPL) has an option pending on NPS Tract 121-53.  TPL and National Park Trust are examining other tracts within the package for possible acquisition.</t>
  </si>
  <si>
    <t>Current,
on-going legal costs dealing with private landowners and development possibilities should be reduced over
the following couple of years, unless other legal issues arise.</t>
  </si>
  <si>
    <t>Glacier National Park</t>
  </si>
  <si>
    <t>Flathead and Glacier Counties</t>
  </si>
  <si>
    <t>Description: The Act of May 11, 1910, established Glacier National Park and today contains approximately
1,000,000 acres. A total of 415 acres remain privately owned at the park. Four collaborating agencies
(NPS, FWS, BLM, and FS) are working to take advantage of opportunities to build resiliency in ecological
systems and communities. Building ecological resiliency includes maintaining intact, interconnected
landscapes, and restoring fragmented or degraded (but restorable) habitats. They have been working
with NGO partners (including The Nature Conservancy, The Conservation Fund, Trust for Public Land,
local land trusts), local community groups such as the Blackfoot Challenge &amp; Rocky Mountain Front
Landowner Advisory Group and state &amp; county government officials, to tailor the federal acquisition
program in a way to achieve synergy between private rights, open space, traditional land uses and
conservation. This shared vision includes maintaining working ranches and forests by acquiring
conservation easements as well as acquiring lands in fee that will provide public access and enjoyment.
Natural/Cultural Resources Associated with Proposal: Executing the planned acquisitions in all four
agencies can contribute to species conservation, such as, grizzly bears, wolverine, lynx, goshawk, willow
flycatcher, sage grouse, sharp-tailed grouse, burrowing owl, Lewis' woodpecker, trumpeter swan, yellowbilled
cuckoo, cutthroat trout, arctic grayling, and Columbia spotted frog. The federal projects complement
the conservation goals of Montana Comprehensive Fish and Wildlife Conservation Strategy (State
Wildlife Action Plan) as well as other conservation plans including the Montana Partners in Flight,
threatened and endangered species recovery plans (bull trout, grizzly bears, lynx, gray wolf), Forest
Management Plans and agency general management and Departmental level strategic plans (i.e., Great
Northern Landscape Conservation Cooperative, etc).
Funds are requested for eight tracts. They include the Harrison Creek Tract, a prime example of upland,
riparian and floodplain wildlife habitat; Cracker Lake tracts, in a glacial basin that is the third largest private
holding in the park and the only mining patents in the park; Big Prairie tracts, along the North Fork of the
Flathead in the major migration corridor for grizzly bear, wolf and ungulates; and the Cummings Meadow
tract, which is home to many T&amp;E species and an intact riparian ecosystem, as well as the site of one of the
areas homesteads from the early 1900s.
Threat: If these tracts remain in private ownership, cabins and year-round housing may be developed,
floodplain manipulation or stream bank stabilization measures may be employed to decrease the impact
of natural flooding, migration corridors will be cut and displaced and ecosystems will be degraded. These
activities would jeopardize the natural resources, wilderness, and recreational values of the area.
Resource extraction, including logging or mining, is also likely on some of the properties. Large waterfront
parcels of private property are highly desirable and lack or difficulty of access has proven not to be a
deterrent to purchase and development. Parcels in areas within easy reach of existing infrastructure are
prime for development allowing further displacement of species, and riparian areas are desirable for
human use and development.
National Park Service FY 2013 Budget Justifications
LASA-16
Need: The funds are needed to acquire eight parcels, totaling 318 acres located in the park along the
North Fork and Middle Fork of the Flathead River about one mile upstream from the confluence with
Harrison Creek and in the Cummings Meadow area. These tracts have very high resource value as
upland, riparian, and floodplain landscapes and habitat. Some of the tracts are surrounded by the park’s
recommended wilderness area and are candidates for eventual addition to the wilderness system.
Development of the land would jeopardize wilderness resource values as well as the backcountry
character of the surrounding land.</t>
  </si>
  <si>
    <t xml:space="preserve">Mount Rainier National Park  </t>
  </si>
  <si>
    <t>WA-3, WA-8</t>
  </si>
  <si>
    <t>Lewis and Pierce Counties</t>
  </si>
  <si>
    <t>Description:  Established in 1899, the park contains approximately 236,381 acres (97% is designated Wilderness). The Act of October 5, 2004 (P.L. 108-312), revised the boundary of Mount Rainier National Park and authorized the acquisition of: (1) up to 800 acres of land near the Carbon River entrance in the northwest corner of the park, and (2) up to one acre in the vicinity of Wilkeson, Washington, for a facility to serve visitors to public lands along the Carbon and Mowich Corridors.
Natural/Cultural Resources Associated with Proposal:  The park includes Mount Rainier (14,410'), an active volcano encased in over 35 square miles of snow and ice. The park contains outstanding examples of old growth forests and alpine meadows. The park was designated a National Historic Landmark District in 1997 as a showcase for the "NPS Rustic" style architecture of the 1920s and 1930s. The Carbon River area of Mount Rainier National Park is located in the park’s northwest corner, situated closest to the highest growth counties (King and Pierce) of the Puget Sound Metropolitan area. The area provides access to popular trailheads which lead to the Carbon Glacier, lowest glacier in the contiguous United States.  Mount Rainier’s glacial system (35 square miles), as a whole, is the most extensive system in the contiguous United States. The area also includes one of the last remnant inland, old-growth rainforests which is prime habitat for the northern spotted owl, marbled murrelet, and bull trout.
Threat:  The Carbon River area of Mount Rainier National Park is accessed by a primitive two-lane gravel road which serves the 29-site Ipsut Creek automobile campground, picnic area, and 36 site day-use parking area/trailhead for access to the popular Carbon Glacier and Wonderland Trail. The road, having been built either within or very close to the Carbon River floodplain, and  the  campground and portions of the trail leading out of the developed area have received severe flood damage over the years.
Need:   The requested funds will be used to complete the acquisition of available properties in the Carbon River area, consolidate NPS holdings for planning and administrative purposes, provide an anchor within the gateway community of Wilkeson, secure a bicycle trail right-of-way connecting the park to millions living in Tacoma and Seattle, and honor commitments to reimburse Pierce County and the Cascade Lands Conservancy (CLC) for lands purchased and held on behalf of NPS. The Marsh Property, a mixture of undeveloped upland and heavily improved land near the water frontage of the Carbon River, is currently owned by Pierce Country Parks. The Hooper property is held by CLC.</t>
  </si>
  <si>
    <t>Grand Teton National Park</t>
  </si>
  <si>
    <t>WY</t>
  </si>
  <si>
    <t>WY-AL</t>
  </si>
  <si>
    <t>Teton County</t>
  </si>
  <si>
    <t xml:space="preserve">Description: At the time of statehood in 1890, the Federal government granted Wyoming lands to be held in trust by the State to provide revenue for its schools. Approximately 1,366 acres of these school trust lands were subsequently included within the boundaries of Grand Teton National Park when the park was established in 1950. In addition, the State of Wyoming also holds title to 40 acres of subsurface mineral rights within the park. Because of their location within the park, the State has not been obtaining maximum revenue from the lands, as required by its constitution. The Grand Teton National Park Land Exchange Act (P.L. 108-32, June 17, 2003) authorizes Federal acquisition of the school lands by any one of a combination of (1) donation, (2) purchase, or (3) exchange whereby the State would receive lands of equal value from the Bureau of Land Management, provided that those lands are located in the State of Wyoming and had previously been identified for disposal.  Additionally, lands at the park entrance along the Snake River are owned by a family who has worked with NPS for years to transfer the lands into Federal ownership and preserve the river frontage and meadow lands wildlife habitat.  These lands serve as a buffer between Jackson Hole Mountain Resort and the park lands.
Natural/Cultural Resources Associated with Proposal: The NPS mission at the park is to protect and preserve the Teton Range, its surrounding landscapes, ecosystems, cultural and historical resources. The tracts are located in highly visible, scenic wildlife-rich areas of the park.  They contain wildlife migration corridors used for both summer and winter grazing. Development of this land in the park would have significant impacts and consequences, irreparably affecting water quality, vegetation, wildlife habitat, and the visual integrity of the entire park.  These acquisitions will contribute to species conservation, such as, grizzly bears, wolverine, lynx, goshawk, willow flycatcher, sage grouse, sharp-tailed grouse, burrowing owl, Lewis’ woodpecker, trumpeter swan, yellow-billed cuckoo, cutthroat trout, arctic grayling, and Columbia spotted frog. A number of large game species, such as antelope, elk, deer, and moose, range throughout the acquisition area and can be hunted within fee ownership acquisitions (excepting NPS lands). This acquisition complements the conservation goals of state wildlife action plans as well as other conservation plans like partners in flight, endangered species recovery plans, forest management plans and agency general management and departmental level strategic plans, etc.
Threat: The development of these lands into further resort housing, or by individuals for trophy homes will destroy the integrity of the open space, the wildlife habitat and the migration corridors of the landscape.  
Need: The State of Wyoming entered into an agreement with the United States for a phased conveyance, to be completed by January 5, 2015, of approximately 1,400 acres of State-owned land within Grand Teton National Park for the appraised value of $107 million, subject to the availability of necessary funds. Phase 1, conveyance by the State of mineral rights in 39.59 acres, will be completed with funds available in fiscal year 2011. Phase 2, Federal acquisition of the 86.32-acre Snake River tract for $16,000,000, must be completed by January 5, 2013, with $1,000,000 of funds in this request. The additional funds in this request ($15,000,000) will permit the acquisition of a 35-acre tract in the Snake River valley along the Moose-Wilson Road entrance to the park.  </t>
  </si>
  <si>
    <t>Big Cypress National Preserve</t>
  </si>
  <si>
    <t>FL-14, FL-20</t>
  </si>
  <si>
    <t>Collier, Dade, and Monroe Counties</t>
  </si>
  <si>
    <t xml:space="preserve">Description: Public Law 93-440 of October 11, 1974 established the 570,000-acre Big Cypress National Preserve. Public Law 100-301 of April 29, 1988, established the Big Cypress National Preserve Addition to include 146,000 acres of land northeast of Big Cypress National Preserve and in a strip along the western boundary of the Preserve. Public Law 93-440, as amended by Public Law 100-301, provides that, if the State of Florida transfers to the Secretary lands within the addition, the Secretary shall pay to or reimburse the State (out of funds appropriated for such purpose) an amount equal to 80 percent of the total costs to the State of Florida of acquiring such lands.
Natural/Cultural Resources Associated with Proposal: The national preserve and addition protect the watershed for the threatened ecosystem of South Florida. Subtropical plant and animal life abounds in this area that is home to endangered species like the Florida panther and the red-cockaded woodpecker.
Threat: The expeditious acquisition of land is critical for the restoration of the South Florida ecosystem. Lands so acquired will improve water quality by providing a protective buffer between natural and urban areas, by allowing protection and restoration of habitat and wetlands, and by serving as water storage areas. Land acquisition must be completed if the natural water flows are to be restored.
Need: Laws governing the acquisition of lands for the national preserve require a shared acquisition responsibility with the State of Florida: an 80/20 percent, Federal/State split. The State of Florida has acquired 43,000 acres and conveyed approximately 29,000 of these acres to the United States in December, 2010. The NPS must now reimburse 80 percent of the cost for these lands as required by statue. The remaining acres are estimated to be ready for conveyance within the next 18 months. The funds requested, $5,560,000, will be obligated to cover the Federal share of the cost incurred by the State in acquiring the total 43,000 acres of land. The total 43,000 acres consist of numerous discrete parcels that are scattered throughout the national preserve and their acquisition will unify the ownership pattern, reduce costs, and simplify management. </t>
  </si>
  <si>
    <t>Estimated O&amp;M Costs/Savings: Once the restoration and reclamation of the lands are completed,
operational costs are expected to be incidental. Initial, non-recurring costs for the restoration and
reclamation are expected to about $955,000. About $740,000 would remove 37 camps, or about $20,000
per camp. An additional $255,000 would be needed to do restoration work such as fill removal from
wetlands, and restoring natural grade and hydrology in remote, road-less backcountry areas. However, with
this acquisition, pollution and exotic vegetation seed sources would be eliminated from non-Federal lands
and remove the maintenance needs for approximately 60 miles of owner-access to non-NPS lands
wilderness trails. This would result in an approximate one-time savings of $102,000.</t>
  </si>
  <si>
    <t>Everglades National Park</t>
  </si>
  <si>
    <t>FL-18, FL-25</t>
  </si>
  <si>
    <t xml:space="preserve">Description: The Act of December 13, 1989, authorized the addition of 107,600 acres comprising an area commonly known as the Northeast Shark River Slough and the East Everglades. Acquisition is necessary to eliminate threats to the natural hydrologic condition of the park, such as subdivisions and development of previously undeveloped tracts, incompatible construction or alterations of structures, dredge and fill operations, road construction, and the introduction of pollutants into surface or subsurface waters. The Corps of Engineers has started a restoration of the natural hydrologic system for the Everglades ecosystem. 
Natural/Cultural Resources Associated with Proposal: The Act of December 13, 1989, authorized the construction of bridges along the Tamiami Trail to restore natural hydrologic conditions and improve ecological values. Currently a 1-mile bridge is under construction and is anticipated to be completed in late 2013. Restoring natural hydrologic conditions to Everglades NP will allow ecosystems to improve on their own, enhance the park’s biological diversity, and improve recreational and commercial opportunities throughout Florida and the Gulf region.
Threat: Over 107,000 acres have been acquired as part of the restoration project.  However six parcels of land (approximately 477 acres) located along the Tamiami Trail remain to be acquired. Deferring the acquisition of these parcels would serve to prevent realization of the benefits from the bridge construction. The US Army Corps of Engineers, overseeing the overall project, will not allow the water levels to increase until these properties are acquired. The nation’s largest environmental restoration project would be put on hold, and the mandate of Congress to restore the sheet flow to re-establish the park’s biological abundance and diversity would remain unrealized.
Need: The requested funds are needed to acquire six tracts containing 477.37 acres of land that will be flooded once bridge construction is complete. The tracts include three airboat operations sites, two radio tower sites, and the Florida Power and Light Company property. </t>
  </si>
  <si>
    <t>An initial cost of $2.275 million is required to clear the two radio tower sites. This would avert a $5.2 million cost to construct flood control structures.. Annual costs are estimated at $76,000.</t>
  </si>
  <si>
    <t>Description: The Act of December 3, 2004 (Public Law 108-430), revised the boundary of the park to include
an additional 125,000 acres of land, of which approximately 76,473 acres are privately owned. The act
authorized the Secretary of the Interior to acquire such privately owned land from a willing seller, by
donation, purchase with donated or appropriated funds, or exchange. The Service’s appropriation for 2010
included $4,575,000 for acquisition of Twin Buttes Ranch that was among the lands added to the park in
2004. This is the first funding to be directed to this project.
Natural/Cultural Resources Associated with Proposal: Petrified Forest National Park contains globally
significant fossil from the Late Triassic Period. The park is a virtual laboratory offering opportunities for
paleontological research and visitor understanding that are unparalleled. The conservation and protection
of the fossil resources, especially petrified wood (critical park resource) is the reason for the original
establishment of the park, while the protection of vast cultural resources (the secondary unit resource) is
a major focus and the intent of later expansion legislation.
Threat: Direct threats to natural and cultural resources in the proposed expansion area include theft and
vandalism of fragile and non-renewable archaeological and paleontological sites and resources. Although
these occurrences are all within the park’s congressionally approved administrative boundary, the park
currently has no jurisdiction over these lands and therefore non-renewable paleontological and
archaeological resources are unattended and subject to ongoing theft and vandalism.
Need: The funds requested would be used to complete acquisition of Twin Buttes Ranch and NZ Milky
Ranch. The remainder would be obligated to commence acquisition of the Paulsell Ranch that includes
numerous significant cultural sites including rock art panels, as well as structures from the Puebloan
period of southwest. This property also includes nine miles of the Puerco River Riparian area. The Puerco
River Riparian Area provides crucial habitat for many of the species found in this area from insects and
rodents to raptors and migrating elk.
Letters of support for this project have been received by the cities of Holbrook and Winslow, Arizona, the
State of Arizona, Arizona Department of Fish and Wildlife, the Navajo Nation, the Hopi Tribe, and the
Society of Vertebrate Paleontology.
This acquisition will serve to protect riparian habitat and watershed resources and preserves an
overarching natural landscape and significant American cultural and historic resources.</t>
  </si>
  <si>
    <t>Golden Gate National Recreation Area</t>
  </si>
  <si>
    <t>CA-6, CA-8, CA-12, CA-14</t>
  </si>
  <si>
    <t>Marin, San Francisco and San Mateo Counties</t>
  </si>
  <si>
    <t>Description: Golden Gate National Recreation Area was authorized October 27, 1972, to preserve
outstanding historic, scenic, and recreational values. The Act of December 20, 2005 (Public Law 109-
131), revised the boundary to include approximately 4,500 acres of additional land known as the ‘Rancho
Corral de Tierra Additions’ and authorized the acquisition of those lands only from a willing seller. The
land features mountain peaks, coastal watersheds, threatened and endangered habitats, historic ranch
landscape and structures, and potential for recreational enjoyment related to trails. The tract provides a
key corridor to connect the Congressionally-designated Bay Area Ridge Trail with the California Coastal
Trail and is accessible to more than 6 million people who live within a one hour drive.
Natural/Cultural Resources Associated with Proposal: The national recreation area encompasses
shoreline areas of San Francisco, Marin, and San Mateo Counties, including ocean beaches, redwood
forest, lagoons, marshes, military properties, a cultural center at Fort Mason, and Alcatraz Island.
Threat: Intense pressure to develop open space in the San Francisco area threatens the integrity of the
national recreation area.
Need: In combination with previously appropriated funds, the requested funding level will be obligated to
complete the acquisition of a 4,076-acre, largely undeveloped parcel that was added to the national
recreation area in 2005. It is expected that the requested funds will permit acquisition of the final 1,500-
acre portion of the property. This property was privately owned until purchased for approximately $30
million in 2003 by Peninsula Open Space Trust, a non-profit conservation organization. In light of a
bargain sale offered by the Trust, the Federal share of the total acquisition cost is expected to be
approximately $15 million. The FY 2009 appropriation included $4,000,000 for the acquisition; the FY
2010 appropriation included an additional $5,000,000.
This acquisition project has seen strong local support. The matching funds raised by Peninsula Open
Space Trust are evidence of such support.
This acquisition will preserve an overarching natural landscape, in conjunction with NPS partners while
providing access to recreational opportunities and open space in a large urban environment.</t>
  </si>
  <si>
    <t>CA-25 and CA-41</t>
  </si>
  <si>
    <t>Description: The Act of October 31, 1994 established Mojave National Preserve and authorized acquisition
by donation, purchase, or exchange. As of December 31, 2009, the preserve contains a total of 1,535,199
acres, of which 26,703 acres are privately owned. .
Natural/Cultural Resources Associated with Proposal: The preserve protects the fragile habitat of the desert
tortoise, vast open spaces, and historic mining scenes such as the Kelso railroad depot.
Threat: Unchecked development threatens the significant natural, scenic, and archeological resources in the
core of the preserve and along the southern and eastern gateways.
Need: The requested funds will be used to acquire eight tracts totaling 846 acres that surround the park’s
main visitor use center within a significant designated historic district in the middle of the preserve. The
park’s enabling legislation recognized the importance of this historic district and specifically suggested
that the Kelso train depot be used as the new park’s central visitor center. The subject tracts carry a
threat of potential development that would destroy the historic scene and impact the district. Developers
for commercial and industrial uses are currently considering these parcels. In addition, due to natural
drainage in the vicinity of the historic depot, some private lands that lie between the depot and the
adjacent large desert wash may be instrumental to flood protection for the historic structures and other
historic resources.
This acquisition will serve to protect significant American cultural and historic resources and preserves an
overarching natural landscape in collaboration with other Federal agencies.</t>
  </si>
  <si>
    <t>CA-23, CA-24, CA-27, CA-31</t>
  </si>
  <si>
    <t>Description: The national recreation area was authorized November 10, 1978, to protect and enhance the
scenic, natural, and historic values of the area, and to preserve its public health value as an airshed for
southern California metropolitan areas while providing recreational and educational opportunities. To date,
funds in the amount of $162,836,118 have been appropriated for land acquisition at the area. The State of
California and other conservation groups have also spent over $269.5 million for land acquisition within the
park boundaries. After fiscal year 2010, approximately 20,881 acres of privately owned land will remain to
be acquired.
Natural/Cultural Resources Associated with Proposal: The national recreation area contains excellent
examples of Mediterranean-type ecosystems not well represented in other areas of the National Park
System. There are outstanding landforms and habitats, and rare biological and geological resources. The
area provides natural habitat necessary to the survival of species such as the mountain lion. There are
abundant fossil deposits and outstanding scenery. Cultural resources include remnants of the Gabrielino
and Chumash cultures.
Threat: Residential and commercial developments threaten the resources of the area and reduce
recreational opportunities.
Need: The requested funds will permit the acquisition of 16 tracts totaling 286.01 acres of land within the
national recreation area needed to ensure the preservation of the 9,000-acre core habitat area in Zuma
and Trancas Canyons. If these tracts are developed as residential properties, the damage to the local
ecosystem would be irreversible. Removal of the undisturbed shrub community will open the way for
establishment of invasive non-native plant species.
Letters of support for these acquisitions have been provided by 12 local city governments (cities of
Malibu, Thousand Oaks, Westlake Village, Santa Monica, Los Angeles, Calabasas, Agoura Hills, Hidden
Hills, Beverly Hills, Wooden Hills, San Fernando, and Camarillo), State Senator Fran Pavley, State
Assembly Member Julia Brownley, and Los Angeles County Supervisor Zev Yaroslavsky.
This acquisition will serve to preserve an overarching natural landscape and provide recreational
opportunities and access to open space in an urban environment.</t>
  </si>
  <si>
    <t>Catoctin Mountain Park</t>
  </si>
  <si>
    <t>MD-6</t>
  </si>
  <si>
    <t>Frederick and Washington Counties</t>
  </si>
  <si>
    <t>N</t>
  </si>
  <si>
    <t xml:space="preserve">Description:  Beginning in 1935, the Catoctin Recreational Demonstration Area was under construction by both the Works Progress Administration and the Civilian Conservation Corps. Originally planned to provide recreational camps for Federal employees, one of the camps eventually became the home of the Presidential retreat, Camp David.  The area was designated Catoctin Mountain Park in 1954.
Natural/Cultural Resources Associated with Proposal:  Part of the forested ridge that forms the eastern rampart of the Appalachian Mountains in Maryland, this mountain park has sparkling streams and panoramic vistas of the Monocacy Valley.  
Threat:  The property proposed for acquisition is currently listed for sale and a preliminary development plan for six residential lots has been prepared by the current owner.  Development of the property into residential lots adjoining the park is predicted within the next 12-18 months depending on the real estate market’s rebound.  Such residential development would severely impact the existing natural resources on the property to the point where restoration would not be feasible.
Need:  In order to prevent development that would adversely impact park resources, the requested funds will be obligated to acquire an 18.23-acre tract of land adjacent to the park boundary and located at the southeastern portal to the park along Maryland Route 77. The property possesses a large stand of mature hardwood forest, a small pond, and is improved with a residential dwelling and ancillary outbuildings. It is anticipated that, upon acquisition, the tract will be restored to its natural state.  The acquisition of this tract for inclusion in the park boundary is authorized by the Land and Water Conservation Fund Act.    
</t>
  </si>
  <si>
    <t xml:space="preserve">Tract was included in the park via a minor boundary adjustment. It was an inholding at the time of purchase but not at the time of appropriation. Appropriation (4/11), boundary adjustment (2/12), purchase finalized (3/12) </t>
  </si>
  <si>
    <t xml:space="preserve">Home Of Franklin D. Roosevelt National Historic Site
</t>
  </si>
  <si>
    <t>NY</t>
  </si>
  <si>
    <t>NY-20</t>
  </si>
  <si>
    <t>Dutchess County</t>
  </si>
  <si>
    <t>Description: President Franklin D. Roosevelt’s home in Hyde Park, New York, was designated a national
historic site on January 15, 1944. A gift from President Roosevelt, the site then consisted of 33 acres
containing the home, outbuildings, and the grave site. The Secretary of the Interior accepted title to the site
on November 21, 1945. The site was formally dedicated on April 12, 1946, the first anniversary of the
President’s death.
Natural/Cultural Resources Associated with Proposal: The park preserves and protects the birthplace,
lifetime residence, and “Summer White House” of the 32nd President. The gravesites of President and Mrs.
Roosevelt are in the Rose Garden.
Threat: The estate home of Franklin D. Roosevelt formerly encompassed approximately 1,200 acres in
Hyde Park, New York. However, the national historic site today contains only 792 acres. Recognizing the
need to protect more of the original estate from development, legislation was enacted in 1998 to permit the
Federal acquisition of additional portions of the original estate. Public Law 105-364 of November 10, 1998,
authorized acquisition by purchase with donated or appropriated funds, by donation, or otherwise, of
lands and interests located in Hyde Park, New York, and owned by FDR or his family at the time of his
death. Such lands are to be added, upon acquisition, to the Home of Franklin D. Roosevelt National
Historic Site or Eleanor Roosevelt National Historic Site, as appropriate.
Need: For fiscal year 2011, funds in the amount of $1,575,000 are needed to acquire a 1.5-acre tract,
owned by the Franklin &amp; Eleanor Roosevelt Institute (FERI) that includes an historic structure built in the
1830's and later occupied by the Roosevelt family and owned by FDR at the time of his death. This
structure was renovated for use as a residence for FERI staff. The structure is visible from the FDR’s
home Springwood, a distance of only 650 feet. A change in land use or character would have a direct and
negative impact upon the park visitors' experience. The threat is imminent because the owner (FERI) has
put the property on the market. Once acquired, the National Park Service would enter into an agreement
with a non-profit or lease the house for a use compatible with the historic site, with revenues used to
support the exterior restoration of the building.
This acquisition will serve to protect significant American cultural and historic resources and preserves an
overarching natural landscape.</t>
  </si>
  <si>
    <t>Cuyahoga Valley NP</t>
  </si>
  <si>
    <t>OH-10, 11, 13, 14</t>
  </si>
  <si>
    <t>Cuyahoga and Summit Counties</t>
  </si>
  <si>
    <t>Description: Cuyahoga Valley National Recreation Area was established in 1974 and contains a total of
32,856 acres. Of the 4,893 privately owned acres at the recreation area, 1,424 acres have been identified
for acquisition after fiscal year 2010.
Natural/Cultural Resources Associated with Proposal: Cuyahoga Valley National Recreation Area is the last
major area of unspoiled green space near the heavily industrialized urban centers of northeast Ohio.
Cuyahoga Valley is biologically unique: a botanical crossroads between the central lowlands to the west
and the Appalachian Plateau to the east. The valley preserves numerous forested watersheds and open
grassy plateaus. There is relatively little development within the boundary of the recreation area.
Threat: With approximately five million people living within a one-hour drive of the recreation area, pressure
to develop previously undeveloped lands has increased. Highest priority is assigned to the acquisition of
undeveloped lands.
Need: The funds requested will be used to acquire a 418-acre undeveloped portion of the Blossom Music
Center, summer home of the world-renowned Cleveland Orchestra and a venue for pop concerts. The
Center property, owned by the Musical Arts Association in Cleveland, totals 780 acres, of which 583
acres are undeveloped and 197 acres are associated with the performance complex (amphitheater,
parking, visitor service facilities, support facilities, utility systems, etc.). The undeveloped portion is largely
natural forest land but does include two cell towers and 12 oil/gas wells. To date, the property, which is
zoned residential, has been managed in a manner generally compatible with the park. However, the
threat of a sale and development of this property would seriously impact the use of the property.
Public support for protecting this property from large-scale, residential development has been high.
Organizations who have expressed public support for NPS acquisition include the National Parks and
Conservation Association, the Western Reserve Land Conservancy and The Trust for Public Land (which
has been actively involved in the project). In addition, both major circulation newspapers in the area have
carried stories about the development threat and efforts to preserve the land. Both papers have published
editorials in strong support of Federal acquisition. The Cuyahoga Valley Regional Council of
Governments has also sent a letter in support of the acquisition; the Council represents the 15
communities (and associated school districts) in which the park lies.
This acquisition will serve to protect riparian habitat and watershed resources and preserves an
overarching natural landscape as well as providing access to recreational opportunities and open spaces
in an urban environment.</t>
  </si>
  <si>
    <t>Description:  The Act of November 10, 2003 (Public Law 108-108), redesignated the unit as Congaree National Park and authorized the acquisition of  approximately 4,500 acres of adjacent undeveloped timberland by donation, purchase from a willing seller with donated or appropriated funds, by transfer, or by exchange.   There were three tracts to be acquired: the 1,840-acre Riverstone tract, the 2,395-acre Santee River tract and the 270-acre Johnston River tract.  Funds appropriated for FY 2005 were used to acquire the Santee River tract.  It is expected that acquisition of the 1,840-acre Riverstone property will cost approximately $5,880,000.  The Service completed acquisition of a 156-acre portion of the property for $500,000, leaving a balance of 1,674 acres to be acquired at an estimated cost of $5,380,000.  Funds available in FY 2009, $2.7 million, were obligated to acquire 837 acres, approximately half of those 1,674 
acres.  The FY 2010 request included $1,320,000 to acquire 410 acres, leaving 436 acres remaining to be acquired.
Natural/Cultural Resources Associated with Proposal: Acquisition of the Riverstone tract would connect
the two largest portions of the park together, protecting valuable wildlife migration corridors and providing
increased public access/safety across parklands.
Threat: There is significant interest in the subdivision and subsequent sale of this single large tract to
multiple parties. Meetings with local land trusts confirm the validity of specific interest in this tract for
subdivision. Such subdivision would greatly complicate future acquisition of resultant tracts. Logging and
residential development, resource poaching, and damaging recreational uses are the primary existing
threats to this forested land.
Need: The funds requested would be obligated to acquire a 436-acre tract, the final portion of the
Riverstone tract that was authorized for acquisition by Public Law 108-108 in 2003. The Riverstone tract
negotiations have taken place indirectly through an interested consortium of land trust/nonprofit
organizations, including The Trust for Public Land, the entity which has the property under contract.
Environmental groups and park neighbors widely support this acquisition. National nonprofits and the
park’s friends group also support the acquisition. Individual county council members have also expressed
support for acquisition (the park acquiring from willing sellers any lands</t>
  </si>
  <si>
    <t>Acadia National Park</t>
  </si>
  <si>
    <t>ME-1, ME-2</t>
  </si>
  <si>
    <t>Hancock and Knox Counties</t>
  </si>
  <si>
    <t>Conservation Easement</t>
  </si>
  <si>
    <t xml:space="preserve">Description:  Acadia National Park, originally established as a national monument on July 8, 1916, was designated a national park on January 19, 1929, to preserve and interpret for the public benefit scientific, scenic, and historic resources of the area.  The Act of September 25, 1986, established a permanent boundary and authorized the acquisition of conservation easements on certain islands adjacent to the park.
Natural/Cultural Resources Associated with Proposal:  Situated on the Maine coast in the heart of the old region of Acadia, the park conserves mountains and rugged islands that are unequaled along the eastern seaboard.  The northern coniferous and temperate deciduous forests meet and overlap, bringing together nearly 1,500 species of trees, shrubs, and herbaceous plant life.
Threat:  Little of New England's rockbound coast remains in public ownership, undeveloped and natural.  The primary threat to park resources is the development of previously undeveloped land, an action not compatible with preserving the natural and scenic resources of the area.
Need:  The requested funds are needed to acquire a 22.9-acre tract of land that borders Round Pond and is located in a very secluded section of Mount Desert Island within the park boundary.  At present, approximately half of the shore frontage around Round Pond is federally owned and protected.  The remainder of the shore and lands surrounding the pond is currently undeveloped, including this acquisition parcel. Given the size and character of this parcel, if not acquired by the National Park Service, there is a high likelihood it will be sold and subdivided into small house lots within two years.  Such a development would significantly degrade this important habitat and wildlife corridor.
The acquisition of lands within the boundary of Acadia National Park, with the consent of the owner, is strongly supported by the local community, Chambers of Commerce, and non-profit conservation organizations, such as Downeast Audubon, Maine Coast Heritage Trust, and Friends of Acadia.  Maine Coast Heritage Trust is working with the owner to complete this acquisition. 
</t>
  </si>
  <si>
    <t xml:space="preserve">Fredericksburg And Spotsylvania County Battlefields Memorial National Military Park
</t>
  </si>
  <si>
    <t>Caroline, Orange, Spotsylvania, and
Stafford Counties</t>
  </si>
  <si>
    <t>Description: The Act of December 11, 1989 revised the boundary of the park to include an additional 1,300
acres and authorized the appropriation of funds necessary for land acquisition. The act revised the 1974
administrative boundary in accordance with the recommendations of the park's general management plan.
The Act of October 27, 1992 revised the boundary to include an additional 560 acres. Section 344 of Public
Law 105-83, the act making appropriations for the Department of the Interior for fiscal year 1998, stated
the sense of the Senate that “…Congress should give special priority to the preservation of Civil War
battlefields by making funds available for the purchase of threatened and endangered Civil War battlefield
sites.”
Natural/Cultural Resources Associated with Proposal: The park contains portions of four major Civil War
battlefields, Chatham Manor, Salem Church, and the historic building in which Stonewall Jackson died.
Threat: Due to its proximity to Washington, D.C., and Richmond, Virginia, the park is subject to intense
pressure for commercial and residential development.
Need: The funds requested will be used to acquire five tracts totaling 166.05 acres located along State
Route 20 in Orange County, Virginia, a road corridor targeted by County leaders for significant expansion
and development in coming years. These tracts constitute a major component of the landscape involved
in the maneuvers and fighting during the Battle of the Wilderness in May 1864. This is core battlefield
area. Once lost to development, these lands could not be recovered and restored.
This acquisition will serve to protect significant American cultural and historical areas and preserves an
overarching natural landscape while providing access to recreational opportunities and open space in
proximity to an urban environment.</t>
  </si>
  <si>
    <t>Voyageurs National Park</t>
  </si>
  <si>
    <t>MN-8</t>
  </si>
  <si>
    <t>Koochiching and St. Louis Counties</t>
  </si>
  <si>
    <t>Description: Voyageurs National Park was authorized January 1, 1971. The land acquisition program has
been underway since fiscal year 1972. Of the 218,200 acres comprising the park, only 1,155 acres remain
privately owned. Approximately 1,014 acres of privately owned land have been identified for acquisition
after fiscal year 2010.
Natural/Cultural Resources Associated with Proposal: The park was established to preserve and protect the
outstanding scenery, geological conditions, and waterway systems that constituted part of the historic route
of the voyageurs who contributed to the opening of the United States. The park contains more than 30 lakes
dotted with islands and surrounded by forests.
Threat: Threats of recreational and residential development require expeditious completion of the acquisition
program at the park.
Need: For fiscal year 2011, $366,500 are needed to acquire a 3.5-acre tract of privately owned land
located adjacent to an active bald eagle nesting site and near the primary gateway water entrance into
the north half of the park. Acquisition is necessary to permit the removal of structures to return the site to
a more natural condition and minimize disturbance to nesting activity. In addition the structures on site are
susceptible to use for continued hunting on the tract due to the absent landowner.
The tract was acquired in 2008 by the Parks and Trails Council of Minnesota, a non-profit conservation
organization. The intent of the Council’s action was to temporarily secure and hold ownership of the tract
until the appropriation of sufficient funds would permit Federal acquisition. Without assurance that such
an appropriation is forthcoming, the Council, due to financial hardship, may place the property on sale
again. Such a result would jeopardize the likelihood of future cooperative ventures with the Council.
This acquisition will serve to protect riparian habitat and watershed resources in conjunction with NPS
partners.</t>
  </si>
  <si>
    <t xml:space="preserve">Wind Cave National Park  </t>
  </si>
  <si>
    <t>SD</t>
  </si>
  <si>
    <t>SD-AL</t>
  </si>
  <si>
    <t>Custer County</t>
  </si>
  <si>
    <t>Description: Wind Cave National Park was established by the Act of January 9, 1903. The Act of September
21, 2005 (P.L. 109-71), authorized revision of the park boundary to include, upon acquisition, approximately
5,675 acres of additional land. Such acquisition may be made by donation, purchase from a willing seller
with donated funds, exchange, or transfer. Of the adjacent lands authorized in 2005 for addition to the park,
5,555 acres comprise two ranches owned by one family. The ranches share a nine-mile border with the
park.
Natural/Cultural Resources Associated with Proposal: Wind Cave National Park is the seventh oldest
national park and the first national park established to preserve a unique and extensive cave system and to
provide for visitor enjoyment thereof. In addition to the underground resources, the surface area preserves
a unique mixture of High Plains and Black Hills habitats with outstanding wildlife populations of many native
animals, including bison, elk, pronghorn, mule deer, and prairie dogs.
Threat: The sale and development of these lands adjacent to the park would result in the loss of wildlife
habitat and adversely affect the visual integrity of the park
Need: The funds requested would be obligated to acquire the 5,555-acre ranch property adjacent to the
park. It is estimated that the $8,557,000 will be needed to acquire the entire property. However, the actual
cost to acquire the property remains undetermined until an appraisal is obtained and approved. The
Conservation Fund is working closely with the National Park Service on this acquisition.
This acquisition will serve to preserve an overarching natural landscape in conjunction with NPS partners.</t>
  </si>
  <si>
    <t>U.S. Virgin Islands</t>
  </si>
  <si>
    <t>Description: Virgin Islands National Park was authorized by Congress August 2, 1956, to protect a portion of
the Virgin Islands containing outstanding natural and scenic resources of national significance.
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
Threat: Privately owned tracts at the park are highly prized for recreational and commercial development
that would adversely impact the resources of the park.
Need: The requested funds will be obligated to complete the acquisition of Estate Maho Bay.
The Estate Maho Bay was originally a 419-acre property located on St. John’s Island within Virgin Islands
National Park. The ownership consisted of 11 undivided interests, three of which had been acquired by
the National Park Service. Following years of litigation and negotiations a partition was approved by the
court in 2007. Prior to the court partition, The Trust for Public Land (TPL) had acquired seven of the
remaining undivided interests. As the result of the court settlement the National Park Service received
114 acres as its share and approximately 98 acres will remain in private ownership with strict covenants
to prevent incompatible development. The remaining 207 acres are owned by TPL. TPL plans to make a
bargain sale of these lands to the National Park Service. While the value of the 207 acres that TPL holds
is estimated to be $18 million or more, they plan to make a phased sale of their holdings to the National
Park Service for only $9.5 million. The FY 2009 appropriation of $2,250,000 was obligated in April 2009 to
acquire a 26-acre portion of the TPL lands, leaving a balance of $7,250,000 needed to acquire the
remaining 181 acres. The FY 2010 appropriation included $2,250,000 to acquire a 91-acre portion of the
remainder. The present request for FY 2011, $3,750,000, will permit the acquisition of an additional 90
acres and thereby complete the Maho Bay acquisition.
This acquisition will serve to preserve an overarching natural landscape in conjunction with NPS partners.</t>
  </si>
  <si>
    <t>BLM</t>
  </si>
  <si>
    <t>Santa Rosa And San Jacinto Mountains National Monument</t>
  </si>
  <si>
    <t>Riverside</t>
  </si>
  <si>
    <t>CA-45</t>
  </si>
  <si>
    <t>ID-2</t>
  </si>
  <si>
    <t>OR-2</t>
  </si>
  <si>
    <t>Clackamas and Multnomah Counties</t>
  </si>
  <si>
    <t>North Platte River SRMA</t>
  </si>
  <si>
    <t>WY-1</t>
  </si>
  <si>
    <t>Natrona County</t>
  </si>
  <si>
    <t>Canyons Of The Ancients National Monument</t>
  </si>
  <si>
    <t>CO-3</t>
  </si>
  <si>
    <t>Montezuma County</t>
  </si>
  <si>
    <t>Jackson County</t>
  </si>
  <si>
    <t>MT-1</t>
  </si>
  <si>
    <t>Blackfoot River Watershed</t>
  </si>
  <si>
    <t>Missoula and Powell Counties</t>
  </si>
  <si>
    <t xml:space="preserve">Purpose: Protect exceptional biological diversity, wildlife habitat and rural landscapes from the impacts of residential subdivision. Prevent denial and loss of public access providing year-round recreational opportunities.
Purchase Opportunities: Funding request continues an ongoing phased acquisition of properties purchased and held by the partner for conveyance to federal and state agency partners.
Partner: The Nature Conservancy.
Cooperators: U.S. Fish and Wildlife Service, U.S. Forest Service, Montana Department of Fish, Wildlife and Parks, Montana Department of Natural Resource and Conservation, Blackfoot Challenge. 
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
As a part of the larger Crown of the Continent ecosystem the Blackfoot watershed system possesses exceptional wetlands, riparian, grasslands, and forestland vegetation associations.  These ecosystems possess exceptional biodiversity and high scenic value.  The proposed acquisition supports community-based conservation efforts to build resiliency in these ecosystems.  Building ecological resiliency includes maintaining intact, interconnected landscapes, and restoring fragmented or degraded (but restorable) habitats.  The parcel contains occupied grizzly bear (threatened) habitat and Canada lynx (threatened) designated critical habitat as well as fisheries habitat for westslope cutthroat trout (sensitive).
The proposed acquisition, supported by the U.S. Fish and Wildlife Service and Montana Department of Fish, Wildlife and Parks is a component of Blackfoot Challenge and The Nature Conservancy’s broader Blackfoot Community Project.
</t>
  </si>
  <si>
    <t xml:space="preserve">Purpose
Purchase multiple private inholdings and edgeholdings to protect significant cultural, scenic, recreation and wildlife values and to preserve the integrity of the landscape.
Purchase
Opportunities
Multiple properties facing immediate threat from rural residential development, vandalism, and degrading land use practices.
</t>
  </si>
  <si>
    <t>California Coastal National Monument</t>
  </si>
  <si>
    <t>CA-1</t>
  </si>
  <si>
    <t>Mendocino County</t>
  </si>
  <si>
    <t xml:space="preserve">Purpose: Establish a contact area to provide for public education and interpretation of the multiple resource and recreational values associated with the Monument.
Purchase Opportunities: Two oceanfront edgeholding parcels are currently available from highly motivated willing sellers.  Coastal properties in California face immediate threat from commercial and rural residential development.
Partner: The Trust for Public Land.
Cooperators: U.S. Fish and Wildlife Service, The California Coastal Conservancy, California Department of Fish and Game, Wildlife Conservation Board, Coastwalk California.
Project Description:  Located along the entire 1,100-mile California coastline, the California Coastal National Monument (NM)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
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the 760-acre Manchester State Park.
The BLM completed acquisition of the Cypress Abbey (Phase I) parcel in January 2012 with a $2M leverage from the California Coastal Conservancy.  Funding for Phase II of Cypress Abbey parcel was requested in the FY2013 President’s Budget.  This request would provide funding for two small coastal inholdings and complete the Point Arena purchase.  The property contains critical habitat for two endangered species, the Behrens’ Silverspot Butterfly and the Point Arena subspecies of Mountain Beaver.  Both species are only found on this stretch of the California coast.
</t>
  </si>
  <si>
    <t>California Wilderness</t>
  </si>
  <si>
    <t>CA-21, CA-22, CA-25, CA-41, CA-45, CA-51</t>
  </si>
  <si>
    <t>Imperial, Kern, Riverside,                   San Bernardino and Tulare Counties</t>
  </si>
  <si>
    <t xml:space="preserve">Partners: Mojave Desert Land Trust, Friends of the Desert Mountains, Wilderness Land Trust, Resources Legacy Fund Foundation.
Cooperators: The Wilderness Society, The California Wilderness Coalition, The Nature Conservancy, The Sierra Club, The Wildlands Conservancy, California State Lands Commission, California Native Plants Society, Pacific Crest Trail Association.
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of 1999,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Wilderness areas also provide important habitat to a wide variety of animal and plant species, many threatened and endangered, and some Federally-listed species.  There are six Wilderness areas that are transected by the 2,638-mile Pacific Crest National Scenic Trail, as well as seven Wilderness areas that are located adjacent to the Juan Bautista de Anza and Old Spanish National Historic Trails.
</t>
  </si>
  <si>
    <t>Riverside County</t>
  </si>
  <si>
    <t xml:space="preserve">Partners Friends of the Desert Mountains, Coachella Valley Mountains Conservancy.
Cooperators U.S. Fish and Wildlife Service, U.S. Forest Service, California Department of Fish and Game, Coachella Valley Conservation Commission, Cities of Palm Desert, Palm Springs, Cathedral City, La Quinta, and Rancho Mirage, Agua Caliente Band of Cahuilla Indians.
Project Description Providing a rugged backdrop to the gateway communities of Palm Springs, Palm Desert and La Quinta, the Santa Rosa and San Jacinto Mountains National Monument hosted approximately 1,500,000 visitors in 2008.  Ironically, rapid urbanization, immediately adjacent to the Monument is threatening the tremendous scenic and wildlife resource values, which helped to establish these resort communities in the early 1900’s.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U.S.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
</t>
  </si>
  <si>
    <t>Ironwood Forest National Monument</t>
  </si>
  <si>
    <t>AZ-7</t>
  </si>
  <si>
    <t>Pima County</t>
  </si>
  <si>
    <t>Purpose Consolidate landownership, prevent
residential development and mining and
provide long-term protection of
ecosystem, open space, species and
watershed values within the Monument.
Purchase
Opportunities
Several inholding parcels are currently
available from highly-motivated willing
sellers. Acquisition of these parcels
would provide an opportunity to
consolidate land ownership and further
the protection of Monument objects.
Partner Arizona Land and Water Trust.
Cooperators Tohono O’odham Nation, Pima County, Friends of Ironwood Forest.
Project
Description
Taking its name from one of the longest living trees in the Arizona desert, the 129,000-
acre Ironwood Forest National Monument is a true Sonoran Desert showcase. The
Ironwood is a very long-lived tree, with some specimens estimated to be more than
800 years old. Ironwood is a keystone species because it provides a nursery
environment of shade and protection that enables young seedlings of other species to
become established despite the harsh desert climate, where night-time lows can
exceed 105°F. Studies by the Arizona-Sonora Desert Museum have documented 560
plant species within the Monument. Resident birdwatchers have documented more
than 80 species of migratory and non-migratory birds. The Monument lies within the
scenic viewshed of the 1,210-mile Juan Bautista de Anza National Historic Trail, which
skirts its eastern boundary.
The proposal involves the acquisition of two properties from highly-motivated willing
sellers. The parcels have been proposed for residential development, however a
reduced demand for residential units now provides an opportunity to eliminate this
potential threat.
The Cocoraque parcel is within the Cocoraque Butte Archeological District which was
listed on the National Register of Historic Places in October 1975. More than
200 Hohokam and Paleoindian archaeological sites dated between 600 and 1450
(including many petroglyphs) have been identified on this parcel and within the
Monument.
The Waterman parcel provides habitat to a small population of Nichol Turk’s Head
cactus, occurring in localized limestone-rich areas. The Nichol Turk’s Head is a very
slow-growing cactus, taking 10 years to reach a height of 2-3 inches. It was listed as
an endangered plant in 1976 and has an approved recovery plan.</t>
  </si>
  <si>
    <t>Carrizo Plain National Monument</t>
  </si>
  <si>
    <t>CA-22</t>
  </si>
  <si>
    <t>Kern and San Luis Obispo Counties</t>
  </si>
  <si>
    <t xml:space="preserve">Purpose: Acquire private inholdings within the Carrizo Plain National Monument to consolidate ownership and protect outstanding biological and cultural values.
Project Description: The 250,000-acre Carrizo Plain National Monument, a majestic grassland preserve ringed by scenic mountain ridges, contains the last remaining undeveloped remnant of the San Joaquin Valley ecosystem.  It provides critical contiguous habitat for one of the largest assemblages of threatened and endangered species surviving on any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Plain lies Painted Rock, an important ceremonial site of the Chumash people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view one of the most spectacular sections of the 800-mile long San Andreas Fault, with its complex corrugated topography, along the eastern edge of the Plain. 
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
The adjoining First Solar parcels are within the northern quadrant of the Monument and are nearly surrounded by BLM-managed public land.
</t>
  </si>
  <si>
    <t>Dominguez-Escalante National Conservation Area</t>
  </si>
  <si>
    <t>Delta, Mesa and Montrose Counties</t>
  </si>
  <si>
    <t xml:space="preserve">Purpose: Acquisition of critical inholdings to preserve habitat for threatened and endangered plants and fish, protect cultural, riparian and scenic values, and enhance recreational opportunities. 
Project Description: The 210,000-acre Dominguez-Escalante National Conservation Area (NCA), including the 66,000-acre Dominguez Canyon Wilderness, was established to protect unique geological, cultural, paleontological, wilderness, recreation, wildlife, riparian, and scenic values.  Spectacular red rock canyons and cliffs covered in pinion juniper forests hold geological and paleontological resources spanning 600 million years, as well as many cultural and historic sites.  This vast area, dominated by the Uncompahgre Plateau’s Escalante, Cottonwood, Big Dominguez and Little Dominguez Creeks drain into the 30 miles of the Gunnison River that flow through the NCA.  The Gunnison River is designated critical habitat for two threatened fish species.  Threatened plant species, and rare and diverse wildlife call the area home, including desert bighorn sheep, mule deer, golden eagle, mountain lion, black bear, and elk.  
The Massey parcel includes two miles of an alluvial bench along the Gunnison River.  This section of the Gunnison River is listed as critical habitat for two federally endangered fish species.  The parcel contains visible remnants of the Denver &amp; Rio Grande Western railroad, a site of historical significance, as well as other riparian and scenic resource values.
The American Mountain Men parcel lies within Gibber Gulch, a magnificent, red-rock canyon.  The convergence of four major habitat types on the parcel, as well as the presence of naturally-occurring seeps and woodland riparian corridors, provides excellent wildlife habitat and potential habitat for rare plant communities.  Heritage resources on the property provide excellent opportunities for tourism, camping and self-guided interpretation.
</t>
  </si>
  <si>
    <t>Cascade-Siskiyou National Monument</t>
  </si>
  <si>
    <t xml:space="preserve">Purpose: Consolidate checkerboard land ownership pattern within the Monument to conserve and restore native and endemic plants and habitats within the greater Klamath-Cascade eco-region.
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
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t>
  </si>
  <si>
    <t>CA-1, CA-22, CA-25, CA-41, CA-51,</t>
  </si>
  <si>
    <t>Imperial, Kern, Lake, Mendocino, Napa,
San Bernardino and Tulare Counties</t>
  </si>
  <si>
    <t xml:space="preserve">Purpose: Consolidate public ownership within designated wilderness to preserve wilderness character, and increase opportunities for the public to experience primitive recreation.
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Over 37 million people are now living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areas provide important habitat to a wide variety of animal and plant species, many threatened and endangered, and some Federally-listed species.  
Six Wilderness areas are transected by the 2,638-mile Pacific Crest National Scenic Trail and seven Wilderness areas are located adjacent to the Juan Bautista de Anza and Old Spanish National Historic Trails.  Sixteen parcels are currently available for acquisition within nine Wilderness units.
</t>
  </si>
  <si>
    <t>Humboldt and Mendocino Counties</t>
  </si>
  <si>
    <t xml:space="preserve">Purpose: Establish multiple contact areas to provide for public education and interpretation of the multiple resource and recreational values associated with the Monument.
Project Description: Located along the entire 1,100-mile California coastline, the California Coastal National Monument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
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760-acre Manchester Beach State Park.
Acquisition of the Cypress Abbey parcel would link the Stornetta ACEC with the community of Point Arena, place two additional miles of coastline into public ownership and further completion of the California Coastal Trail.  The property contains critical habitat for two endangered species, the Behrens’ Silverspot Butterfly and the Point Arena subspecies of Mountain Beaver.  Both species are only found on this stretch of the California coast.  The Trust for Public Land has negotiated a leverage to fully cover the $8M cost of this property.
</t>
  </si>
  <si>
    <t xml:space="preserve"> Edgeholding. Acquisition links Stornetta ACEC with the community of Point Arena.</t>
  </si>
  <si>
    <t>Blackfoot River Srma/Lewis And Clark National Historic Trail</t>
  </si>
  <si>
    <t xml:space="preserve">Purpose: Protect exceptional biological diversity, wildlife habitat and rural landscapes from the impacts of residential subdivision. Preservation of the Lewis and Clark National Historic Trail (NHT) corridor.
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
The Blackfoot system possesses exceptional wetlands, riparian, grasslands, and forestland vegetation associations.  These ecosystems possess exceptional biodiversity and high scenic value.  An active partnership with the Montana Department of Fish, Wildlife and Parks is working to restore Bull trout (T&amp;E listed species) habitat.  Traversing the breadth of Montana, the Lewis and Clark NHT Trail crosses lands with some of the richest resources and diversity in the region.  In July 1806 Captain Meriwether Lewis and nine members of the Corps of Discovery followed this course of the Blackfoot River on the return leg of their expedition. 
The proposed acquisition, supported by the Montana Department of Fish, Wildlife and Parks is a component of The Nature Conservancy’s broader Montana Legacy Project and is the final TNC-BLM acquisition in the project area. 
</t>
  </si>
  <si>
    <t xml:space="preserve">Cascade-Siskiyou National Monument </t>
  </si>
  <si>
    <t xml:space="preserve">Purpose: Consolidate checkerboard land ownership pattern within the Monument to conserve and restore native and endemic plants and habitats within the greater Klamath-Cascade eco-region.
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
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parcels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t>
  </si>
  <si>
    <t xml:space="preserve">Santa Rosa And San Jacinto Mountains National Monument </t>
  </si>
  <si>
    <t xml:space="preserve">Purpose: Consolidate land ownership pattern within the Monument to conserve significant scenic, recreational, and wilderness resources. Improve and increase recreational access/public use.
Project Description: Providing a rugged backdrop to the gateway communities of Palm Springs, Palm Desert and La Quinta, the Santa Rosa and San Jacinto Mountains National Monument (NM) annually hosts over 1,500,000 visitors.  However, rapid urbanization, immediately adjacent to the Monument is threatening the tremendous scenic and wildlife resource values, which ironically helped to establish these resort communities in the early 1900’s.  A partnership effort including the State of California, BLM, U.S. Forest Service, local governments, and non-profit organizations has acquired more than 30,000 acres of inholdings to protect resources and improve management.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U.S. Forest Service (64,400 acres of the Monument lie within the San Bernardino National Forest).  Three Wilderness units, the 94,989-acre Santa Rosa Mountain Wilderness, administered by BLM, and the 19,695-acre Santa Rosa Wilderness and a portion of the 33,177-acre San Jacinto Wilderness, administered by the U.S. Forest Service are imbedded within the Monument boundary.  The 2,683-mile Pacific Crest National Scenic Trail passes through the Monument.
</t>
  </si>
  <si>
    <t>Upper Snake/South Fork Snake River ACEC/SMRA</t>
  </si>
  <si>
    <t>Bonneville, Fremont, Jefferson,
and Madison Counties</t>
  </si>
  <si>
    <t>Purpose: Conserve and enhance significant scenic, recreational and wildlife resources within the Snake River corridors, predominately through the acquisition of conservation easements.</t>
  </si>
  <si>
    <t>Trinity National Wild and Scenic River</t>
  </si>
  <si>
    <t>Trinity County</t>
  </si>
  <si>
    <t>Purpose: Consolidate, conserve, and enhance significant scenic, recreational, and wildlife resources and improve public  access within the Trinity National Wild and Scenic River corridor.</t>
  </si>
  <si>
    <t>Gunnison Gorge NCA</t>
  </si>
  <si>
    <t>Purpose: Consolidate ownership to protect fisheries, riparian, and cultural values and provide access and quality recreation experiences within the Gunnison River corridor.</t>
  </si>
  <si>
    <t>Upper Sacramento  River ACEC</t>
  </si>
  <si>
    <t>Tehama County</t>
  </si>
  <si>
    <t>Purpose Purchase multiple private inholdings within the boundary of the Upper Sacramento River Area of Critical Environmental Concern.</t>
  </si>
  <si>
    <t>CA-44</t>
  </si>
  <si>
    <t xml:space="preserve">Partner: Friends of the Desert Mountains.
Cooperators: U.S. Forest Service, California Department of Fish and Game, Cities of Palm Desert, Palm Springs, Cathedral City, City of Rancho Mirage, Agua Caliente Band of Cahuilla Indians, Coachella Valley Mountains Conservancy, The Nature Conservancy.
Project Description: Providing a rugged backdrop to the gateway communities of Palm Springs, Palm Desert and La Quinta, the Santa Rosa and San Jacinto Mountains National Monument (NM) hosted approximately 1,500,000 visitors in 2008. However, rapid urbanization, immediately adjacent to the Monument, ironically is threatening the tremendous scenic and wildlife resource values, which helped to establish these resort communities in the early 1900’s.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
Purpose
Conserve significant scenic, recreational, and wilderness resources within the Santa Rosa and San Jacinto Mountains National Monument. Increase recreational access/public use.
Purchase
Opportunities
Multiple properties facing immediate threat from high-density suburban/urban residential development and incompatible recreational use and demands.
</t>
  </si>
  <si>
    <t>Lesser Prairie Chicken Habitat ACEC</t>
  </si>
  <si>
    <t>NM-2</t>
  </si>
  <si>
    <t>Chaves County</t>
  </si>
  <si>
    <t>Purpose: Conserve and enhance critical habitat for the Lesser Prairie chicken and the Sand Dune lizard, both Federal candidate species.</t>
  </si>
  <si>
    <t xml:space="preserve">Project Description: Fir forests, oak groves, wildflower meadows and steep canyons make the 53,000-acre Cascade-Siskiyou National Monument (CSNM) an ecological wonder, with biological diversity unmatched in the Cascade Range. A tremendous variety of plants and animals make homes amidst the towering forests, sunlit groves, wildflower-strewn meadows, and steep canyons. The Monument is a bird haven, with more than 200 species identified, including the Northern Spotted Owl, the Great Gray Owl, the Peregrine Falcon and the Willow Flycatcher.
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t>
  </si>
  <si>
    <t>Purpose: Enhance public recreation opportunities and preserve riparian/wetland and endangered species habitat along the North Platte River.</t>
  </si>
  <si>
    <t>Sandy River/Oregon National Historic Trail</t>
  </si>
  <si>
    <t>OR-3/OR-5</t>
  </si>
  <si>
    <t>Purpose: Preservation of the Sandy/Salmon River gorge and interwoven Oregon National Historic Trail corridor, providing for the protection of open space, scenic, recreation, fisheries, and wildlife values.</t>
  </si>
  <si>
    <t xml:space="preserve">Project Description: The Carrizo Plain National Monument is a majestic 250,000-acre grassland and scenic mountainous preserve that contains the last remaining undeveloped remnant of the San Joaquin Valley ecosystem. As a result, it provides critical contiguous habitat for one of the largest assemblages of threatened and endangered species surviving on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PIain lies Painted Rock, an important ceremonial site of the Chumash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see one of the most spectacular sections of the 800-mile long San Andreas Fault with its complex corrugated topography along the edge of the Plain. 
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
</t>
  </si>
  <si>
    <t xml:space="preserve">Project Description: The Canyons of the Ancients National Monument was established to protect cultural and natural resources on a landscape scale. The complex 170,850-acre landscape and remarkable cultural resources have been a focal point of explorers and researchers for 130 years. The Monument contains the highest density of cultural resource sites in the nation with more than 100 sites/square mile; 6,000 sites are documented and a total of 20,000-30,000 predicted. Site types include cliff dwellings, villages, great kivas, shrines, agricultural fields, check dams, petroglyphs and pictographs, and pottery kilns. Many sites have standing walls. Eight sites and one District, including 167 sites, are listed on the National Register of Historic Places. Lowry Pueblo is a National Historic Landmark. Native Americans maintain close ties to the landscape and to the sites occupied by their ancestors. The BLM staff regularly involves tribal consultants in interpretation and education projects. Canyons of the Ancients offers an unparalleled opportunity to observe, study, and experience how cultures lived and adapted over time in the American Southwest.
Monument resources include spectacular land forms with deeply incised canyons, sheer sandstone cliffs, and panoramic vistas; riparian areas with habitat for the threatened and endangered Southwestern Willow flycatcher; and unique herpetological species such as the Longnose Leopard lizard and the Desert Spiny lizard, both on the State Director’s Sensitive Species List. Wildlife includes deer, elk, mountain lions, bears, coyotes, foxes, wild turkeys, falcons and eagles. The Monument includes three Wilderness Study Areas and surrounds three units of Hovenweep National Monument, managed by the National Park Service. About 45,000 annual visitors take advantage of opportunities for visiting cultural resource sites, camping, hiking, horseback riding, mountain biking and ATVs (on existing roads), hunting, and wildlife viewing. 
</t>
  </si>
  <si>
    <t xml:space="preserve">Project Description: There are 88 designated Wilderness units encompassing over 3.9 million acres of public land in California. The first 69 Wilderness units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have designated 19 additional Wilderness units on BLM lands in California. These Wilderness units stretch from the north coast of California to the peaks of the Sierra Nevada to lands along the Mexican border. 
Over 37 million people are now living in California. These Wilderness units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More than half of the South Fork Eel River Wilderness is characterized by reddish soil. This unusual soil has resulted in a unique vegetation cover with several Federally and State protected botanical species, including endangered, candidate, and BLM sensitive species. The Red Mountain and Cedar Creek drainages dominate the Wilderness and are tributaries to the South Fork Eel River. 
</t>
  </si>
  <si>
    <t>Chain-of-Lakes RMA/Lewis and Clark NHT</t>
  </si>
  <si>
    <t>Broadwater and Lewis and Clark Counties</t>
  </si>
  <si>
    <t>Purpose: Acquisition of multiple parcels within the Chain-of-Lakes Recreation Management Area/Lewis and Clark National Historic Trail.</t>
  </si>
  <si>
    <t>Snake River Rim Recreation Area/Oregon National Historic Trail</t>
  </si>
  <si>
    <t>Jerome County</t>
  </si>
  <si>
    <t>Purpose: Protect key properties to conserve open space, allow public recreational access, preserve an existing trail corridor and  provide environmental education  opportunities.</t>
  </si>
  <si>
    <t>FWS</t>
  </si>
  <si>
    <t>San Diego NWR</t>
  </si>
  <si>
    <t>CA-50, CA-51, CA-52</t>
  </si>
  <si>
    <t>San Diego</t>
  </si>
  <si>
    <t>ND;SD</t>
  </si>
  <si>
    <t>ND-AL, SD-AL</t>
  </si>
  <si>
    <t>Rappahannock River NWR</t>
  </si>
  <si>
    <t>VA-1</t>
  </si>
  <si>
    <t>Essex, King George, Caroline, Richmond, and Westmoreland </t>
  </si>
  <si>
    <t>Rocky Mountain Front CA</t>
  </si>
  <si>
    <t>Lewis and Clark, Pondera, and Teton Counties</t>
  </si>
  <si>
    <t>FL-12, FL-15, FL-16</t>
  </si>
  <si>
    <t>Polk, Osceola, Okeechobee, and Highlands Counties</t>
  </si>
  <si>
    <t>AR-1</t>
  </si>
  <si>
    <t>Jackson, Woodruff, Monroe and Prairie</t>
  </si>
  <si>
    <t xml:space="preserve">Silvio O. Conte National Fish and Wildlife Refuge  </t>
  </si>
  <si>
    <t>Highlands Conservation</t>
  </si>
  <si>
    <t>CT, NJ, NY, PA</t>
  </si>
  <si>
    <t>The Highlands Conservation Act (HCA) authorizes the Secretary of the Interior to work in partnership with the Secretary of Agriculture to provide financial ssistance to the Highland States (Connecticut, New
Jersey, New York, and Pennsylvania) for preservation and protection of high priority conservation land in the Highlands region. The purpose of the HCA is to: recognize the importance of the water, forest,
agricultural, wildlife, recreational, and cultural resources, and the national significance of the Highlands
region to the United States; to authorize the Secretary of the Interior to work in partnership with the
Secretary of Agriculture to provide funding for financial assistance to the Highland States to preserve and
protect high priority conservation land in the Highlands region; and to continue ongoing Forest Service
programs in the region. The Federal grant share of the cost of carrying out a land conservation partnership
project shall not exceed 50 percent of the total cost of the land conservation partnership project. The
Service works with the Highland States and other Federal agencies to determine how best to implement the
HCA.
Funding for Highlands projects will enable acquisition of parcels within the projects that have met the
criteria of the Highlands Act. These funds would complement state funds at a greater than 1:1 match, as
required by the Act. Although specific parcels and acreages are not available to date for FY 2012, funds
would be disbursed based on individual state interest in partnering for Highlands projects. Connecticut
anticipates purchasing lands within the 61,699 acre Shepaug River Headwaters Focus Area. The State of
New York plans to fund parcels within a 2,766 acre area of the East Hudson Highlands. New Jersey would
work in a 987 acre portion of the Twin Watershed project area and Pennsylvania is planning to acquire
parcels within a 375 acre section of South Mountain. All projects would meet funding match criteria.</t>
  </si>
  <si>
    <t>Blackfoot Valley CA</t>
  </si>
  <si>
    <t>Lewis and Clark, Missoula, and Powell Counties</t>
  </si>
  <si>
    <t>Purpose of Acquisition: Acquisition would support long-term viability of fish and wildlife habitat on a
large, landscape-scale basis in the Crown of the Continent. Acquisition of perpetual conservation
easements preserves habitat where existing biological communities are functioning well and maintains the
traditional rural economies for present and future generations of Americans.
Project Cooperators: The Nature Conservancy, The Conservation Fund/Mellon Foundation, Blackfoot
Challenge, Montana Fish, Wildlife and Parks, Swan Ecosystem Center, Clark Fork Coalition, The
Confederated Salish and Kootenai Tribes, Missoula, Lake, Beaverhead, Lewis &amp; Clark County
Commissioners, Montana DNRC, Montana Wilderness Association, and Montana Audubon Society.
Project Description: Funds would be used to acquire perpetual conservation easements on
approximately 21,874 acres for the Rocky Mountain Front and Blackfoot Valley Conservation Area
portions of the Crown of the Continent in Montana. These lands border existing protected land (owned by
the Service, other federal agencies, or The Nature Conservancy) and include important habitat for grizzly
bear, wolverine, lynx, goshawk, willow flycatcher, sage grouse, sharp-tailed grouse, burrowing owl,
Lewis woodpecker, trumpeter swan, yellow-billed cuckoo, cutthroat trout, arctic grayling, and Columbia
spotted frog. The Rocky Mountain Front is considered one of the best remaining intact ecosystems left in
the lower 48 states, and supports nearly every wildlife species described by Lewis and Clark in 1806, with
the exception of free-ranging bison. The Blackfoot Valley is one of the last, undeveloped river valley
systems in Western Montana. Red Rock Lakes NWR lies in the heart of the Centennial Valley and includes one of the largest wetland complexes in the Northern Rockies. There is increasing pressure to
subdivide and develop these landscapes for second home development and commercial uses. Protecting
these tracts would prevent fragmentation and preserve trust species habitat in some of the nation’s best
remaining intact ecosystems.</t>
  </si>
  <si>
    <t>O&amp;M: The Service estimates that annual monitoring and inspection of the 21,874 acres of easements
would require approximately 0.5 FTE of total staff time (approximately $20,000 per year).</t>
  </si>
  <si>
    <t>Dakota Grassland CA</t>
  </si>
  <si>
    <t>At large</t>
  </si>
  <si>
    <t>Purpose of Acquisition: Purchase perpetual wetland and grassland easements to protect wildlife habitats
of native grassland and associated wetlands located in the Prairie Pothole Region (PPR).
Project Cooperators: North Dakota Game and Fish Department, North Dakota Natural Resources Trust,
Ducks Unlimited, Inc., The Nature Conservancy, South Dakota Grassland Coalition, and private
landowners.
Project Description: Funds would be used to acquire perpetual conservation easements on
approximately 23,053 acres from multiple owners. The PPR ecosystem consists of native mixed-grass
prairie intermingled with high densities of temporary, seasonal, semi-permanent, and permanent wetlands
that support breeding habitat for waterfowl, shorebirds, grassland birds, and the endangered piping plover.
Habitat fragmentation and loss due to conversion of wetlands and grasslands to cropland is the primary
threat to wildlife species in the PPR. With the protection afforded by perpetual easements, this highly
productive yet fragile ecosystem will remain intact, preserving habitat where biological communities will
flourish. Acquisition of these easements would help to maintain traditional farming and ranching
operations while fostering landscape-level conservation.</t>
  </si>
  <si>
    <t>O&amp;M: The Service anticipates spending a minimal amount for annual compliance over-flights, estimated
at less than $3,600 per year, which the Service would fund out of NWRS base funding.</t>
  </si>
  <si>
    <t>Everglades Headwaters NWR  and Conservation Area</t>
  </si>
  <si>
    <t xml:space="preserve">Purpose: of Acquisition:  To protect, restore, and conserve habitat for 278 federal and state listed species, including Florida panther, Florida black bear, Audubon’s crested caracara, Florida scrub jay, 
red-cockaded woodpecker, whooping crane, Everglades snail kite, and, most significantly, protect habitat for the Florida grasshopper sparrow, a federally endangered endemic species.  Acquisitions would protect, restore, and conserve the headwaters, groundwater recharge and watershed of the Kissimmee Chain of Lakes, Kissimmee River, and Lake Okeechobee region.  This acquisition would also directly improve water quantity and quality in the Everglades watershed, complementing the Comprehensive Everglades Restoration Plan goals, and protect the water supply for millions of people. 
Project Cooperators:  Florida Fish and Wildlife Conservation Commission, South Florida Water Management District, Florida Department of Agriculture and Consumer Services, Florida Division of State Lands, Florida Department of Environmental Protection, U. S. Air Force, Avon Park Air Force Range, The Nature Conservancy, National Wildlife Refuge Association, Florida Cattlemen’s Association, and Florida Farm Bureau. 
Project Description:  Funds would be used to acquire fee title to approximately 1,250 acres.  This is an opportunity for the Service to protect a large landscape of diverse and high-quality habitats, and to conserve and restore large numbers of threatened and endangered species, while supporting Central Florida’s rich ranching heritage.  The America’s Great Outdoors (AGO) Initiative is a Presidential initiative and one of the Secretary of the Interior’s top three national priorities, designed to create and conserve large functional landscapes for wildlife and ecosystem services protection, historic and cultural protection, and to provide the American public with outstanding wildlife-dependent recreational opportunities. 
</t>
  </si>
  <si>
    <t>O&amp;M: The Service estimates annual costs of up to $25,000 for habitat management and restoration,
prescribed burning, and hunting and public use management.</t>
  </si>
  <si>
    <t>Longleaf Initiative: Okefenokee NWR</t>
  </si>
  <si>
    <t>FL-2, FL-4, GA-1</t>
  </si>
  <si>
    <t>Charlton, Ware, and Clinch counties, Georgia; Baker County, Florida</t>
  </si>
  <si>
    <t xml:space="preserve">Purpose: of Acquisition:  To conserve populations of threatened, endangered, rare, and imperiled plants and animals and their native longleaf pine habitats; to restore former slash pine plantations to native longleaf pine; to provide suitable black bear habitat, including corridors to link to critical habitat for major population centers; to provide high-quality habitat for migratory birds, shorebirds, waterbirds, and marshbirds; and to provide public opportunities for hunting, fishing, and other wildlife-dependent recreation. 
Project Cooperators:  Charleston County Greenbelt, The Nature Conservancy, Conservation Fund, Georgia Department of Natural Resources, Pee Dee Land Trust, American Rivers, Sam Shine Foundation
Project Description:  Funds would be used to acquire a combination of 3,900 fee and conservation easement acres at Cape Romain (SC), Okefenokee (GA/FL), St. Marks (FL) and Waccamaw (SC) NWRs.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Residential, commercial, and industrial, fragmentation, extraction industries, loss of public access, and loss of paleontological resources are some the greatest threats facing this landscape.  Acquisition funding would significantly contribute to a multi-partner, multi-state effort to ensure resiliency and connectivity of this ecosystem, support working lands, enhance recreational access and opportunities, and protect historic and cultural resources.
</t>
  </si>
  <si>
    <t>O&amp;M: The Service estimates annual costs of up to $100,000 for habitat management and restoration,
prescribed burning, and hunting and public use management. Acquisition may produce efficiency
improvements in Service law enforcement and boundary posting, which would reduce these costs. Costs
associated with restoration work could be offset by hunting fees or outside funding.</t>
  </si>
  <si>
    <t>Purpose of Acquisition: Purchase perpetual wetland and grassland easements to protect wildlife habitats
of native grassland and associated wetlands located in the Prairie Pothole Region (PPR).
Project Cooperators: North Dakota Game &amp; Fish Department, North Dakota Natural Resources Trust,
Ducks Unlimited, Inc., The Nature Conservancy, South Dakota Grassland Coalition, and private
landowners.
Project Description: Funds would be used to acquire perpetual conservation easements on
approximately 10,333 acres from 19 owners. The PPR ecosystem consists of native mixed-grass prairie
intermingled with high densities of temporary, seasonal, semi-permanent, and permanent wetlands that
support breeding habitat for waterfowl, shorebirds, grassland birds, and the endangered piping plover.
Habitat fragmentation and loss due to conversion of wetlands and grasslands to cropland is the primary
threat to wildlife species in the PPR. With the protection afforded by perpetual easements, this highly
productive yet fragile ecosystem will remain intact, preserving habitat where biological communities will
flourish. Acquisition of these easements would help</t>
  </si>
  <si>
    <t>O&amp;M: The Service anticipates spending a minimal amount for annual compliance over-flights, estimated
at less than $3,500 per year, which the Service would fund out of NWRS base funding.</t>
  </si>
  <si>
    <t>Dakota Tallgrass Prairie NWR</t>
  </si>
  <si>
    <t>Purpose of Acquisition: To protect the northern tallgrass prairie ecosystem and associated wildlife
species.
Project Cooperators: The Nature Conservancy and the local community.
Project Description: Funds would be used to acquire perpetual conservation easements on
approximately 1,020 acres of tallgrass prairie. Tallgrass prairie once covered 90 percent of the Dakotas,
but less than three percent remains. Habitat fragmentation and conversion to crop production are the
primary threats to this ecosystem. The Service plans to use grassland easements to protect 190,000 acres
of the remaining tallgrass prairie in the eastern Dakotas, including 25,000 acres in North Dakota and
165,000 acres in South Dakota. These easement acquisitions will help to maintain traditional ranching
operations while fostering landscape-level conservation.
The project area has a rich variety of plant, animal, and insect species including more than 147 species of
breeding birds ranging from neotropical migrants to waterfowl. Several candidate endangered species are
found within the tallgrass prairie ecosystem, including Baird’s sparrow, loggerhead shrike, ferruginous
hawk, and rare butterflies such as the Dakota skipper. The endangered western prairie fringed orchid also
occurs in the tallgrass prairie. These large blocks of grasslands help to buffer prairie ecosystems from
agricultural chemicals and invasive species, and provide the natural habitat mosaic required by prairiedependent
species. Existing prairie is a well-documented store of terrestrial carbon. Preventing
conversion with grassland easements ensures this sequestered carbon is maintained.</t>
  </si>
  <si>
    <t>O&amp;M: A minimal amount of resources would be needed for annual compliance over-flights, estimated at
less than $1,500, which would be funded out of NWRS base funding.</t>
  </si>
  <si>
    <t>Everglades Headwaters</t>
  </si>
  <si>
    <t xml:space="preserve">Purpose: of Acquisition:  To protect, restore, and conserve habitat for 278 federal and state listed species, including Florida panther, Florida black bear, Audubon’s crested caracara, Florida scrub jay, Florida grasshopper sparrow, red-cockaded woodpecker, whooping crane, and Everglades snail kite.  Acquisitions would protect, restore, and conserve the headwaters, groundwater recharge and watershed of the Kissimmee Chain of Lakes, Kissimmee River, and Lake Okeechobee region, and would also directly improve water quantity and quality in the Everglades Watershed, complementing the Comprehensive Everglades Restoration Plan goals, and protecting the water supply for millions of people. 
Project Description:  The proposed EHNWR has two components: a 50,000-acre fee title Acquisition Area and a 100,000-acre, easement-only Acquisition Area or Management District.  Funds would be used to acquire fee title on 750 acres.  This is an opportunity for the Service to protect a large landscape of diverse and high-quality habitats, and to conserve and restore large numbers of threatened and endangered species.  The America’s Great Outdoors (AGO) program is one of the Secretary of the Interior’s three national priorities, designed to create and conserve large functional landscapes for wildlife protection and ecosystem services protection, historic and cultural protection; and to provide the American public with outstanding wildlife-dependent recreational opportunities. </t>
  </si>
  <si>
    <t>O&amp;M: Initial costs would include salary, start-up, and support funding for three permanent staff,
vehicles, office rental, and miscellaneous supplies estimated at $500,000. An office and visitor center
would be added at a one-time cost of $3,000,000.</t>
  </si>
  <si>
    <t>Flint Hills Legacy Conservation Area</t>
  </si>
  <si>
    <t>KS</t>
  </si>
  <si>
    <t>KS-1, KS-2, KS-4</t>
  </si>
  <si>
    <t>Butler, Chase, Chautauqua, Clay, Cowley, Dickinson, Elk, Geary, Greenwood, Harvey, Jackson, Lyon, Marion, Marshall, Morris, Pottawatomie, Riley, Shawnee, Washington, Woodson, and Waubansee</t>
  </si>
  <si>
    <t>Purpose of Acquisition: To protect the Flint Hills tallgrass prairie ecosystem and associated grasslanddependent
wildlife species.
Project Cooperators: The Nature Conservancy, the Kansas Land Trust, The Ranchland Trust of Kansas,
the Tallgrass Legacy Alliance, and the local community.
Project Description: Funds would be used to acquire perpetual conservation easements on
approximately 6,503 acres of tallgrass prairie. Tallgrass prairie is one of the most endangered ecosystems
in the United States, with less than four percent of the original acreage remaining. This project makes
exclusive use of conservation easements to protect 1,100,000 acres of the remaining tallgrass prairie in
the Flint Hills ecoregion in eastern Kansas from the threat of fragmentation. This fragmentation occurs as
the result of residential, commercial, and industrial development, as well as encroachment of woody
vegetation. Acquisition of perpetual conservation easements from willing sellers provides permanent
protection for tallgrass prairie ecosystems and fosters landscape level conservation, while helping to
maintain traditional ranching operations. Landowner interest is high, and the Service is currently
identifying lands for acquisition that contain high quality tallgrass habitat with minimal fragmentation and
woody vegetation encroachment. In addition to preserving some of the last remaining tallgrass prairie,
conservation easements would protect habitat that is important for the threatened Topeka shiner, as well
as a wide variety of grassland-dependent birds and other species.</t>
  </si>
  <si>
    <t>O&amp;M: Within the base funding for the Refuge System, the Service would use approximately $1,000 for
annual maintenance of the new acquisitions, mainly for easement enforcement.</t>
  </si>
  <si>
    <t>Valle de Oro NWR (vice Middle Rio Grande NWR)</t>
  </si>
  <si>
    <t>NM-1</t>
  </si>
  <si>
    <t>Bernalillo</t>
  </si>
  <si>
    <t>Purpose of Acquisition: The primary purpose is to “foster environmental awareness and outreach
programs and develop an informed and involved citizenry that will support fish and wildlife
conservation.” Other purposes include creating a refuge that is suitable for incidental fish and wildlifeoriented recreations development, the protection of natural resources, and the conservation of endangered
species or threatened species.
Project Cooperators: The Trust for Public Land, Bernalillo County, National Park Service, Bureau of
Reclamation, Bureau of Land Management, New Mexico State Parks Department, and various
foundations and corporations.
Project descriptions: Funds would be used to acquire fee title on 100 acres. The Refuge would be established on 570 acres of land within a 30-minute drive of 40 percent of the state’s population.
Acquisition will include associated senior water rights which will provide additional protection for the endangered Rio Grande silvery minnow. The land is located in a metropolitan area near the Rio Grande, one of the longest rivers in North America. The property is adjacent to the bosque and the Rio Grande Valley State Park which will provide a buffer zone from urban development. Habitat restoration of the
land will provide an additional connection on the east side of the Rio Grande for neo-tropical birds
migrating along the river’s bosque. The tract will also provide cover for terrestrial species that move north and south along the river.</t>
  </si>
  <si>
    <t>O&amp;M: The Service estimates $35,000 for initial posting and miscellaneous fencing of the tract.</t>
  </si>
  <si>
    <t>Neches River Nwr</t>
  </si>
  <si>
    <t>TX-5</t>
  </si>
  <si>
    <t>Cherokee</t>
  </si>
  <si>
    <t xml:space="preserve">Purpose: of Acquisition:  To protect important remnant bottomland habitat and associated habitats for migrating, wintering, and breeding waterfowl, and to protect the forest’s diverse biological values and wetland functions of water quality improvement and flood control. 
Project Cooperators: The Conservation Fund, the Texas Parks and Wildlife Department, and various
foundations and corporations.
Project Descriptions:  Funds would be used to acquire fee title to approximately  640 acres.  Acquisition would provide much-needed resting habitat for neo-tropical birds migrating north in the spring after crossing the Gulf of Mexico.  The Refuge was established for protection of biological diversity and as a refuge for migratory waterfowl.  Bottomland habitats in east Texas are used by almost three million dabbling ducks.  These same areas provide habitat for 273 bird species, 45 mammal species, 54 reptile species, 31 amphibian species, and 116 fish species.  The Neches River is one of the largest Texas rivers, running roughly 420 miles.  The section where the Refuge is located is one of the longest flowing portions of a Texas river.  The diversity provided by the bottomlands is greater than the upland habitat types due to the diversity of floral species and the abundance of food sources.  </t>
  </si>
  <si>
    <t>O&amp;M: The Service estimates initial costs of $25,000 for posting and fencing.</t>
  </si>
  <si>
    <t>CT; NH; VT; MA</t>
  </si>
  <si>
    <t xml:space="preserve">CT-1, CT-2, CT-3, MA-1, MA-2, NH-2, VT-AL
</t>
  </si>
  <si>
    <t>Purpose of Acquisition: To protect fisheries and wildlife resources and provide public access to refuge
lands.
Project Cooperators: The Trust for Public Land, The Nature Conservancy, The Conservation Fund, and
the Kestrel Land Trust.
Project Description: Funds would be used to acquire fee title to approximately 1,041 acres from eight
owners. Acquisition of tracts within the Refuge’s Fort River Division would contribute toward the
protection of a large grassland project for the upland sandpiper and other grassland species. The Fort
River is the longest unobstructed tributary to the Connecticut River in Massachusetts, providing habitat
for the endangered dwarf wedge mussel and anadromous fish. In addition, acquisition of northern boreal
forest tracts in the Nulhegan Basin Division, and acquisition of wetland tracts in the Pondicherry
Division, would protect nesting songbirds and provide wildlife-dependent recreational and educational
opportunities.</t>
  </si>
  <si>
    <t>San Joaquin River Nwr</t>
  </si>
  <si>
    <t>CA-18</t>
  </si>
  <si>
    <t>San Joaquin, Stanislaus</t>
  </si>
  <si>
    <t>Purpose of Acquisition: To protect native grasslands and wetlands that are essential for long-term survival of the Aleutian Canada goose, and to protect a large piece of riparian habitat valuable to a variety of wildlife species.
Project Cooperators: State of California CALFED Bay Delta Grant Program.
Project Description: Funds would be used to acquire a perpetual conservation easement on
approximately 167 acres of predominantly native, irrigated pasture. The biggest threat to the Refuge is residential development and conversion from grasslands and wetlands habitat to croplands, orchards, or dairy operations that will provide little or no benefit to wildlife. Acquisition would support long-term viability to the grassland and wetland ecosystems as well as provide a safe haven for migratory birds and other wildlife species.</t>
  </si>
  <si>
    <t>Upper Mississippi River NW&amp;FR</t>
  </si>
  <si>
    <t>IA; IL; MN; WI</t>
  </si>
  <si>
    <t xml:space="preserve">MN-1, IA-1 , IA-4, IL-16, IL-17, WI-3
</t>
  </si>
  <si>
    <t>Purpose: of Acquisition:  To protect, restore, and manage grassland and wetland habitat for migratory birds, including waterfowl, resident wildlife, federal and state threatened and endangered species, and public recreation.
Project Cooperators: U.S. Army Corps of Engineers, Ducks Unlimited, The Nature Conservancy, the
Minnesota DNR, Wisconsin DNR, Iowa DNR, Illinois DNR, and Friends of the Upper Mississippi
Refuge.
Project Description:  Funds would be used to acquire fee title to approximately 335 acres, in three parcels.  Two contiguous parcels are located in northern Allamakee County, Iowa, and lie within the flood plain of the Upper Iowa River.  The third parcel is located in eastern Houston County, Minnesota, and is in the Mississippi River 100-year floodplain.  All parcels are located within the acquisition boundary of the Upper Mississippi River NW &amp; FR.  These acquisitions would preserve critical feeding and resting habitat for waterfowl and other birds in the Mississippi Flyway.  They would protect the extensive wetland complexes that function as flood control and nutrient recycling.</t>
  </si>
  <si>
    <t>O&amp;M: The Service estimates an initial cost of $10,000 for restoration and enhancement work (spraying,
mowing, burning, and fencing supplies and signage), which the Service would fund from Refuge base
funding.</t>
  </si>
  <si>
    <t>Northern Tallgrass Prairie Nwr</t>
  </si>
  <si>
    <t>IA; MN</t>
  </si>
  <si>
    <t xml:space="preserve">MN-1, MN-2, MN-7, IA-2, IA-3, IA-4, IA-5
</t>
  </si>
  <si>
    <t>Purpose: of Acquisition:  To protect, restore, and enhance the remaining northern tallgrass prairie habitats and associated wildlife species.
Project Cooperators: Minnesota Department of Natural Resources (DNR), Iowa Department of Natural
Resources, Ducks Unlimited, Pheasants Forever, The Nature Conservancy, Minnesota Waterfowl
Association, several county conservation boards, and several local Chambers of Commerce.
Project Description:   Funds would be used to acquire 166 acres throughout western Minnesota and northwestern Iowa.  The project will include prairie preservation and restoration, which will not only protect the prairie ecosystem, but also benefit grassland birds such as dickcissel, bobolink, grasshopper sparrow, and sedge wren.  This project has strong support from the Iowa congressional delegation.
Rather than acquiring a contiguous boundary with the aim of eventual ownership of all lands, the Service has set a goal of acquiring 77,000 acres, spreading land acquisition across all or portions of 85 counties.  The Service will acquire fee and easement lands to reach this goal.  The Service will work with private landowners to develop stewardship agreements, and provide incentives and management assistance in the interest of preserving the prairie landscape regardless of ownership</t>
  </si>
  <si>
    <t>O&amp;M: Annual operation and maintenance costs are expected to be approximately $30,000 for initial
restoration and enhancement work (spraying, mowing, burning, and signage).</t>
  </si>
  <si>
    <t>Grasslands WMA</t>
  </si>
  <si>
    <t>Merced</t>
  </si>
  <si>
    <t>Purpose of Acquisition: To protect important wintering area for the Pacific Flyway waterfowl
populations.
Project Cooperators: State of California.
Project Description: Funds would be used to acquire a perpetual conservation easement on one 247-acre tract. This property is predominantly low lying, irrigated pasture and will be protected by means of a perpetual conservation easement. The biggest threat is residential development and the conversion of grasslands, wetlands, and riparian habitat to croplands, orchards, or dairy operations that will provide little or no benefit to wildlife. The acquisition of this property will provide long-term viability to the grassland ecosystem as well as provide a safe haven for migratory birds and other wildlife species.</t>
  </si>
  <si>
    <t>Red Rock Lakes NWR</t>
  </si>
  <si>
    <t>ID/MT</t>
  </si>
  <si>
    <t>Beaverhead</t>
  </si>
  <si>
    <t>Recast Ops Plan</t>
  </si>
  <si>
    <t>Fee &amp; easement</t>
  </si>
  <si>
    <t>Purpose of Acquisition: To provide for long-term viability of fish and wildlife habitat on a large
landscape basis in the Greater Yellowstone Ecosystem. In addition, the project would protect, restore and
enhance native wet meadows, wetlands, uplands and mountain foothills for migratory birds, including
waterfowl, and other wildlife. Additional lands would be available for wildlife-dependent public uses
(hunting, fishing, wildlife observation and photography, and environmental education and interpretation)
for present and future generations of Americans. Protection of this landscape would also preserve the key
wilderness values of the refuge and surrounding view shed of the Centennial Valley.
Project Cooperators: The Nature Conservancy, Montana Fish, Wildlife and Parks, Beaverhead County
Commissioners, Bureau of Land Management, and Greater Yellowstone Coordinating Council.
Project Description: The Service would use the requested funds to purchase 670 acres that would be for
the initial phase of a multi-year acquisition effort to acquire one of the most important tracts remaining
within Red Rock Lakes NWR. The Elizabeth Grazing Association tract includes nearly 1 mile on both
sides of Red Rock Creek that supplies most of the water for the Red Rock Lakes NWR wetland complex.
Acquisition of this property would enable the Service to restore this portion of Red Rock Creek (from
overgrazing) and improve water quality in Upper Red Rock Lake on the refuge. The Centennial Valley,
like much of western Montana, is threatened by subdivision and demand for second home development
that is creeping west from Yellowstone Park and the Henry’s Lake portion of northern Idaho (this tract
could easily be developed into recreational home sites). The subject property includes a large riparian
wetland complex that provides habitat for 21 species of waterfowl and 35 species of other wetlanddependent
birds. Acquisition of this tract would expand opportunities for wildlife-dependent forms of
public recreation on the east end of the refuge.</t>
  </si>
  <si>
    <t>O &amp; M: The Service would spend a minimal amount for easement monitoring and inspections, fencing, and boundary posting, estimated
at less than $10,000 per year, which the Service would fund out of Refuge System base funding.</t>
  </si>
  <si>
    <t>Nisqually NWR</t>
  </si>
  <si>
    <t>WA-3, WA-9</t>
  </si>
  <si>
    <t>Thurston, Pierce</t>
  </si>
  <si>
    <t xml:space="preserve">Purpose: of Acquisition:  Preservation and enhancement of wintering and migration habitat for migratory birds and anadramous fish, including federally-listed threatened Chinook salmon, within the Nisqually River Delta and of wetland habitat vital to conservation and protection of freshwater species, including the state-listed Oregon Spotted Frog and a diversity of migratory birds and anadramous fish along the Black River.
Project Cooperators: Ducks Unlimited, The Nature Conservancy, the Friends of Nisqually National
Wildlife Refuge, the Cascade Land Conservancy, and the Capitol Land Trust.
Project Description:  Funds would be used to acquire fee title to approximately 208 acres of riparian and upland habitat from four owners.  Acquisition would promote habitat connectivity, river corridor protection, and rare and threatened species recovery, and would increase resilience in the face of climate change.  Acquisition would also enhance the quality of habitat and facilitate management of existing refuge lands in support of migratory birds, anadramous fish, and fresh water wetland species, including the state-listed Oregon Spotted Frog.  The Nisqually River and Delta are considered key Puget Sound habitats, and the Black River supports important rearing and spawning habitat for anadramous fish in the second largest watershed in Washington State.  In these rapidly urbanizing watersheds, fee title acquisition of desirable waterfront property will facilitate restoration and conservation along vital habitat corridors, protecting this landscape from incompatible development.  Development pressure on this landscape is intense, so time is critical to provide sufficient land protection to these relatively intact river systems. </t>
  </si>
  <si>
    <t>O&amp;M: The Service will initially use approximately $18,000 for fencing and posting refuge and tract
boundaries. Base refuge funds will be used for these expenses.</t>
  </si>
  <si>
    <t>St. Vincent NWR</t>
  </si>
  <si>
    <t>FL-2</t>
  </si>
  <si>
    <t>Franklin</t>
  </si>
  <si>
    <t>Purpose: of Acquisition:  To restore and manage sensitive habitats along St. Vincent Sound for migratory birds, neotropical migratory songbirds, wintering waterfowl, arctic peregrine falcon, and bald eagle, among others.
Project Cooperator: The Trust for Public Land
Project Description:  Funds would acquire fee title to approximately five acres of the only suitable deep-water mooring site in the vicinity, a property owned by The Trust for Public Land.  Acquisition of the site is necessary for access and management of the St. Vincent Island Unit.  Acquisition of this tract would allow restoration and management of sensitive habitats along St. Vincent Sound for migratory birds, neotropical migratory songbirds, wintering waterfowl, arctic peregrine falcon, and bald eagle, among others.  It would also improve habitat conditions for the Florida black bear by protecting occupied bear habitat and connecting existing conservation lands to ensure protection of travel corridors.</t>
  </si>
  <si>
    <t>O&amp;M: The Service estimates initial costs of $20,000 for boundary marking which the Service would
fund from Refuge System base funding. There may be an initial dredging/rehabilitation cost which the
Service would also fund from Refuge System base funding.</t>
  </si>
  <si>
    <t>Longleaf Pine Okefenokee NWR</t>
  </si>
  <si>
    <t>FL-4, GA-1</t>
  </si>
  <si>
    <t>Purpose: of Acquisition:  To conserve and protect virgin bottomland hardwood migratory bird habitat and to prevent detrimental impacts caused by development on wetland habitat.
Project Description:  Funds would be used to acquire fee title to 9,886 acres from The Conservation Fund.  Funds would also be used to acquire timber, recreational, and hunting rights currently held by a timber company on 6,977 acres of Service land, providing the Service with full management rights on these lands.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Finally, acquisition would significantly contribute to a multi-partner effort by the Greater Okefenokee Association of Landowners to establish a one-mile, wildfire-resilient wildlife conservation zone around the Refuge.</t>
  </si>
  <si>
    <t>Purpose of Acquisition: Acquisition would support long-term viability of fish and wildlife habitat on a
large landscape-scale basis in the Crown of the Continent. Acquisition of perpetual conservation
easements preserves habitat where existing biological communities are functioning well and maintains the
traditional rural economies for present and future generations of Americans.
Project Cooperators: The Nature Conservancy, The Conservation Fund, Montana Fish, Wildlife and
Parks, Teton County Commission, Pondera County Commission, Lewis &amp; Clark County Commission,
Montana Wilderness Association, and Montana Audubon Society.
Project Description: Funds would be used to acquire perpetual conservation easements on
approximately 30,685 acres for the Rocky Mountain Front, Blackfoot Valley, and Swan Valley
Conservation Areas in Montana. These lands border existing protected land (owned by the Service, other
federal agencies, or The Nature Conservancy) and include important habitat for grizzly bear, wolverine,
lynx, goshawk, willow flycatcher, sage grouse, sharp-tailed grouse, burrowing owl, Lewis woodpecker,
trumpeter swan, yellow-billed cuckoo, cutthroat trout, arctic grayling, and Columbia spotted frog. The
Rocky Mountain Front is considered one of the best remaining intact ecosystems left in the lower 48
states, and supports nearly every wildlife species described by Lewis and Clark in 1806, with the
exception of free-ranging bison. Swan Valley provides habitat for a rich diversity of species in an
ecologically intact landscape, and is one of the few places in the lower 48 states where the full
assemblage of large, mammalian carnivores still exists. Blackfoot Valley is one of the last, undeveloped
river valley systems in Western Montana. There is increasing pressure to subdivide and develop this
landscape. Protecting these tracts with conservation easements would prevent fragmentation and preserve
trust species habitat in some of the nation’s best remaining intact ecosystems.</t>
  </si>
  <si>
    <t>O&amp;M: The Service estimates that annual monitoring and inspection of the 30,685 easement acres would
require approximately 0.5 FTE of total staff time (approximately $40,000 per year).</t>
  </si>
  <si>
    <t>CT; NJ; NY; PA</t>
  </si>
  <si>
    <t>No Project Data Sheet. Budget request spreadsheet indicates this was project that had $0 in the request.</t>
  </si>
  <si>
    <t>Alaska Maritime NWR</t>
  </si>
  <si>
    <t>AK</t>
  </si>
  <si>
    <t>AK-AL</t>
  </si>
  <si>
    <t>Kenai Peninsula, Kodiak Island</t>
  </si>
  <si>
    <t>Purpose of Acquisition: To conserve and restore seabird colonies and contribute to landscape scale
conservation within the Western Alaska Landscape Conservation Cooperative.
Project Cooperators: Alaska Native Corporations, State of Alaska
Project Description: The Service would use funds to acquire two islands. The smaller of the islands, Flat
Island, only 13 acres in size, supports regionally significant seabird colonies. At least five species nest here,
including about 30,000 tufted puffins and small colonies of common murres, black-legged kittiwakes,
glaucous-winged gulls, and black oystercatchers. Cherni Island is a 600-acre island that supports 11 seabird
species, including large nesting populations of double-crested, red-faced, and pelagic cormorants (about
2,500 birds).
These islands provided habitat for large concentrations of burrow-nesting seabirds. However, the presence
of introduced predators has been detrimental to these vulnerable species. Acquiring these island habitats in
their entirety would enable the Service to provide long-term protection of seabird colonies, remove
introduced predators if necessary, restrict incompatible uses, and restore seabird habitat.</t>
  </si>
  <si>
    <t>Silvio O. Conte Nwr</t>
  </si>
  <si>
    <t xml:space="preserve">CT-1, CT-2, CT-3, MA-1, MA-2, NH-2, VT-AL
</t>
  </si>
  <si>
    <t>Purpose of Acquisition: To protect fisheries and wildlife resources and provide public access to refuge
lands.
Project Cooperators: The Trust for Public Land and The Nature Conservancy.
Project Description: Funds would acquire fee title to tracts in the Fort River Division that would
contribute towards the protection of a large grassland project. Recovery and long-term viability of habitats
for the upland sandpiper, dwarf wedge mussel, and fish which rely on the longest, unobstructed tributary to
the Connecticut River in Massachusetts. Tracts in the Nulhegan Basin Division of the northern boreal
forest and associated wetland complex in Vermont and tracts in the Salmon Brook Division in Connecticut
will provide wildlife-dependent recreation and education opportunities.</t>
  </si>
  <si>
    <t>PDS requested $6M</t>
  </si>
  <si>
    <t>Laguna Atascosa NWR</t>
  </si>
  <si>
    <t>TX-27, TX-28</t>
  </si>
  <si>
    <t>Cameron, Willacy</t>
  </si>
  <si>
    <t>Purpose of Acquisition: To protect essential habitat for numerous endangered species and resting area for
migratory waterfowl.
Project Cooperators: The Nature Conservancy, Audubon Society, and The Conservation Fund.
Project Description: Funds would acquire fee title to 343 acres of essential habitat for endangered
species and resting area for migratory waterfowl. The Refuge provides much needed resting habitat of
scrub brush and wetlands for neotropical birds migrating north in the spring after crossing the Gulf of
Mexico. As the largest protection area of natural habitat left in the Lower Rio Grande Valley, the Refuge
draws a multitude of wildlife, including redhead ducks, sandhill cranes, and a mix of wildlife found
nowhere else. In addition, the Refuge provides recreational opportunities for photography and bird
watching that are strongly supported by the local community.</t>
  </si>
  <si>
    <t>O&amp;M: The Service would require $5,000 for fencing and re-vegetating cropland to reestablish brushland.
Funds would come from the Refuge System base funding.</t>
  </si>
  <si>
    <t>St. Marks NWR</t>
  </si>
  <si>
    <t>Wakulla, Jefferson, and Taylor</t>
  </si>
  <si>
    <t>Purpose of Acquisition: Conserve and enhance populations of threatened, endangered, rare and imperiled
plants and animals and their native habitats. Provide suitable black bear habitat, including corridors and
links to major population center habitat. Provide high-quality habitat for migratory birds, shorebirds,
waterbirds, and marshbirds. Provide public recreation opportunities for hunting and fishing.
Project Cooperators: The Nature Conservancy, Florida Chapter of the Wildlife Society, The Florida
Natural Areas Inventory, St. Marks Refuge Association, Florida Trail Association, Blue Goose Alliance,
Apalachee Audobon Society, and Florida Wildlife Federation.
Project Description: Funds would acquire fee title to approximately 2,350 acres owned by The Nature
Conservancy. Acquisition of this parcel would benefit federally endangered species such as red-cockaded
woodpecker, woodstork, and flatwood salamanders, as well as a variety of resident and migratory species
such as American bald eagle, wood duck, swallow-tailed kite, and state-listed Florida black bear. The
project was designated an Important Bird Area and a Land Management Research and Demonstration Site
for Longleaf Pine Ecosystems, and it is a key segment of the Florida National Scenic Trail.</t>
  </si>
  <si>
    <t>O&amp;M: The Service estimates annual costs of $5,000 for Service signage, boundary markings, and fencing,
which the Service would fund out of Refuge System base funding.</t>
  </si>
  <si>
    <t>Cache River NWR</t>
  </si>
  <si>
    <t xml:space="preserve">Purpose of Acquisition: To protect fisheries and wildlife resources and provide public access to refuge
lands.
Project Cooperators: The Wildlife Federation, The Nature Conservancy, The Conservation Fund,
Audubon Society, and Arkansas Game and Fish Commission.
Project Description: Funding would acquire fee title to approximately 1,700 acres of a 3,100-acre
property from The Conservation Fund. This would be a phased acquisition as funding becomes available.
This tract contains some of the best quality and last remaining old growth hardwood forest in the area. This
acquisition would contribute greatly to the Cache River project area, which encompasses some of the
largest remaining contiguous blocks of bottomland hardwood forest in the Lower Mississippi Valley and
some of the largest remaining expanses of forested wetlands on any tributary within the Mississippi Alluvial
Valley. The area is considered the most important wintering area for mallards in North America, and one of
the most important for pintails, teal, Canada geese, and other migratory waterfowl. The wetland and
aquatic habitats of the Cache/Lower White Rivers ecosystem support 52 species of mammals, 232 species
of birds, 48 species of reptiles and amphibians, and approximately 95 species of freshwater fish.
</t>
  </si>
  <si>
    <t>O&amp;M: To properly mark the boundary for 1700 acres the Service would have an initial cost of
approximately $5,000 for signs, posts, rivets, nails, paint, and boundary tags which the Service would fund
from Refuge System base funding. Once initially marked, annual costs would be &lt;$300 for maintenance.</t>
  </si>
  <si>
    <t>Savannah NWR</t>
  </si>
  <si>
    <t>SC-1</t>
  </si>
  <si>
    <t>Chatham and Effingham counties, Georgia;  Jasper County in South Carolina</t>
  </si>
  <si>
    <t>Purpose of Acquisition:  To conserve and protect virgin bottomland hardwood migratory bird habitat and to prevent detrimental impacts caused by development in wetlands habitat.
Project Cooperators:  The Trust for Public Land Project Description:  Funding would acquire fee title to approximately 100 acres of a 388-acre property 
from The Trust for Public Land.  This would be a phased acquisition as funding becomes available.  The 
addition of this tract would complement the Refuge by adding the highly productive ecotone between the 
tidal wetlands and upland forests and fields.  This area is used by migratory birds such as swallow-tailed kites, Swainson’s warblers, and prothonotary warblers.  The property contains several remnant rice fields.  The dikes have long since breached; however, these wetlands provide prime habitat for wildlife such as 
king rails, American alligators, and wood duck.  This acquisition would provide road access to the adjacent 
2,000-acre Abercorn Island, which is currently only accessible by boat.  Having road access to Abercorn 
Island would allow the Service to increase public use activities at the Refuge and provide easier access for 
refuge maintenance and law enforcement.</t>
  </si>
  <si>
    <t>O&amp;M: The Service estimates annual costs of $3,000 for Service signage, boundary markings, and fencing
which the Service would fund from Refuge System base funding.</t>
  </si>
  <si>
    <t>Lower Suwannee NWR</t>
  </si>
  <si>
    <t>Dixie, Levy</t>
  </si>
  <si>
    <t>Purpose of Acquisition: To preserve and protect fish and wildlife habitat for the benefit of waterfowl,
shore and wading birds, neotropical migratory birds, and at least 11 federally endangered species including
the Gulf sturgeon and West Indian manatee.
Project Cooperators: The Nature Conservancy, The Conservation Fund, and Lower Suwannee Water
Management District.
Project Description: Funding this project would preserve and protect approximately 667 acres of fish and
wildlife habitat for the benefit of waterfowl, shore and wading birds, neotropical migratory birds, and at
least 11 federally endangered species including the Gulf sturgeon and West Indian manatee. The subject
property includes habitats of upland scrub, hardwood hammock, marshes, and tributaries of the Suwannee
River, the last remaining river where significant spawning migrations of Gulf sturgeon still occur. This
inholding abuts the Refuge’s highest public use and recreation area, and if not acquired by the Service,
residential homes could be built on the property.</t>
  </si>
  <si>
    <t>Lower Rio Grande Valley NWR</t>
  </si>
  <si>
    <t>TX-15, TX-27, TX-28</t>
  </si>
  <si>
    <r>
      <t>Cameron</t>
    </r>
    <r>
      <rPr>
        <sz val="9"/>
        <color rgb="FF000000"/>
        <rFont val="Arial"/>
        <family val="2"/>
      </rPr>
      <t>, </t>
    </r>
    <r>
      <rPr>
        <sz val="9"/>
        <color rgb="FF0B0080"/>
        <rFont val="Arial"/>
        <family val="2"/>
      </rPr>
      <t>Hidalgo</t>
    </r>
    <r>
      <rPr>
        <sz val="9"/>
        <color rgb="FF000000"/>
        <rFont val="Arial"/>
        <family val="2"/>
      </rPr>
      <t>, </t>
    </r>
    <r>
      <rPr>
        <sz val="9"/>
        <color rgb="FF0B0080"/>
        <rFont val="Arial"/>
        <family val="2"/>
      </rPr>
      <t>Starr</t>
    </r>
    <r>
      <rPr>
        <sz val="9"/>
        <color rgb="FF000000"/>
        <rFont val="Arial"/>
        <family val="2"/>
      </rPr>
      <t>,</t>
    </r>
    <r>
      <rPr>
        <sz val="9"/>
        <color rgb="FF0B0080"/>
        <rFont val="Arial"/>
        <family val="2"/>
      </rPr>
      <t>Zapata</t>
    </r>
  </si>
  <si>
    <t>Purpose of Acquisition: To protect native subtropical brush lands and protect, enhance, and restore other
adjacent lands to protect the diverse biotic communities of the area.
Project Cooperators: The Nature Conservancy, The Conservation Fund, National Audubon Society,
Ducks Unlimited, and North American Butterfly Association.
Project Description: Funding would acquire a portion of a 3,000-acre conservation easement on land that
comprises the best acreage available for the Refuge from willing sellers. The project has 11 distinct biotic
communities, which provide habitat for resident and migrating species of birds, butterflies, and mammals.
Nearly 400 species of birds, 300 species of butterflies, and 1,100 species of plans have been noted in the
four-county project area. The area not only provides an important migration corridor for neotropical
migratory bird species, but also provides sanctuary for a number of endangered species of plants and
animals, including the piping plover, northern aplomado falcon, ocelot, and jaguarandi.</t>
  </si>
  <si>
    <t>O&amp;M: The Service anticipates minimal expenses beyond an initial $10,000 for signage and posting of
easement acreage which the Service would fund from Refuge System base funding.</t>
  </si>
  <si>
    <t>Upper Mississippi River Nw&amp;Fr</t>
  </si>
  <si>
    <t>MN-1, IA-1 IA-4
IL-16, IL-17,WI-3</t>
  </si>
  <si>
    <t>Purpose: of Acquisition:  To protect, restore, and manage grassland and wetland habitat for migratory birds, including waterfowl, resident wildlife, federal and state threatened and endangered species, and public recreation.
Project Cooperators: U.S. Army Corps of Engineers, Ducks Unlimited, The Nature Conservancy,
Minnesota Department of Natural Resources (DNR), Wisconsin DNR, Iowa DNR, Illinois DNR, and
Friends of the Upper Mississippi Refuge.
Project Description:  Funds would acquire approximately 690 fee acres from three landowners located in Houston County, MN, and La Crosse County, WI.  These acquisitions would preserve critical feeding and resting habitat for waterfowl and other birds in the Mississippi Flyway.  They would protect the extensive wetland complexes that perform the functions of flood control and nutrient recycling.
The Refuge consists of wooded islands, sandbars, deep water, wet meadows and other wetlands, and extends 261 miles down the Mississippi River.  It supports a wide variety of wildlife, including 306 bird, 119 fish, 42 mussel, and 45 reptile and amphibian species.  Up to 500,000 canvasback ducks and 30,000 tundra swans pass through annually.  The Refuge also provides important habitat for the federally endangered Higgins' eye pearly mussel and the Massasauga rattlesnake (candidate).</t>
  </si>
  <si>
    <t>O&amp;M: The Service estimates an initial cost of $10,000 for restoration and enhancement work (spraying,
mowing, burning, and fencing supplies and signage) which the Service would fund from Refuge base
funding.</t>
  </si>
  <si>
    <t>Waccamaw NWR</t>
  </si>
  <si>
    <t>Horry, Georgetown, and Marion</t>
  </si>
  <si>
    <t>Purpose of Acquisition: To preserve and protect bottomland hardwood forest providing habitat for
colonial nesting birds, neotropical birds, wintering waterfowl, and old-growth pine communities supporting
populations of red-cockaded woodpeckers.
Project Cooperators: The Nature Conservancy, Waccamaw Audubon Society, National Fish and Wildlife
Foundation, Town and Country Garden Club, SEEWEE Association, Historic Ricefields, South Carolina
Department of Transportation, and South Carolina Coastal Conservation League.
Project Description: Funding would acquire fee title to three tracts comprising approximately 500 acres.
Acquisition of these tracts would protect the upper watershed of a unique black water seep that runs into the
Refuge and is important to several rare salamander species found in only a few isolated locations in Horry
County, South Carolina. These properties offer a diverse wetland and open lake complex that, if properly
managed, would provide important foraging habitat for federally-endangered wood storks, which have a
rookery less than a mile from the tract, and other wintering waterfowl. With this funding, the Service
would continue acquisition of approximately 200 lots owned by willing sellers in the Paradise Point
subdivision on Sandy Island. The lots would be allowed to revert back to tidal freshwater wetland and
forested habitats to protect water quality and prevent erosion on the south side of Sandy Island.</t>
  </si>
  <si>
    <t>Ernest F. Hollings ACE Basin NWR</t>
  </si>
  <si>
    <t xml:space="preserve">Charleston, Beaufort, Colleton, and Hampton </t>
  </si>
  <si>
    <t>Purpose of Acquisition: To protect and enhance habitat that is used extensively by endangered species,
wading birds, shorebirds, migratory waterfowl, raptors, and other migratory birds.
Project Cooperators: Ducks Unlimited and The Nature Conservancy.
Project Description: Funding would allow the Service to acquire 582 fee acres of the last-remaining
inholdings on Jehossee Island. The acquisition would protect the habitat of several migratory, endangered,
and threatened species including the peregrine falcon, Eskimo curlew, and leatherback, Kemp’s ridley, and
hawksbill sea turtles. The Refuge helps protect the largest undeveloped estuary along the Atlantic coast
with rich bottomland hardwood and fresh and salt water marsh, which offer food and cover to at least 17
species of waterfowl, such as pintail, mallard, wood ducks, as well as bald eagles, wood storks, herons,
egrets, and ibis.</t>
  </si>
  <si>
    <t>San Joaquin River NWR</t>
  </si>
  <si>
    <t>Purpose of Acquisition: To protect native grasslands and wetlands essential for long-term survival of the
Aleutian Canada goose. It will also protect a large piece of riparian habitat valuable to a variety of wildlife
species.
Project Cooperators: State of California CALFED Bay Delta Grant Program
Project Description: Funds would acquire 482 acres in a perpetual conservation easement. The property
is predominantly native, irrigated pasture. The biggest threat is residential development and the conversion
from grasslands and wetlands habitat to croplands, orchards, or dairy operations that provide little or no
benefit to wildlife. The acquisition of this perpetual conservation easement would provide long-term
viability to the grassland and wetland ecosystem and provide a safe haven for migratory birds and other
wildlife species.</t>
  </si>
  <si>
    <t>Purpose of Acquisition: To protect an important wintering area for the Pacific Flyway waterfowl
populations.
Project Cooperators: State of California
Project Description: Funds would acquire eight perpetual conservation easements on approximately 1,415
total acres. These properties are predominantly low-lying irrigated pasture. The biggest threat is residential
development and the conversion from grasslands, wetlands, and riparian habitat to croplands, orchards, or
dairy operations that provide little or no benefit to wildlife. The acquisition of these perpetual conservation
easements would provide long-term</t>
  </si>
  <si>
    <t>Purpose of Acquisition: To provide for long-term viability of fish and wildlife habitat on a large
landscape in the Northern Continental Divide Ecosystem. These conservation easements would preserve
habitat with existing ecosystem functions and maintain traditional rural economies for future generations.
Project Cooperators: The Nature Conservancy, The Conservation Fund, Montana Fish, Wildlife and
Parks, Teton County Commission, Pondera County Commission, Lewis &amp; Clark County Commission,
Montana Wilderness Association, and Montana Audubon Society.
Project Description: Funds would acquire 19,277 acres in permanent conservation easement. The
properties border existing protected lands (either Service or TNC easements or other Federal lands) and
provide important habitat for grizzly bears and grassland-dependent species including migratory birds.
The Rocky Mountain Front is considered by experts to be one of the best intact ecosystems remaining in the
lower 48 states. Nearly every wildlife species described by Lewis and Clark in 1806, with the exception of
free ranging bison, still exist on the Front in relatively stable or increasing numbers. There is increasing
pressure to subdivide and develop this landscape. Protecting these tracts with conservation easements
would prevent fragmentation and preserve the environmental and economic health of trust species habitat
along the Rocky Mountain Front.</t>
  </si>
  <si>
    <t>O&amp;M: The Service estimates annual costs of $4,000 for maintenance of the new acquisitions, mainly for
easement enforcement, which the Service would fund from Refuge System base funding.</t>
  </si>
  <si>
    <t>Everglades Headwaters NWR/CA</t>
  </si>
  <si>
    <t>Reprogramming</t>
  </si>
  <si>
    <t>Purpose of Acquisition:  To protect, restore, and conserve habitat for 278 federal and state listed species, the headwaters, groundwater recharge and watershed, and improve water quantity and quality in the Everglades Watershed.</t>
  </si>
  <si>
    <t>O&amp;M: Startup would include salary, vehicles, office rental and miscellaneous supplies estimated at $500,000.</t>
  </si>
  <si>
    <t>Purpose of Acquisition:  To protect wildlife habitats of native grassland and associated wetlands located in the Prairie Pothole Region.</t>
  </si>
  <si>
    <t>O&amp;M: Annual compliance over-flights.</t>
  </si>
  <si>
    <t>Purpose of Acquisition:  To foster environmental awareness and outreach programs and develop an informed and involved citizenry that will support fish and wildlife conservation.</t>
  </si>
  <si>
    <t xml:space="preserve">O&amp;M: Initial costs would include initial posting and miscellaneous fencing of the boundaries.
</t>
  </si>
  <si>
    <t xml:space="preserve"> </t>
  </si>
  <si>
    <t>Purpose of Acquisition:  To acquire slash pine and shrub bog flatwood communities which are important components of the vast adjoining upland and estuarine systems.
Project Cooperators: The Nature Conservancy, the Trust for Public Land, and the St. Marks Refuge
Association.
Project Description: The Service would use funds to acquire fee title to approximately 750 acres of
property owned by TNC. This parcel would benefit Federally endangered species such as red-cockaded
woodpecker, woodstork, and flatwood salamanders, as well as a variety of resident and migratory species
such as American bald eagle, wood duck, swallow-tailed kite, and state-listed Florida black bear. The
project has been designated an Important Bird Area, a Land Management Research and Demonstration
Site for Longleaf Pine Ecosystems, and is a key segment of the Florida National Scenic Trail.</t>
  </si>
  <si>
    <t>Silvio O. Conte NWR</t>
  </si>
  <si>
    <t>VT at large, NH-2, MA-1, MA-2, CT-1, CT-2, CT-3</t>
  </si>
  <si>
    <t>Purpose of Acquisition: To protect fisheries and wildlife resources and provide public access to refuge
lands.
Project Cooperators: Trust for Public Lands and The Nature Conservancy
Project Description: The Service would use funds to acquire fee title for tracts in the Fort River division
from private land owners, TPL, or the TNC that would contribute to the protection of a large grassland
project. Recovery and long-term viability of habitats for the upland sandpiper, dwarf wedge mussel, and
many fish species, rely on the longest, unobstructed tributary to the Connecticut River in Massachusetts.
Tracts in the Nulhegan Basin Division of the northern boreal forest and associated wetland complex and
tracts in the</t>
  </si>
  <si>
    <t>MN-1, IA-1, IA-4, IL-16, IL-17, WI-3</t>
  </si>
  <si>
    <t>Purpose of Acquisition: To protect, restore, and manage grassland and wetland habitat for migratory
birds, including waterfowl, resident wildlife, and public recreation.
Project Cooperators: U.S. Army Corps of Engineers, Ducks Unlimited, The Nature Conservancy,
Minnesota Department of Natural Resources (DNR), Wisconsin DNR, Iowa DNR, Illinois DNR, Friends
of the Upper Mississippi Refuge.
Project Description: The Service would use funds to acquire fee title of approximately 625 acres in the
Upper Mississippi National Wildlife and Fish Refuge from private landowners. The Refuge consists of
wooded islands, sandbars, deep water, wet meadows and other wetlands. The Refuge extends 260 miles
down the Mississippi River.
The Refuge is a critical feeding and resting corridor for waterfowl and other birds in the Mississippi
Flyway. Up to 500,000 canvasback ducks and 30,000 tundra swans use portions of the Refuge during
migration. A wide variety of other wildlife species are also present, including 306 bird, 119 fish, 42
mussel, and 45 reptile and amphibian. The Refuge is important habitat for the Federally endangered
Higgins' Eye pearly mussel. The numerous and extensive wetland complexes in the Refuge perform
many functions, such as flood control and nutrient recycling.</t>
  </si>
  <si>
    <t>O&amp;M Costs: Annual costs would be approximately $7,000 for initial restoration and enhancement work,
which the Service would fund out of Refuge System base funding.</t>
  </si>
  <si>
    <t>Purpose of Acquisition: To protect existing native, subtropical brush lands and protect, enhance and
restore other adjacent lands to protect the diverse biotic communities of the Lower Rio Grande Valley.
Project Cooperators: The Nature Conservancy, The Conservation Fund, National Audubon Society,
Ducks Unlimited, North American Butterfly Association
Project Description: The funding would be used to acquire fee title to four tracts of land, comprising an
estimated 1,401 acres, from willing sellers. These tracts of land comprise the best lands for the refuge
that are available for acquisition. The project area has 11 distinct biotic communities, which provide
habitat for resident and migrating species of birds, butterflies and mammals. Almost 400 species of birds
and 300 species of butterflies have been noted in the four county project area. The project also has over
1,100 species of plants. The area not only provides an important migration corridor for neo-tropical
migratory bird species, but it also provides sanctuary for a number of endangered species of plants and
animals. The latter include the piping plover, northern aplomado falcon, ocelot and jaguarandi.
The tracts would provide recreational opportunities for hunting, fishing, and bird watching.</t>
  </si>
  <si>
    <t>Purpose of Acquisition: To protect the northern tallgrass prairie ecosystem and associated wildlife
species.
Project Cooperators: The Nature Conservancy and the local community
Project Description: This project makes exclusive use of grassland easements to protect 190,000 acres
of tallgrass prairie in the Dakotas. The project would protect a maximum 5,000 acres of remaining native
prairie within northeastern Brown County, South Dakota, and an additional 185,000 acres identified in a
large project boundary of eastern South Dakota and southeast North Dakota. Protection of the prairie
would be accomplished through the acquisition of perpetual grassland easements from willing sellers.</t>
  </si>
  <si>
    <t>O &amp; M: A minimal amount of resources would be needed for annual compliance over-flights, estimated
at less than $1,000, which would be funded out of Refuge System base funding.</t>
  </si>
  <si>
    <t>North Dakota WMA</t>
  </si>
  <si>
    <t xml:space="preserve">ND-AL  </t>
  </si>
  <si>
    <t>Purpose of Acquisition: Purchase perpetual easements to protect native grassland and associated
wetlands ecosystem located in the crucial wildlife habitat area of the Prairie Pothole Region (PPR).
Project Cooperators: North Dakota Game &amp; Fish Department, North Dakota Natural Resources Trust,
Ducks Unlimited, and TheNature Conservancy. Landowner interest remains strong.
Project Description: The requested funds would allow the Service to acquire 14,286 acres in fee title
from multiple owners for perpetual easements and allow the land to remain in native grassland to keep the
ecosystem intact. There is a backlog of over 100 willing sellers to keep land in native grassland habitat.
The Prairie Pothole Region (PPR) ecosystem contains native mixed-grass prairie intermingled with high
densities of temporary, semi-permanent and permanent wetlands and supports some of the highest
breeding waterfowl and shorebird populations in North America, including the endangered piping plover.
The grassland easement prevents the conversion of grassland and primarily focuses on large blocks of
native grassland habitat. This landscape level ecosystem protection maintains the natural habitat,
provides long-term viability, and improves its health for the benefit of wildlife and people; while at the
same time allows private ownership with restricted uses.
Habitat fragmentation remains the greatest threat to PPR habitat. Conversion of grassland to cropland for
bio-fuels production and loss of Conservation Reserve Program acres diminishes the natural function of
the PPR ecosystem and its productivity for wildlife. Grassland loss rates in some areas have reached two
percent a year. With the protection afforded by perpetual grassland easements, this highly productive yet
fragile ecosystem would remain intact, preserving habitat where biological communities can flourish.</t>
  </si>
  <si>
    <t>O &amp; M: The Service anticipates spending a minimal amount for annual compliance over-flights,
estimated at less than $2,000 per year, which the Service would fund out of Refuge System base funding.</t>
  </si>
  <si>
    <t>Blackwater NWR</t>
  </si>
  <si>
    <t>MD-1</t>
  </si>
  <si>
    <t>Dorchester</t>
  </si>
  <si>
    <t>Purpose of Acquisition: To protect high quality habitat for the threatened American bald eagle,
Delmarva fox squirrel and other endangered species, along with nesting and wintering habitat for
migratory waterfowl, colonial waterbirds, shorebirds, and forest interior dwelling bird species.
Project Cooperators: The Conservation Fund
Project Description: The requested funds of $2,500,000 for FY 2011 would provide the refuge with fee
title to the remainder of the funding needed for a 1,065-acre tract in the area of the Refuge referred to as
Russell Swamp and two parcels on the northern border of the Refuge boundary totaling 450 acres. These
tracts consist mainly of forested wetlands interspersed with tidal waters, ponds and marsh. Both these
areas provide excellent habitat for migratory birds, such as Osprey, Black and Wood Ducks, Canada
Geese, marsh and water birds, the Bald Eagle, as well as foraging opportunities for the Peregrine Falcon.
It is also excellent habitat for the endangered Delmarva fox squirrel.
The areas are important to Federal and state endangered and threatened species and many migratory bird
species. Acquisition of these areas would also expand opportunities for wildlife-dependent forms of
public recreation.</t>
  </si>
  <si>
    <t>Purpose of Acquisition: To preserve and protect bottomland hardwood forest providing habitat for
colonial nesting birds, Neotropical birds, wintering waterfowl, and old growth pine communities
supporting populations of red-cockaded woodpeckers.
Project Cooperators: The Nature Conservancy, Waccamaw Audubon Society, National Fish and
Wildlife Foundation, Town and Country Garden Club, SEEWEE Association, Historic Ricefields, SC
Department of Transportation and South Carolina Coastal Conservation League.
Project Description: Funding would allow the Refuge to complete the multiple year fee title acquisition,
of the Long Tract. This tract would allow the Refuge to protect the upper watershed of a unique black
water seep that runs into the Refuge and is important to several rare salamander species found in only a
few isolated locations in Horry County, South Carolina. This property also offers a diverse wetland and
open lake complex that, if managed, can provide important foraging habitat for the Federally endangered
wood storks, which have a rookery less than a mile from the tract, as well as for other wintering
waterfowl. In addition, this funding would allow the refuge to continue acquisition of approximately 200
lots in the Paradise Point subdivision on Sandy Island, which are individually owned by willing sellers.
The lots would then be allowed to revert to tidal freshwater wetland and forested habitats for the
protection of water quality and erosion on the south side of Sandy Island.</t>
  </si>
  <si>
    <t>Purpose of Acquisition: To protect native grasslands and wetlands essential for the long-term survival of
the Aleutian Canada goose. It would also protect a large piece of riparian habitat valuable to a variety of
wildlife species.
Project Cooperators: State of California CALFED Bay Delta Grant Program
Project Description: The Service would use funds to acquire a conservation easement on two tracts
consisting of approximately 208 acres, from private landowners. These properties are predominantly
native, irrigated pasture and would be protected by means of a perpetual conservation easement. The
biggest threat to this habitat is residential development and the conversion from grasslands and wetlands
habitat to croplands, orchards, or dairy operations that would provide little or no benefit to wildlife. The
acquisition of these properties would provide long-term viability to the grassland and wetland ecosystem
as well as provide a safe haven for migratory birds and other wildlife species.</t>
  </si>
  <si>
    <t>San Bernard NWR-Austin's Woods Unit</t>
  </si>
  <si>
    <t>TX-14</t>
  </si>
  <si>
    <t>Brazoria, Fort Bend, Matagorda and Wharton Counties</t>
  </si>
  <si>
    <t>Purpose of Acquisition: To protect important remnant bottomland hardwood and associated habitats for
migrating, wintering and breeding waterfowl.
Project Cooperators: The Trust for Public Land, The National Fish and Wildlife Foundation, The
Nature Conservancy, various foundations, and corporations
Project Description: The funding would provide for acquisition of 1,844 acres of prime land from
within a larger parcel of 4,471 acres of wetland area, known as Eagle Nest Lake. The acquisition of fee
simple title of this tract directly supports a productive and valuable wetland complex providing wintering,
wading birds, Neotropical migratory birds and other wetland dependent wildlife species. Thousands of
waterfowl winter in the area, including mottled ducks, mallards, pintails, gadwalls, widgeons, Northern
shovelers, blue and green-winged teal, black bellied whistling ducks, and ruddy ducks. The proposed
acquisition is within the Mid-Coast initiative of the Gulf Coast Joint Venture of the North American
Waterfowl Management Plan.</t>
  </si>
  <si>
    <t>O&amp;M: The Service estimates O &amp; M costs at $10,000 per year, which the Service would fund out of
Refuge System base funding. The bottomland habitat listed for acquisition does not require extensive
management. Costs would be mainly for boundary posting and maintenance.</t>
  </si>
  <si>
    <t>Purpose of Acquisition: To provide for long-term viability of fish and wildlife habitat on a large
landscape basis in the Northern Continental Divide Ecosystem. These conservation easements would
preserve habitat where existing biological communities are functioning well and maintain the traditional
rural economies for present and future generations.
Project Cooperators: The Nature Conservancy, The Conservation Fund, Montana Fish, Wildlife and
Parks, Teton County Commission, Pondera County Commission and Lewis &amp; Clark County Commission,
Montana Wilderness Association, and Montana Audubon Society.
Project Description: The Service would use the requested funds to acquire conservation easements on
five tracts totaling 17,545 acres. Each of these properties border existing protected lands (either Service
or TNC easements or other Federal lands) and include important habitat for grizzly bears and other
grassland dependent species including migratory birds.
The Rocky Mountain Front is considered by experts to be one of the best remaining intact, ecosystems
left in the lower 48 states. Nearly every wildlife species described by Lewis and Clark in 1806, with the
exception of free ranging bison, still exist on the Front in relatively stable or increasing numbers. There is
increasing pressure to subdivide and develop this landscape. Protecting these tracts with conservation
easements would prevent fragmentation and preserve the environmental and economic health of trust
species habitat along the Rocky Mountain Front.</t>
  </si>
  <si>
    <t>O &amp; M: Within the base funding for the Refuge System, the Service would use approximately $2,000 for
annual maintenance of the new acquisitions, mainly for easement enforcement.</t>
  </si>
  <si>
    <t>Purpose of Acquisition: To protect important wintering area for the Pacific Flyway waterfowl
populations.
Project Cooperators: State of California
Project Description: The Service would use funds to acquire fee title for five tracts consisting of
approximately 1,648 acres. These properties are predominantly low lying, with a portion of, irrigated
pasture and the Service would protect them by means of a perpetual conservation easement. The biggest
threat is residential development and the conversion from grasslands, wetlands, and riparian habitat to
croplands, orchards, or dairy operations that would provide little or no benefit to wildlife. The acquisition
of these properties would provide long-term viability to the grassland ecosystem as well as provide a safe
haven for migratory birds and other wildlife species.</t>
  </si>
  <si>
    <t>O &amp; M: The Service would spend a minimal amount for easement monitoring and inspections, estimated
at less than $10,000 per year, which the Service would fund out of Refuge System base funding.</t>
  </si>
  <si>
    <t>Balcones Canyonlands NWR</t>
  </si>
  <si>
    <t>TX-21</t>
  </si>
  <si>
    <t>Travis, Burnet, Williamson</t>
  </si>
  <si>
    <t>Purpose of Acquisition: To protect essential habitat for 2 endangered neotropical migratory bird
species, endangered cave dwelling invertebrates and important riparian habitat in one of the Nation’s
unique and biologically diverse areas. The project area is one of the fastest growing and developing areas
in the country and these remnant habitats are eminently threatened by development.
Project Cooperators: The Nature Conservancy, Trust for Public Land
Project Description: Purchase fee title of this 750-acre tract would protect essential habitat for
preservation of endangered species, particularly the Golden-cheeked warbler. This is an area of very high
development and is one of the last large remaining ranches that could be obtained to protect the
endangered species and their habitat. The Edwards Plateau is internationally recognized for its unique
flora, fauna, and karst systems. It has the highest level of plant endemism of any ecoregion in Texas and
ranks third in number of rare plants, with 100 of the 400 Texas endemic plants occurring in that region
two endangered species, the Golden-cheeked warbler and the Black-capped Vireo nest in Central Texas in
this area. This is an opportunity for purchase of great importance.</t>
  </si>
  <si>
    <t>O &amp; M: The estimated annual operation and maintenance cost associated with this acquisition is $1,000,
which the Service would fund out of Refuge System base funding. Minimal costs might include fencing,
posting and staking.</t>
  </si>
  <si>
    <t>Purpose of Acquisition: To resume the U. S. Fish and Wildlife Service’s (Service) participation in an
extremely successful federal, state and local land conservation partnership.
Project Cooperators: State of California and Trust for Public Lands
Project Description: The San Diego National Wildlife Refuge (NWR) was established to protect and
manage key habitat for several endangered, threatened, and rare species, and to provide a Federal
contribution to the regional Multiple Species Conservation Plan (MSCP). The funding would provide for
the acquisition of fee title for four tracts consisting of approximately 80 acres. The acquisition of these
lands would continue the Service’s efforts to cooperate with more than a dozen local jurisdictions, the
California Department of Fish and Game, and many private landowners to permanently protect 172,000
acres of natural habitat within a 582,000-acre planning area. This partnership would assist in the recovery
efforts of listed species by restoring habitat on acquired lands and provide wildlife experiences and
environmental education opportunities for nearly 3 million people that live in the area. Refuge land
acquisitions not only help meet Federal, State and local natural resource goals, but may also reduce the
need for additional listings under the Federal and State Endangered Species Acts.</t>
  </si>
  <si>
    <t>O &amp; M Costs: The Service estimates that the annual costs and any associated restoration costs would be
$197,500, which the Service would fund out of Refuge System base funding.</t>
  </si>
  <si>
    <t>Upper Ouachita NWR</t>
  </si>
  <si>
    <t>LA-5</t>
  </si>
  <si>
    <t>Morehouse Parish</t>
  </si>
  <si>
    <t>Purpose of Acquisition: To preserve wintering habitat for mallards, pintails and wood ducks, and to
contribute to the goals of the Lower Mississippi River Valley Ecosystem, the North American Waterfowl
Management Plan and the Red-cockaded Woodpecker Recovery Plan.
Project Cooperators: None at this time.
Project Description: Funding would provide for the fee title acquisition of approximately 1,200 acres
of land, a portion of a 3,875-acre tract that the Service has leased since 1997. Currently the property is
cropland in rice production. Acquisition and management of this property would contribute to the goals
of the refuge through the management of habitat for migratory waterfowl, neotropical migratory birds and
other wildlife. This property is contiguous to approximately 13,000 acres of refuge lands, which lie east
of the Ouachita River. Acquisition of this tract would provide additional habitat for large numbers of
wintering waterfowl, which visit this refuge annually.</t>
  </si>
  <si>
    <t>Umbagog NWR (Lake Umbagog National Wildlife Refuge)</t>
  </si>
  <si>
    <t>NH, ME</t>
  </si>
  <si>
    <t>NH-2, ME-2</t>
  </si>
  <si>
    <t>Coos County New Hampshire and Oxford County Maine</t>
  </si>
  <si>
    <t>Purpose of Acquisition: To protect fisheries and wildlife resources and provide public access to refuge
lands.
Project Cooperators: Trust for Public Lands
Project Description: The proposed addition of 2,000 acres of fee title purchased from private
landowners includes forested, shrub, and bog-like wetlands dominated by spruce, fir, and alder, several
beaver ponds with associated marsh and wet meadow, and adjacent cut-over forestland in various stages
of regrowth. The Lake Umbagog NWR project area focuses on one of the largest freshwater wetland
complexes in New England. The lake and tributaries are bordered by extensive palustrine, lacustrine, and
riverine wetlands recognized as some of the finest wildlife habitat in New Hampshire and Maine, and
designated a priority North American Waterfowl Management Plan site. Wildlife values include
waterfowl production and migration habitat, with a large amount of forested wetland important for black
ducks and cavity nesters such as wood ducks, common goldeneye, and common and hooded mergansers.
Ring-necked ducks, blue- and green-winged teal, and mallards also nest here, and the refuge functions as
a staging area during migration for scaup, scoters, Canada geese, and others. The first bald eagle nest in
New Hampshire since 1949 is located here, and the area is noted for its high density of nesting ospreys.</t>
  </si>
  <si>
    <t>Purpose of Acquisition: To protect forested bluffs above the river shore that support high densities of
eagles. To provide nesting and roosting habitat for bald eagles, waterfowl and other migratory birds.
Project Cooperators: The Conservation Fund, Trust for Public Land, Chesapeake Bay Foundation.
Project Description: The requested funds of $1,000,000 for FY 2011 would allow the fee acquisition of
a portion of a parcel in the Fones Cliff area of the Rappahannock River. Fones Cliff area is listed among
the highest priorities for conservation in the Land Protection Plan. These forested bluffs reach heights of
nearly 100 feet above the river shore and support high concentrations of bald eagles throughout the year.
Surveys conducted by boat during winter months show the highest densities of eagles, ranging from 141
to 395 eagles along a 30-mile stretch, with Fones Cliff consistently supporting dozens of birds.
Many other migratory bird species use the forests, swamps, and steep ravines found on the property,
several of which are listed as species of conservation concern by the Service or the Commonwealth of
Virginia. They include Louisiana waterthrush, ovenbird, prothonotary warbler, Kentucky warbler,
worm-eating warbler, yellow-throated vireo, wood thrush, scarlet tanager, chuck-will’s widow and whippoor-
will, all of which are confirmed breeders on the refuge.</t>
  </si>
  <si>
    <t>O &amp; M: The Service estimates annual O&amp;M costs at $1,000 for Service signage, boundary markings, and
fencing if applicable, which the Service would fund out of Refuge System base funding.</t>
  </si>
  <si>
    <t>Bear River MBR</t>
  </si>
  <si>
    <t>UT-1</t>
  </si>
  <si>
    <t>Box Elder</t>
  </si>
  <si>
    <t>Purpose of Acquisition: To protect migratory waterfowl habitat and delta wetlands. Migratory birds,
waterfowl, shorebirds, as well as resident wildlife, depend on the refuge for feeding, breeding, and as a
staging area. The refuge serves a vital role in the Bear River delta ecosystem by protecting, developing
and managing over 41,000 acres of wetlands.
Project Cooperators: Trust for Public Lands, Western Rivers Conservancy, Ducks Unlimited, Friends
of the Bear River Migratory Bird Refuge.
Project Description: The requested funds would partially fund acquisition of fee title of 500 acres from
a 700-acre tract owned by a private landowner with an appraised value of $2,100,000. The property
features large wetlands, marshland, grasslands, riparian areas and grain fields that would benefit
migratory birds and shore birds. Water rights are included in the acquisition. The property is an
important part of the Refuge’s marshland ecosystem and would allow for more efficient use of water
resources on adjacent Refuge lands, as well as long-term viability and health of wildlife habitat. The area
is important to migratory bird species using both the Central and Pacific flyways, conserving habitat
where biological communities would flourish.</t>
  </si>
  <si>
    <t>O &amp; M: The Service would spend a minimal amount for boundary posting and signage, estimated at less
than $10,000 per year, which the Service would fund out of Refuge System base funding.</t>
  </si>
  <si>
    <t>earmark</t>
  </si>
  <si>
    <t>(complete if known)</t>
  </si>
  <si>
    <t>Edwin B. Forsythe NWR</t>
  </si>
  <si>
    <t>NJ-2</t>
  </si>
  <si>
    <t>Atlantic, Ocean</t>
  </si>
  <si>
    <t>Purpose of Acquisition: To protect long term viability of habitat important to Atlantic brant and other waterfowl and waterb irds.</t>
  </si>
  <si>
    <t>Canaan Valley NWR</t>
  </si>
  <si>
    <t>WV-1</t>
  </si>
  <si>
    <t>Tucker</t>
  </si>
  <si>
    <t>Row Labels</t>
  </si>
  <si>
    <t>Grand Total</t>
  </si>
  <si>
    <t>Total All Sources</t>
  </si>
  <si>
    <t>Sum of Enacted</t>
  </si>
  <si>
    <t>Sum of Enacted Acres</t>
  </si>
  <si>
    <t>FL; GA</t>
  </si>
  <si>
    <t>GA; SC</t>
  </si>
  <si>
    <t>Multi-state projects:</t>
  </si>
  <si>
    <t>* Highlands Conservation Grants</t>
  </si>
  <si>
    <t>Not captured in state-by-state total</t>
  </si>
  <si>
    <t>Listed as Grants; not captured in state-by-state total for federal LA</t>
  </si>
  <si>
    <t>Field</t>
  </si>
  <si>
    <t>Congress Dist.</t>
  </si>
  <si>
    <t>Congressional Districts may represent the districts that fall in the federal unit and are not specific to the location of the proposed acquisition.</t>
  </si>
  <si>
    <t>May represent states that fall under the federal unit and are not specific to the location of the proposed acquisition.</t>
  </si>
  <si>
    <t>Collaborative Landscape Proposals (CLP) were incorporated into the budget proposal process starting in FY2013.</t>
  </si>
  <si>
    <t xml:space="preserve">The amount of funds requested in the PDS. </t>
  </si>
  <si>
    <t>Does not represent ranking number.</t>
  </si>
  <si>
    <t>Disclaimer:</t>
  </si>
  <si>
    <t>About the Data:</t>
  </si>
  <si>
    <t>Other:</t>
  </si>
  <si>
    <t xml:space="preserve">Federal land acquisition data was complied by directly copying and pasting information from the DOI project data sheets included in bureau budget greenbooks, and from enacted funding bills. Data was complied from April 2014 to April 2016. Data were reviwed and corrected where necessary by bureau realty division staff and DOI budget office staff. Grant data was provided by grant program offices. </t>
  </si>
  <si>
    <t xml:space="preserve">This inventory provides a general index of funding requested and enacted for LWCF projects and does not represent a completed list of accomplishments. It excludes specifics that fall under such categories as emergency and hardships cases and some earmarks. In addition, it will not note situations such as when a willing seller has had change of heart and funds are used elsewhere within a unit.  </t>
  </si>
  <si>
    <t xml:space="preserve">For projects listing more than one state, a proportionate amount of total enacted funding was included in each state's total. </t>
  </si>
  <si>
    <t>TOTALS</t>
  </si>
  <si>
    <t>Check multi-state total</t>
  </si>
  <si>
    <t>Reference only: Check totals</t>
  </si>
  <si>
    <t>Grant Number</t>
  </si>
  <si>
    <t>Fiscal Year</t>
  </si>
  <si>
    <t>Element Name</t>
  </si>
  <si>
    <t>Grant Status</t>
  </si>
  <si>
    <t>Obligation Amount</t>
  </si>
  <si>
    <t>Grant Type</t>
  </si>
  <si>
    <t>Sponsor Name</t>
  </si>
  <si>
    <t>Project Description</t>
  </si>
  <si>
    <t>Park Name</t>
  </si>
  <si>
    <t>Park County</t>
  </si>
  <si>
    <t>Park CD.</t>
  </si>
  <si>
    <t>Park Total Acres</t>
  </si>
  <si>
    <t>TANANA LAKES RECREATION AREA: PHASE 3</t>
  </si>
  <si>
    <t>A</t>
  </si>
  <si>
    <t>D</t>
  </si>
  <si>
    <t>BOROUGH OF FAIRBANKS NORTH STAR</t>
  </si>
  <si>
    <t>TANANA LAKES RECREATION AREA</t>
  </si>
  <si>
    <t>FAIRBANKS NORTH STAR</t>
  </si>
  <si>
    <t>SKATER'S LAKE PARK</t>
  </si>
  <si>
    <t>METLAKATLA INDIAN COMMUNITY</t>
  </si>
  <si>
    <t>PRINCE OF WALES HYDER</t>
  </si>
  <si>
    <t>JOHNSON LAKE SRA WEST CAMGROUND UPGRADE</t>
  </si>
  <si>
    <t>R</t>
  </si>
  <si>
    <t>ALASKA DIVISION OF PARKS</t>
  </si>
  <si>
    <t>Develop the West campground loop road with 14 new campsites. Create gravel trails and a group camp site. Install gate and barrier rocks, relocate toilet, and improve the boat launch area.</t>
  </si>
  <si>
    <t>JOHNSON LAKE STATE RECREATION AREA</t>
  </si>
  <si>
    <t>KENAI PENINSULA</t>
  </si>
  <si>
    <t>SELDOVIA WILDERNESS PARK UPGRADE AND EXPANSION</t>
  </si>
  <si>
    <t>CITY OF SELDOVIA</t>
  </si>
  <si>
    <t>SELDOVIA WILDERNESS PARK</t>
  </si>
  <si>
    <t>FINGER LAKE SRA: PHASE 2</t>
  </si>
  <si>
    <t>FINGER LAKE STATE RECREATION AREA</t>
  </si>
  <si>
    <t>Matanuska Susitna</t>
  </si>
  <si>
    <t>KAREN HORNADAY HILLSIDE PARK IMPROVEMENTS</t>
  </si>
  <si>
    <t>CITY OF HOMER</t>
  </si>
  <si>
    <t>Improve drainage and trail/road access within park and campground, develop a new day use area, establish a campground host site, and install ADA-accessible sites.</t>
  </si>
  <si>
    <t>KAREN A HORNADAY HILLSIDE PARK</t>
  </si>
  <si>
    <t>Kenai Peninsula</t>
  </si>
  <si>
    <t>PINKY'S PARK</t>
  </si>
  <si>
    <t>CITY OF BETHEL</t>
  </si>
  <si>
    <t xml:space="preserve">Improve a previously 6(f)-protected 21- acre park in Bethel, AK with a new multi-purpose sports field and associated short driveway / small parking lot; a new “high tunnel” (green house) for the community garden; site furnishings; extensions of the existing boardwalk and on-ground trail network ; and installation of several viewing/exercise platforms scattered along the trails. The grant envisions expanding the current 21 acre 6(f) boundary by five acres on the west/northern boundaries. </t>
  </si>
  <si>
    <t>Bethel</t>
  </si>
  <si>
    <t>FINGER LAKE SRA: PHASE 3</t>
  </si>
  <si>
    <t>ALASKA DIVISION OF PARKS AND OUTDOOR RECREATION</t>
  </si>
  <si>
    <t>Re-align the existing campground road, refurbish existing campsites, and develop new campground extension loop and trail.</t>
  </si>
  <si>
    <t>CHEROKEE LITTLE ROCK CITY PARK DEVELOPMENT PHASE I</t>
  </si>
  <si>
    <t>C</t>
  </si>
  <si>
    <t>CHEROKEE COUNTY</t>
  </si>
  <si>
    <t>Combination project to include the acquisition by donation of 81.3+/- acres and the development of access roads, parking, walkways, comfort stations, signage, camping areas and related support facilities at existing park. A1: This amendment provides additional funding to the original grant for the acquisition.</t>
  </si>
  <si>
    <t>LITTLE ROCK CITY PARK</t>
  </si>
  <si>
    <t>CHEROKEE</t>
  </si>
  <si>
    <t>A&amp;F RAILWAY CORRIDOR ACQUISITION</t>
  </si>
  <si>
    <t>CITY OF GENEVA</t>
  </si>
  <si>
    <t>This grant will assist with the acquisition of the right-of-way along a 42.9 mile rail corridor (an estimated 520 acres) between Geneva and Andalusia, Alabama to be developed in the future into a linear trail in Covington, Coffee and Geneva Counties in Alabama. The rail corridor was abandoned by the Alabama-Florida Railway, Inc., and travels through a mixture of small cities, forested areas, and fields, with several creek crossings and a bridge crossing. The conversion of the rail corridor to trail use will create a new outdoor recreation site available for multiple uses, such as hiking, off-road bicycling, and equestrian riding.</t>
  </si>
  <si>
    <t>ALABAMA-FLORIDA RAIL TRAIL</t>
  </si>
  <si>
    <t>GENEVA</t>
  </si>
  <si>
    <t>OAK MOUNTAIN STATE PARK</t>
  </si>
  <si>
    <t>SHELBY COUNTY</t>
  </si>
  <si>
    <t>Enhance an existing 9,940 +/- acre state park by developing accessible trails, accessible 0verlook/observation deck and accessible picnic area that will encourage a range of physical activity for all users. The accessible trail will be designed to fit in with existing features of the park and be environmentally friendly. The addition of these handicap accessible facilities will provide an essential "back country" experience in the park for the disabled.</t>
  </si>
  <si>
    <t>SHELBY</t>
  </si>
  <si>
    <t>LAKE GUNTERSVILLE STATE PARK IMPROVEMENTS</t>
  </si>
  <si>
    <t>AL DEPT OF CONSERVATION &amp; NAT RESOURES STATE PARKS DIV</t>
  </si>
  <si>
    <t>This grant will assist in improving Lake Guntersville State Park. The scope includes construction of a multi-purpose building and support area at the park's entrance and vault toilets in the Town Creek picnic and primitive camping areas. The new building will include a welcome center, nature center, a classroom and an outdoor interpretive area.</t>
  </si>
  <si>
    <t>LAKE GUNTERSVILLE STATE PARK</t>
  </si>
  <si>
    <t>MARSHALL</t>
  </si>
  <si>
    <t>TOP TRAILS PARK ACCESS ROAD DEVELOPMENT</t>
  </si>
  <si>
    <t>PUBLIC PARK AUTHORITY</t>
  </si>
  <si>
    <t>This grant will help improve and construct the access roads at T.O.P. Park in Talladega County, Alabama. Entrance /Exit roads of the park will be graveled to make the more inviting to guests and to keep down slip and runoff.</t>
  </si>
  <si>
    <t>TOP TRAILS PARK</t>
  </si>
  <si>
    <t>TALLADEGA</t>
  </si>
  <si>
    <t>MOUNTAIN BIKE PUMP TRACK</t>
  </si>
  <si>
    <t>TUSCALOOSA COUNTY</t>
  </si>
  <si>
    <t>This grant will be used to enhance an existing 325+/- acre park, known as Munny Sokol Park, by developing a mountain bike pump track. The goal of the pump track development is to encourage new riders andd to promote wellness amoung the youth in the County. The track will be used for instructional purposes as well as open recreation.</t>
  </si>
  <si>
    <t>MUNNY SOKOL PARK</t>
  </si>
  <si>
    <t>TUSCALOOSA</t>
  </si>
  <si>
    <t>TROY RECREATION SPORTSPLEX PLAYGROUND DEVELOPMENT</t>
  </si>
  <si>
    <t>CITY OF TROY</t>
  </si>
  <si>
    <t>Grant will fund an accessible playground at the Troy Recreation Sportsplex (130.29± acres) in Troy, Alabama. The playground will accomodate 90-100 children ages 5-12. The City believes that this proposed accessible playground will be a natural complement to the existing recreational opportunities currently available at the park.</t>
  </si>
  <si>
    <t>TROY RECREATION SPORTSPLEX</t>
  </si>
  <si>
    <t>PIKE</t>
  </si>
  <si>
    <t>PIONEER CABIN FOR PRIMITIVE CAMPING</t>
  </si>
  <si>
    <t>AL DEPT. OF CONS &amp; NATURAL RESOURCES, STATE PARKS DIVISION</t>
  </si>
  <si>
    <t>The scope of the project includes building a primitive cabin in the primitive camping area inside the park. Parking for the primitive area is already established and can be used to care for the needs of the occupants of the cabin.</t>
  </si>
  <si>
    <t>DESOTO STATE PARK</t>
  </si>
  <si>
    <t>DE KALB</t>
  </si>
  <si>
    <t>SPORTSMAN'S LAKE PARK SPLASH PAD DEVELOPMENT</t>
  </si>
  <si>
    <t>CULLMAN COUNTY COMMISSION</t>
  </si>
  <si>
    <t>This grant will fund the development of a splash pad at an existing, well-established 125+/- acres park. This will be an asset to the park as it will increase visitation to the park and does not require a life guard on duty during hours of operation.</t>
  </si>
  <si>
    <t>SPORTSMAN'S LAKE PARK</t>
  </si>
  <si>
    <t>CULLMAN</t>
  </si>
  <si>
    <t>SOUTHSIDE PARK AQUATIC PLAYGROUND DEVELOPMENT</t>
  </si>
  <si>
    <t>CITY OF PHENIX CITY</t>
  </si>
  <si>
    <t>The City of Phenix City will utilize this grant to constuct an aquatic playground with up to 22 spray water features and related support facilities at Southside Park. The City believes that the aquatic playground will be a wonderful recreational addition to the park and will complement the existing features.</t>
  </si>
  <si>
    <t>SOUTHSIDE PARK</t>
  </si>
  <si>
    <t>RUSSELL</t>
  </si>
  <si>
    <t>TOWN CREEK PARK PLAYGROUND DEVELOPMENT</t>
  </si>
  <si>
    <t>TOWN OF TOWN CREEK</t>
  </si>
  <si>
    <t>Grant will help fund the installment of new playground equipment on a new rubberized playground surface at in existing 40+/- acres park in the Town of Town Creek. The playground equipment will be safe for all children and will provide public benefits for many years to come.</t>
  </si>
  <si>
    <t>TOWN CREEK PARK</t>
  </si>
  <si>
    <t>LAWRENCE</t>
  </si>
  <si>
    <t>EVERY CHILD'S PLAYGROUND</t>
  </si>
  <si>
    <t>CITY OF GUNTERSVILLE</t>
  </si>
  <si>
    <t>Further develop the existing 28.42+/- acres Civitan Park with an accessible playground. While many of the children who will benefit from this playground may not have a disability, parents, grandparents, or siblings might suffer from a limitation that precludes a visit to a typical playground. This playground with its smooth, poured-in-place surface, ramps and carefully designed features will allow them all a positive outing.</t>
  </si>
  <si>
    <t>CIVITAN PARK</t>
  </si>
  <si>
    <t>LITTLE SHADES CREEK BRIDGE I</t>
  </si>
  <si>
    <t>CITY OF VESTAVIA HILLS</t>
  </si>
  <si>
    <t>The city of Vestavia Hills, Jefferson County, Alabama, will utilize a Land Water Conservation Fund grant to assist in the construction of a trail bridge to span Little Shades Creek at McCallum Park. The grant scope includes the construction of an 8-foot wide, 80-foot long bridgeacross Little Shades Creek within the 17.33 acre McCallum Park.</t>
  </si>
  <si>
    <t>McCALLUM PARK</t>
  </si>
  <si>
    <t>JEFFERSON</t>
  </si>
  <si>
    <t>HAYDEN COMMUNITY PARK DEVELOPMENT</t>
  </si>
  <si>
    <t>TOWN OF HAYDEN</t>
  </si>
  <si>
    <t>This grant will fund a new park (16.0± acres) in the Town of Hayden. Development will include expanding the artesian spring pond for fishing, developing a trail around the property, installing a playground, splash pad, basketball court and related support facilities.</t>
  </si>
  <si>
    <t>HAYDEN COMMUNITY PARK</t>
  </si>
  <si>
    <t>BLOUNT</t>
  </si>
  <si>
    <t>TAYLOR WALKING TRAIL PARK IMPROVEMENTS</t>
  </si>
  <si>
    <t>CITY OF TAYLOR</t>
  </si>
  <si>
    <t>Grant will fund the further development of the existing 14.517+/- acres Taylor Walking Trail Park by constructing accessible restroom facilities and a splash pad, a musch safer alternative that a pool. Visitors of all ages and abilities will benefit from this development.</t>
  </si>
  <si>
    <t>TAYLOR WALKING TRAIL PARK</t>
  </si>
  <si>
    <t>HOUSTON</t>
  </si>
  <si>
    <t>GLENCOE SPLASH PAD DEVELOPMENT</t>
  </si>
  <si>
    <t>CITY OF GLENCOE</t>
  </si>
  <si>
    <t>The city of Glencoe, Etowah County, Alabama, will utilize a Land and Water conservation Fund grant to assist in the development of a new splash pad and the renovation of restroom facilities at Wilson Park (commonly known as Glencoe City Park). the grant scope includes the construction of a new splash pad water feature at the 11.0 acre Wilson Park and upgrading the restroom facilities.</t>
  </si>
  <si>
    <t>WILSON (GLENCOE CITY) PARK</t>
  </si>
  <si>
    <t>ETOWAH</t>
  </si>
  <si>
    <t>CULPEPPER PARK PLAYGROUND DEVELOPMENT-PHASE II</t>
  </si>
  <si>
    <t>CITY OF DALEVILLE</t>
  </si>
  <si>
    <t>This grant will fund the further development of an existing 8.6± acres park, R.A. Culpepper Park. It will include the development of a tot lot that will contain new playground equipment for children under five years of age. This will complement the recently installed playground equipment for children ages five to twelve and will provide additional passive, family-oriented recreation.</t>
  </si>
  <si>
    <t>R.A. CULPEPPER PARK</t>
  </si>
  <si>
    <t>DALE</t>
  </si>
  <si>
    <t>PASSIVE PARK FOR PEOPLE WITH DOGS</t>
  </si>
  <si>
    <t>CITY OF DOTHAN</t>
  </si>
  <si>
    <t>This grant will fund a passive, dog park at an existing 6.68± acres park, Eastgate Park in Dothan, Alabama. This will be the only public facility in the City where dog owners will be able to enjoy play and interaction with their dogs off the leash. At least 3.67± acres will be fenced in and divided into two areas serving people with small dogs and people with large dogs separately.</t>
  </si>
  <si>
    <t>EASTGATE PARK</t>
  </si>
  <si>
    <t>PHIL CAMPBELL SPLASH PAD PROJECT</t>
  </si>
  <si>
    <t>TOWN OF PHIL CAMPBELL</t>
  </si>
  <si>
    <t>This grant will be used toward the rehabilitation of Phil Campbell Park (5.5+/- acres) after being devastated in 2011 by a tornado. Rather that repair the existing pool, a modern splashpad facility will be constructed over the existing pool. In addition, the bathhouse (restrooms and locker rooms) will be rehabilitated. These developments will increase the usage of the park that has a population total of 24,556 within its service area.</t>
  </si>
  <si>
    <t>PHIL CAMPBELL SWIMMING POOL PARK</t>
  </si>
  <si>
    <t>FRANKLIN</t>
  </si>
  <si>
    <t>AUTAUGA CREEK PARK DEVELOPMENT</t>
  </si>
  <si>
    <t>CITY OF PRATTVILLE</t>
  </si>
  <si>
    <t>This grant will fund a new park (3.59+/-) in the City of Prqattville. The City's goal is to develop a passive family-oriented park that will include a walking trail, playground, two sandbars/beaches for canoes, kayaks and tubing, a scenic overlook with picnic tables, urban green space, and related support facilities.</t>
  </si>
  <si>
    <t>AUTAUGA CREEK PARK</t>
  </si>
  <si>
    <t>AUTAUGA</t>
  </si>
  <si>
    <t>FOUNDER'S PARK AMPHITHEATER STAGE DEVELOPMENT</t>
  </si>
  <si>
    <t>CITY OF DECATUR</t>
  </si>
  <si>
    <t>This grant will fund the construction of an amphitheater stage in an existing 2.33 acres park, Founder's Park. The amphitheater will give the park a dedicated use and unique function from other city park facilities. It is envisioned as a place music, laughter, drama, learning, relaxatio, cultural exploration, and inspiration.</t>
  </si>
  <si>
    <t>FOUNDERS PARK</t>
  </si>
  <si>
    <t>MORGAN</t>
  </si>
  <si>
    <t>NORTH COURTLAND COMMUNITY PARK DEVELOPMENT</t>
  </si>
  <si>
    <t>TOWN OF NORTH COURTLAND</t>
  </si>
  <si>
    <t>This grant will fund a new 1 ac park in the Town of North Courtland. This will be Town's first park and will provide all new outdoor recreational activities for its residents. Facilities to be developed included a playground, and pavilion, and related support facilities. The benefits of developing this park are that children will have a community place for recreation and stay off the streets and the elderly at the nearby senior center will be able to enjoy the more passive amenities of the park.</t>
  </si>
  <si>
    <t>COURTLAND COMMUNITY PARK</t>
  </si>
  <si>
    <t>ASHFORD RECREATION PARK DEVELOPMENT</t>
  </si>
  <si>
    <t>CITY OF ASHFORD</t>
  </si>
  <si>
    <t>This grant will enhance the existing 9.92+/- acres recreation facilities, Ashford Recreation Park, by adding a new playground area that will include modern playground equipment, benches and a pavilion with picnic tables.</t>
  </si>
  <si>
    <t>ASHFORD RECREATION PARK</t>
  </si>
  <si>
    <t>PALISADES PARK AMPHITHEATER RENOVATION</t>
  </si>
  <si>
    <t>BLOUNT COUNTY COMMISSION</t>
  </si>
  <si>
    <t>This grant will be used to renovate an existing 80 person amphitheater at Palisades Park. This project will help on the demand for providing outdoor activities by making the amphitheater more safe for use.</t>
  </si>
  <si>
    <t>PALISADES PARK</t>
  </si>
  <si>
    <t>FAIRHOPE MUNICIPAL PARK UPGRADES</t>
  </si>
  <si>
    <t>CITY OF FAIRHOPE</t>
  </si>
  <si>
    <t>This grant will be used to upgrade an existing 62+/- acres park, Fairhope Municipal Park(aka Volanta Park) which is the largest green space designated for recreation in the city of Fairhope. The goals of the upgrades are to address safety issues; improve handicap accessibility; enhance the existing playground, ballfields &amp; picnic area; and upgrade existing infrastructure including fencing.</t>
  </si>
  <si>
    <t>FAIRHOPE MUNICIPAL PARK</t>
  </si>
  <si>
    <t>BALDWIN</t>
  </si>
  <si>
    <t>IDER TOWN PARK PLAYGROUND IMPROVEMENTS</t>
  </si>
  <si>
    <t>TOWN OF IDER</t>
  </si>
  <si>
    <t>This grant will assist in replacing and upgrading the existing playground within the 11.7 acre Ider Town Park. The original playground was mostly destroyed by a tornado in 2010. This community is reasonably isolated in the county and has no other convenient park or recreational opportunities for its residents. The new playground will meet the needs of all children with its enhanced handicapped accessibility features.</t>
  </si>
  <si>
    <t>IDER TOWN PARK</t>
  </si>
  <si>
    <t>LOCUST FORK TOWN PARK IMPROVEMENTS</t>
  </si>
  <si>
    <t>TOWN OF LOCUST PARK</t>
  </si>
  <si>
    <t>Grant will fund the further development of the existing 10.8+/- acres Locust Fork Park by constructing batting cages and adapting the adult ball fields for youth league play in order to encourage more children to participate in outdoor sports and promote a healthier lifestyle. Also, a multipurpose pavilion will be developed and the concession stand will be equipped.</t>
  </si>
  <si>
    <t>LOCUST FORK PARK</t>
  </si>
  <si>
    <t>BRINDLEY MOUNTAIN PARK IMPROVEMENTS</t>
  </si>
  <si>
    <t>MORGAN COUNTY COMMISSION</t>
  </si>
  <si>
    <t>Morgan County will construct a multipurpose ball field within the 5-acre Brindley Mountain Park. The grant scope includes constructing a 275' field with lighting, fencing and a new dugout. The field will be used primarilty for baseball and softball activities but some soccer games and youth football practices will be played there as well. The construction site was selected primarily to centralize it within the park and to maximize the new lighting for the benefit of the entire park. It will also make access to the restroom and concession areas more convenient.</t>
  </si>
  <si>
    <t>BRINDLEY MOUNTAIN PARK</t>
  </si>
  <si>
    <t>COALING TOWN PARK SPLASH PAD</t>
  </si>
  <si>
    <t>TOWN OF COALING</t>
  </si>
  <si>
    <t>The Town of Coaling will construct a splash pad on land adjacent to the existing Coaling Town Park.</t>
  </si>
  <si>
    <t>TOWN OF COALING SPLASH PAD PARK</t>
  </si>
  <si>
    <t>WEST END PARK PLAYGROUND RENOVATION</t>
  </si>
  <si>
    <t>CITY OF NEWTON</t>
  </si>
  <si>
    <t>The City of Clanton will remove old and unsafe playground equipment from West End Park (E.M. Henry Park) and install new playground equipment to include a safety surface to help prevent injury if someone falls.</t>
  </si>
  <si>
    <t>WEST END PARK</t>
  </si>
  <si>
    <t>Chilton</t>
  </si>
  <si>
    <t>TURNER PARK PLAYGROUND RENOVATION</t>
  </si>
  <si>
    <t>CITY OF ATHENS</t>
  </si>
  <si>
    <t>The City of Athens will renovate the Kids Dugout Playground to make it an all-inclusive playground by adding a handicap accessible area and improving the aging facility.</t>
  </si>
  <si>
    <t>KIDS DUGOUT AT THE SPORTSPLEX</t>
  </si>
  <si>
    <t>Limestone</t>
  </si>
  <si>
    <t>FARMINGTON SPORTS COMPLEX</t>
  </si>
  <si>
    <t>CITY OF FARMINGTON</t>
  </si>
  <si>
    <t>The city of Farmington (Washington County, Arkansas) will utilize a Land and Water Conservation Fund grant to assist in constructing ballfields and installing playground equipment, a walking trail, and a picnic area within the 18.01-acre Creekside Park. Accessibility and safety improvements will be made to the park.</t>
  </si>
  <si>
    <t>CREEKSIDE PARK</t>
  </si>
  <si>
    <t>ARCHEY FORK PARK IMPROVEMENTS</t>
  </si>
  <si>
    <t>CITY OF CLINTON</t>
  </si>
  <si>
    <t>The city of Clinton (Van Buren County, Arkansas) will utilize a Land and Water Conservation Fund grant to assist in lighting two ballfields and making accessibility improvements to the walking trail at the 15.19-acre Archey Ford Park.</t>
  </si>
  <si>
    <t>ARCHEY FORK PARK</t>
  </si>
  <si>
    <t>VAN BUREN</t>
  </si>
  <si>
    <t>FOUSHEE CAVE NATURAL AREA</t>
  </si>
  <si>
    <t>AR NATURAL HERITAGE COMM.</t>
  </si>
  <si>
    <t>The Arkansas Natural Heritage Commission will acquire 410 acres in Independence County as part of the newly created 1,677-acre Foushee Cave Natural Area. This site is Arkansas’ 70th natural area and protects one of the State’s most biologically significant caves. The conservation vision for this natural area is to protect and maintain Foushee Cave, its direct recharge zone, and the associated forest communities that represent the White River Hills region of the Ozark Mountains. The cave supports 10 rare species, including the federally endangered gray bat and Indiana bat, as well as the Foushee Cave snail, which only occurs in this cave system. The grant was matched by an Arkansas Natural and Cultural Resources Council grant, State General Improvement Funds, and proceeds from natural gas leases. The public will have access to the site for hiking, wildlife observation, photography, and environmental awareness.</t>
  </si>
  <si>
    <t>FOUSHEE CAVE NATRUAL AREA</t>
  </si>
  <si>
    <t>INDEPENDENCE</t>
  </si>
  <si>
    <t>DEVIL'S EYEBROW NATURAL AREA</t>
  </si>
  <si>
    <t>DEPT. OF ARKANSAS HERITAGE</t>
  </si>
  <si>
    <t>Acquire 200 acres of ecologically sensitive land for the creation of the Devil’s Eyebrow Natural Area. The property is located in Benton County near Garfield.</t>
  </si>
  <si>
    <t>BENTON</t>
  </si>
  <si>
    <t>MONTICELLO MULTI-PARK DEVELOPMENT</t>
  </si>
  <si>
    <t>CITY OF MONTICELLO</t>
  </si>
  <si>
    <t>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t>
  </si>
  <si>
    <t>MONTICELLO SPORTS COMPLEX</t>
  </si>
  <si>
    <t>Drew</t>
  </si>
  <si>
    <t>PINE BLUFF PARK IMPROVEMENTS</t>
  </si>
  <si>
    <t>CITY OF PINE BLUFF</t>
  </si>
  <si>
    <t>Pine Bluff (Jefferson County) will improve Lake Saracen and Townsend Parks. The grant scope for Lake Saracen Park entails constructing a splash pad, restrooms, and accessible sidewalks and installing playground equipment complete with a safety impact surface. The grant scope for Townsend Park entails replacing the ball field lighting and playground equipment and adding a safety impact surface to the playground.</t>
  </si>
  <si>
    <t>TOWNSEND PARK</t>
  </si>
  <si>
    <t>JORDAN PARK</t>
  </si>
  <si>
    <t>DREW</t>
  </si>
  <si>
    <t>BURLINGTON PARK</t>
  </si>
  <si>
    <t>MCCLOY PARK</t>
  </si>
  <si>
    <t>OSCEOLA SPLASH PAD</t>
  </si>
  <si>
    <t>CITY OF OSCEOLA</t>
  </si>
  <si>
    <t>The city of Osceola (Mississippi County) will develop the 2.45-acre East Side Park. The grant scope includes the construction of an accessible splash pad as a replacement for the existing city swimming pool. The new water feature will include interactive fountains, sprays, and jets.</t>
  </si>
  <si>
    <t>EAST SIDE PARK</t>
  </si>
  <si>
    <t>IVRA CLARK PARK TRAIL</t>
  </si>
  <si>
    <t>CITY OF CAMDEN</t>
  </si>
  <si>
    <t>Improve the 2.32-acre Clark Park by constructing a ¼ mile exercise trail and a new parking lot.</t>
  </si>
  <si>
    <t>IVRA CLARK PARK</t>
  </si>
  <si>
    <t>OUACHITA</t>
  </si>
  <si>
    <t>LAKE SARACEN PARK</t>
  </si>
  <si>
    <t>QUITMAN CITY PARK IMPROVEMENTS</t>
  </si>
  <si>
    <t>CITY OF QUITMAN</t>
  </si>
  <si>
    <t>Quitman will improve the 0.21-acre Quitman City Park by constructing a 14-table pavilion, an accessible parking lot, and an accessible pathway to the new pavilion. Quitman is a community of approximately 714 persons near the Little Rock/North Little Rock/Conway Metropolitan Statistical Area.</t>
  </si>
  <si>
    <t>QUITMAN CITY PARK</t>
  </si>
  <si>
    <t>Cleburne</t>
  </si>
  <si>
    <t>SEARCY SPORTS COMPLEX IMPROVEMENTS</t>
  </si>
  <si>
    <t>CITY OF SEARCY</t>
  </si>
  <si>
    <t>Renovate the 49-acre Searcy Sports Complex. The grant scope includes the replacement of the original lighting system, which services 10 baseball fields, 10 softball fields, 18 soccer fields, one 18-hole disc golf course, 1 Pee Wee football field, 6 basketball courts, 1 skate park, and 1 events center plus the restrooms, concession, and storage facilities.</t>
  </si>
  <si>
    <t>SEARCY SPORTS COMPLEX</t>
  </si>
  <si>
    <t>WHITE</t>
  </si>
  <si>
    <t>NEWPORT POOL HOUSE RENOVATION</t>
  </si>
  <si>
    <t>CITY OF NEWPORT</t>
  </si>
  <si>
    <t>Newport will renovate the pool house within the 29.48-acre George Kell Park.</t>
  </si>
  <si>
    <t>GEORGE KELL PARK</t>
  </si>
  <si>
    <t>JACKSON</t>
  </si>
  <si>
    <t>ARKANSAS STATE PARKS - DELTA HERITAGE TRAIL</t>
  </si>
  <si>
    <t>AR STATE PARKS</t>
  </si>
  <si>
    <t>Arkansas State Parks will construct 6.65 additional miles of trail, trailhead, site furnishings, and parking improvements for the Delta Heritage Trail. Phase 3 will extend the DHT from its current terminus at Lake View to the community of Elaine. The result of this development will be the continued construction of a major recreation facility in eastern Arkansas with over twenty miles of hiking and bicycling trail completed.</t>
  </si>
  <si>
    <t>DELTA HERITAGE TRAIL</t>
  </si>
  <si>
    <t>PHILLIPS</t>
  </si>
  <si>
    <t>CABOT SPORTS COMPLEX IMPROVEMENTS</t>
  </si>
  <si>
    <t>CITY OF CABOT</t>
  </si>
  <si>
    <t>Improve the Cabot Sports Complex by constructing pavilions and shade structures, batting cages and warm-up tunnels, and a playground plus installing field lighting for the largest ball field.</t>
  </si>
  <si>
    <t>CABOT SPORTS COMPLEX</t>
  </si>
  <si>
    <t>LONOKE</t>
  </si>
  <si>
    <t>HILARY JONES ELK EDUCATION CENTER DEVELOPMENT</t>
  </si>
  <si>
    <t>AR GAME &amp; FISH COMM.</t>
  </si>
  <si>
    <t>Develop the Hillary Jones ELK Education Center. The Center will contain restroom facilities, be universally accessible, and provide a staging area for groups.</t>
  </si>
  <si>
    <t>HILARY JONES ELK EDUCATION CENTER</t>
  </si>
  <si>
    <t>NEWTON</t>
  </si>
  <si>
    <t>LITTLE ROCK ZOO - ARKANSAS FARM EXHIBIT</t>
  </si>
  <si>
    <t>CITY OF LITTLE ROCK</t>
  </si>
  <si>
    <t>Construct the Arkansas Farm Exhibit within the Little Rock Zoo which will contain a children's playground.</t>
  </si>
  <si>
    <t>LITTLE ROCK ZOO</t>
  </si>
  <si>
    <t>Pulaski</t>
  </si>
  <si>
    <t>LAKE HAVASU STATE PARK BOAT RAMP AT WINDSOR BEACH</t>
  </si>
  <si>
    <t>ARIZONA STATE PARKS</t>
  </si>
  <si>
    <t>Arizona State Parks will further develop Lake Havasu State Park by constructing a new boat launch ramp, parking areas, a boat wash area, and restroom facilities at Windsor Beach-Unit 4 in the southern end of the park.</t>
  </si>
  <si>
    <t>LAKE HAVASU STATE PARK</t>
  </si>
  <si>
    <t>Mohave</t>
  </si>
  <si>
    <t>LAKE HAVASU STATE PARK SUPPORT FACILITIES</t>
  </si>
  <si>
    <t>Construct 2 restroom buildings, 2 restroom/shower buildings, and 1 restroom/concession building at Lake Havasu State Park.</t>
  </si>
  <si>
    <t>ELECTRIFY RV CAMPSITES AT 3 STATE PARKS</t>
  </si>
  <si>
    <t>Improve Buckskin Mountain State Park, Catalina State Park, and Lost Dutchman State Park. The specific scope entails: replacing 61 outdated electrical pedestals at Buckskin Mountain State Park; replacing 25 outdated electrical pedestals and adding an additional 25 new electrical pedestals at Catalina State Park, and adding 30 new electrical pedestals at Lost Dutchman State Park.</t>
  </si>
  <si>
    <t>CATALINA STATE PARK</t>
  </si>
  <si>
    <t>Pima</t>
  </si>
  <si>
    <t>BUCKSKIN MOUNTAIN STATE PARK</t>
  </si>
  <si>
    <t>La Paz</t>
  </si>
  <si>
    <t>LOST DUTCHMAN STATE PARK</t>
  </si>
  <si>
    <t>Pinal</t>
  </si>
  <si>
    <t>SALTON SEA SRA - IRONWOOD TRAIL IMPROVEMENTS</t>
  </si>
  <si>
    <t>CA DEPARTMENT OF PARKS AND RECREATION</t>
  </si>
  <si>
    <t>Improve the existing Ironwood Trail at Salton Sea State Recreation Area to meet accessibility standards and provide outdoor recreation opportunites to people with disabilities. This will involve reconstructing some of the existing trail and constructing 2,378 feet of new trail, including 102 feet of boardwalk. ADA compliant picnic sites and parking will also be added.</t>
  </si>
  <si>
    <t>SALTON SEA STATE RECREATION AREA</t>
  </si>
  <si>
    <t>IMPERIAL</t>
  </si>
  <si>
    <t>MONTANA DE ORO STATE PARK - BLUFF TRAIL IMPROVEMEN</t>
  </si>
  <si>
    <t>Improve 8,000 linear feet of the existing Bluff Trail at Montana De Ord State Park to meet accessibility standards and provide outdoor recreation opportunities to people with disabilities. It will also replace two restrooms and install ADA compliant parking.</t>
  </si>
  <si>
    <t>MONTANA DE ORO STATE PARK</t>
  </si>
  <si>
    <t>SAN LUIS OBISPO</t>
  </si>
  <si>
    <t>SAMUEL P. TAYLOR SP - SOUTH CREEK TRAIL IMP.</t>
  </si>
  <si>
    <t>This project will improve .75 miles of trail to meet accessibility standards and provide outdoor recreation opportunities to people with disabilities.</t>
  </si>
  <si>
    <t>SAMUEL P. TAYLOR STATE PARK</t>
  </si>
  <si>
    <t>MARIN</t>
  </si>
  <si>
    <t>MCLAREN PARK TRAIL CONNECTOR TRAIL PROJECT</t>
  </si>
  <si>
    <t>CITY AND COUNTY OF SAN FRANCISCO</t>
  </si>
  <si>
    <t>This trail connector project will provide welcoming and safe access to trails and pathway into McLaren Park from the Crocker-Amazon, Excelsior, Visitacion Valley, and Sunnydale neighborhoods.</t>
  </si>
  <si>
    <t>MCLAREN PARK</t>
  </si>
  <si>
    <t>San Francisco</t>
  </si>
  <si>
    <t>CASWELL MEMORIAL SP - LOOP NATURE TRAIL IMPROVEMEN</t>
  </si>
  <si>
    <t>Provide .8 linear miles of trail at Caswell Memorial State Park to meet accessibility standards and provide outdoor recreation opportunities for people with disabilities.</t>
  </si>
  <si>
    <t>CASWELL MEMORIAL STATE PARK</t>
  </si>
  <si>
    <t>SAN JOAQUIN</t>
  </si>
  <si>
    <t>ABALONE COVE SHORELINE PARK IMPROVEMENT PROJECT</t>
  </si>
  <si>
    <t>CITY OF RANCHO PALOS VERDES</t>
  </si>
  <si>
    <t>This trail and facilities project will improve an underutilized coastal park with incredibal potential for enhanced recreational opportunities and views unlike any others in the metropolitan Los Angeles area.</t>
  </si>
  <si>
    <t>ABALONE COVE SHORELINE PARK</t>
  </si>
  <si>
    <t>LOS ANGELES</t>
  </si>
  <si>
    <t>FRUITVALE NORRIS PARK UNIVERSAL PLAYGROUND</t>
  </si>
  <si>
    <t>NORTH OF THE RIVER RECREATION AND PARK DISTRICT</t>
  </si>
  <si>
    <t>This playground development project in Bakersfield will be developed as an inclusive facility that meets ADA requirements. It will be the first such accessible playground for an area with a population of over 500,000.</t>
  </si>
  <si>
    <t>FRUITVALE NORRIS PARK</t>
  </si>
  <si>
    <t>KERN</t>
  </si>
  <si>
    <t>LIVE OAK RECREATIONAL TRAIL PHASE 3</t>
  </si>
  <si>
    <t>CITY OF LIVE OAK</t>
  </si>
  <si>
    <t>The installation of this pedestrian and bicycle trail will greatly improve access to public parks and recreation resources in Live Oak.</t>
  </si>
  <si>
    <t>LIVE OAK RECREATIONAL TRAIL</t>
  </si>
  <si>
    <t>SUTTER</t>
  </si>
  <si>
    <t>THE TRACKS AT BREA ACQUISITION</t>
  </si>
  <si>
    <t>CITY OF BREA</t>
  </si>
  <si>
    <t>Acquire approximately 3.6 acres of land for the Tracks at Brea. This will eventually be part of a 3.8 mile hike and bike trail that uses an abandoned railroad bed.</t>
  </si>
  <si>
    <t>THE TRACKS AT BREA</t>
  </si>
  <si>
    <t>EL CORTE DE MADERA CREEK TRAIL PROJECT</t>
  </si>
  <si>
    <t>MIDPENINSULA REGIONAL OPEN SPACE DISTRICT</t>
  </si>
  <si>
    <t>Construct approximately 1 mile of trail, signage, and support facilities at El Corte de Madera Open Space Preserve.</t>
  </si>
  <si>
    <t>EL CORTE DE MADERA OPEN SPACE PRESERVE</t>
  </si>
  <si>
    <t>SAN MATEO</t>
  </si>
  <si>
    <t>SYCAMORE VALLEY SHADY SLOPE TRAIL BRIDGE</t>
  </si>
  <si>
    <t>EAST BAY REGIONAL PARK DISTRICT</t>
  </si>
  <si>
    <t>Construct approximately 45 foot long bridge on the Shady Slope Trail over an exisiting steep-sided drainage.</t>
  </si>
  <si>
    <t>SYCAMORE VALLEY REGIONAL OPEN SPACE PRESERVE</t>
  </si>
  <si>
    <t>CONTRA COSTA</t>
  </si>
  <si>
    <t>GRAND VIEW TRAIL LINK</t>
  </si>
  <si>
    <t>CITY OF DIAMOND BAR</t>
  </si>
  <si>
    <t>Develop approximately 2,488 feet existing hard pan Grand View Trail Link at Summitridge Park by constructing a foot bridge, landscape tie steps with lodge pole fencing in one area to mitigate slope, and install benches and signage.</t>
  </si>
  <si>
    <t>SUMMITRIDGE PARK</t>
  </si>
  <si>
    <t>SANTEE LAKES CAMPGROUND PLAYGROUND PROJECT</t>
  </si>
  <si>
    <t>PADRE DAM MUNICIPAL WATER DISTRICT</t>
  </si>
  <si>
    <t>Construct a playground expansion of approximately 2,075 square feet with additional playground structures.</t>
  </si>
  <si>
    <t>SANTEE LAKES RECREATION PRESERVE</t>
  </si>
  <si>
    <t>SAN DIEGO</t>
  </si>
  <si>
    <t>CRYSTAL SPRINGS REGIONAL TRAIL SOUTH OF THE DAM</t>
  </si>
  <si>
    <t>SAN MATEO COUNTY</t>
  </si>
  <si>
    <t>Develop Crystal Springs Regional Trail by constructing approximately 4,480 linear feet of paved Class 1 trail, pre-fabricated restroom, and support facilities. This trail will add a segment to the California Riding and Hiking Trail, as well as the Juan Bautista de Anza National Historic Trail.</t>
  </si>
  <si>
    <t>CRYSTAL SPRINGS REGIONAL TRAIL</t>
  </si>
  <si>
    <t>San Mateo</t>
  </si>
  <si>
    <t>LIVE OAK PARK AMPHITHEATER</t>
  </si>
  <si>
    <t>SAN DIEGO COUNTY</t>
  </si>
  <si>
    <t>Construct an outdoor classroom, an approximate 1,035 LF pedestrian/bicycle path and support facilities.</t>
  </si>
  <si>
    <t>LIVE OAK PARK</t>
  </si>
  <si>
    <t>OUTDOOR NATURE INTERPRETIVE CENTER AREA HIKING TRA</t>
  </si>
  <si>
    <t>PLEASANT VALLEY RECREATION AND PARK DISTRICT</t>
  </si>
  <si>
    <t>Construct an outdoor nature interpretive center with education pavilion platform, an approximately 300 yard long connector trail, and support facilities.</t>
  </si>
  <si>
    <t>CAMARILLO GROVE PARK</t>
  </si>
  <si>
    <t>VENTURA</t>
  </si>
  <si>
    <t>JOHNNY CARSON PARK TRAIL AND NATURE EDUCATION PROJ</t>
  </si>
  <si>
    <t>CITY OF BURBANK</t>
  </si>
  <si>
    <t>Construct approximately 0.5 mile long decomposed granite loop trail, secondary trails, improve the existing trail bridge and install educational signage.</t>
  </si>
  <si>
    <t>JOHNNY CARSON PARK</t>
  </si>
  <si>
    <t>BARKER PARK WALKING PATH</t>
  </si>
  <si>
    <t>CITY OF WASCO</t>
  </si>
  <si>
    <t>Construct approximately 1,166 linear foot long walking/jogging path.</t>
  </si>
  <si>
    <t>BARKER PARK</t>
  </si>
  <si>
    <t>SHADE STRUCTURE AT PAMELA MONTEROSSO TRAILHEAD</t>
  </si>
  <si>
    <t>CITY OF MODESTO</t>
  </si>
  <si>
    <t>Construct a shade structure on concrete pad with benches.</t>
  </si>
  <si>
    <t>PAMELA MONTEROSSO PARK</t>
  </si>
  <si>
    <t>STANISLAUS</t>
  </si>
  <si>
    <t>PIERSON PARK COVERED PICNIC AREA DEVELOPMENT</t>
  </si>
  <si>
    <t>MCKINLEYVILLE COMMUNITY SERVICES DISTRICT</t>
  </si>
  <si>
    <t>Construct a covered group picnic area.</t>
  </si>
  <si>
    <t>PIERSON PARK</t>
  </si>
  <si>
    <t>HUMBOLDT</t>
  </si>
  <si>
    <t>SANGER COMMUNITY CENTER PARK DEVELOPMENT</t>
  </si>
  <si>
    <t>CITY OF SANGER</t>
  </si>
  <si>
    <t>Construct a 1200 linear foot walking path with life course, picnic areas with lighting, and landscaping of the newly constructed skate park area.</t>
  </si>
  <si>
    <t>SANGER COMMUNITY CENTER PARK</t>
  </si>
  <si>
    <t>FRESNO</t>
  </si>
  <si>
    <t>BRENTWOOD PARK DEVELOPMENT</t>
  </si>
  <si>
    <t>CITY OF COSTA MESA</t>
  </si>
  <si>
    <t>Construct approximately 0.25 mile decomposed granite loop trail, a picnic area, outdoor fitness stations, approximate 5,000 SF concrete work, electrical and lighting, landscaping and support facilities.</t>
  </si>
  <si>
    <t>BRENTWOOD PARK</t>
  </si>
  <si>
    <t>ORANGE</t>
  </si>
  <si>
    <t>ALEX ROAD SKATEPARK</t>
  </si>
  <si>
    <t>CITY OF OCEANSIDE</t>
  </si>
  <si>
    <t>This project will build a skatepark in a location that provides good access to an existing hike and bike trail. It will meet an increasing demand for skateboard facilities in a way that provides a safer, more protected venue than skateboarders otherwise would find on their own. Elements will include three below-grade bowls, a street course, and a snake run with skateable transitions between each element.</t>
  </si>
  <si>
    <t>MCGRATH STATE BEACH SEWER SYSTEM PROJECT</t>
  </si>
  <si>
    <t>Remove and replace an exisiting sewer system in a very popular beach park. Replacement of this system will keep the park from being closed to the public.</t>
  </si>
  <si>
    <t>MCGRATH STATE BEACH</t>
  </si>
  <si>
    <t>SUMMITRIDGE PARK SOUTHERN TRAIL VISTA</t>
  </si>
  <si>
    <t>Construct approximately 1,216 ft of decomposed granite trail, fencing, benches, shade structure with trash receptacles and signage.This project will provide high quality trail access in a natural setting for people in a large urban area. Currently, the hard-pan trail is hard to access and hard to use due to its poor condition.</t>
  </si>
  <si>
    <t>MARK WEST CREEK REG PARK &amp; OPEN SPACE PRESERVE ACQ</t>
  </si>
  <si>
    <t>SONOMA COUNTY REGIONAL PARKS DEPARTMENT</t>
  </si>
  <si>
    <t>Acquire approximately 83.7 acres at Mark West Creek Regional Park and Open Space Preserve.</t>
  </si>
  <si>
    <t>MARK WEST CREEK REGIONAL PARK</t>
  </si>
  <si>
    <t>SONOMA</t>
  </si>
  <si>
    <t>POINT MUGU STATE PARK SYCAMORE CANYON CAMPGROUND</t>
  </si>
  <si>
    <t>Construct approximately 5 cabins with trenched utilities and an ADA trail with habitat restoration for areas disturbed by campground construction.</t>
  </si>
  <si>
    <t>POINT MUGU STATE PARK</t>
  </si>
  <si>
    <t>Ventura</t>
  </si>
  <si>
    <t>POINT PINOLE GIANT RECREATION UNIT PICNIC AREA</t>
  </si>
  <si>
    <t>Construction of a new picnic area including turf play area, new trees, shade structure, drinking fountain, picnic tables and benches, trail, parking lot and restroom.</t>
  </si>
  <si>
    <t>POINT PINOLE REGIONAL SHORELINE</t>
  </si>
  <si>
    <t>Contra Costa</t>
  </si>
  <si>
    <t>DAIRY MART PONDS OVERLOOK</t>
  </si>
  <si>
    <t>COUNTY OF SAN DIEGO DEPT OF PARKS</t>
  </si>
  <si>
    <t>Construct a new overlook area and interpretive components in the Tijuana River Valley Regional Park.</t>
  </si>
  <si>
    <t>TIJUANA RIVER VALLEY REGIONAL PARK</t>
  </si>
  <si>
    <t>MCLAREN BIKE PARK, PHASE I</t>
  </si>
  <si>
    <t>SAN FRANCISCO PARK AND RECREATION DEPT.</t>
  </si>
  <si>
    <t>Construct new multiple use bike trails and amenities including picnic areas and signage in McLaren Bike Park in the City of San Francisco.</t>
  </si>
  <si>
    <t>RANCHO JURUPA PARK DEVELOPMENT</t>
  </si>
  <si>
    <t>RIVERSIDE COUNTY</t>
  </si>
  <si>
    <t>Construct a disc golf course expansion, tent camping area, campground improvement, trails and picnic shelter/amphitheater.</t>
  </si>
  <si>
    <t>RANCHO JURUPA PARK</t>
  </si>
  <si>
    <t>TRACKS AT BREA DEVELOPMENT</t>
  </si>
  <si>
    <t>Construct an approximate 0.8 mile long dual-tread bicycle and pedestrian trail on former railroad right-of-way between Brea Blvd. and State College Blvd. with parking and trail entrances.</t>
  </si>
  <si>
    <t>BARNES PARK FITNESS ZONE PROJECT</t>
  </si>
  <si>
    <t>CITY OF BALDWIN PARK</t>
  </si>
  <si>
    <t>Construct a new outdoor fitness zone with shared structure and walking trail markers in Barnes Park.</t>
  </si>
  <si>
    <t>BARNES PARK</t>
  </si>
  <si>
    <t>GARRAHAN PARK OUTDOOR FITNESS PROJECT</t>
  </si>
  <si>
    <t>BOULDER CREEK RECREATION AND PARK DISTRICT</t>
  </si>
  <si>
    <t>Installation of new outdoor fitness equipment at eleven locations along an existing trail.</t>
  </si>
  <si>
    <t>GARRAHAN PARK</t>
  </si>
  <si>
    <t>SANTA CRUZ</t>
  </si>
  <si>
    <t>PAUL REVERE PARK DEVELOPMENT</t>
  </si>
  <si>
    <t>CITY OF ANAHEIM</t>
  </si>
  <si>
    <t>Construct a new park to include gazebo, picnic area, landscape, volleyball court, children's playground, and walking path.</t>
  </si>
  <si>
    <t>PAUL REVERE PARK</t>
  </si>
  <si>
    <t>LAKE DEL VALLE STATE RECREATION AREA CAMPGROUND</t>
  </si>
  <si>
    <t>Replace the existing campground restroom building #9 with a new pre-fabricated ADA compliant restroom and adjacent sidewalk and parking at Digger Flats Campground.</t>
  </si>
  <si>
    <t>DEL VALLE REGIONAL PARK</t>
  </si>
  <si>
    <t>Alameda</t>
  </si>
  <si>
    <t>PICO PARK RENOVATION AND ENHANCEMENT PROJECT</t>
  </si>
  <si>
    <t>CITY OF PICO RIVERA</t>
  </si>
  <si>
    <t>Development of a new jogging track, exercise stations, picnic shelter and related amenities.</t>
  </si>
  <si>
    <t>PICO PARK</t>
  </si>
  <si>
    <t>UNITING THE HILLSIDE NATURAL AREA ACQUISITION</t>
  </si>
  <si>
    <t>CITY OF EL CERRITO</t>
  </si>
  <si>
    <t>Acquisition of ~8.08-acres at Hillside Natural Areas to connect and expand existing park land to 102.54 acres located in the City of El Cerrito.</t>
  </si>
  <si>
    <t>HILLSIDE NATURAL AREA</t>
  </si>
  <si>
    <t>SEVENTH STREET PARK ACQUISITION</t>
  </si>
  <si>
    <t>CITY OF HUGHSON</t>
  </si>
  <si>
    <t>Acquire approximately 20 acres to create the new 7th Street Park.</t>
  </si>
  <si>
    <t>SEVENTH STREET PARK</t>
  </si>
  <si>
    <t>DUNLAP NEIGHBORHOOD PARK ACQUISITION</t>
  </si>
  <si>
    <t>CITY OF YUCAIPA</t>
  </si>
  <si>
    <t>Acquisition of approximately 5 acres of land for neighborhood park.</t>
  </si>
  <si>
    <t>DUNLAP NEIGHBORHOOD PARK</t>
  </si>
  <si>
    <t>RIVERSIDE</t>
  </si>
  <si>
    <t>POINT PINOLE FISHING PIER IMPROVEMENTS</t>
  </si>
  <si>
    <t>Fishing pier renovation, new ADA restroom constructed in place of old one, ADA parking and walkways to pier, picnic areas, drainage systems and other minor support amenities at the Point Pinole Fishing Pier in the City of Richmond.</t>
  </si>
  <si>
    <t>TUOLUMNE RIVER REGIONAL PARK GATEWAY</t>
  </si>
  <si>
    <t>Construct approximately 4,100 linear feet of trail, pedestrian bridge and fishing deck at Tuolumne River Regional Park in the City of Modesto.</t>
  </si>
  <si>
    <t>TUOLUMNE RIVER REGIONAL PARK</t>
  </si>
  <si>
    <t>Stanislaus</t>
  </si>
  <si>
    <t>CRYSTAL SPRINGS REGIONAL TRAIL SOUTH OF HIGHWAY 92</t>
  </si>
  <si>
    <t>Develop Crystal Springs trail by constructing approx. 0.9 mile long and 10 foot wide paved trail with habitat fence, restroom and support facilities.</t>
  </si>
  <si>
    <t>ARROYO VISTA RECREATIONAL TRAIL</t>
  </si>
  <si>
    <t>CITY OF MOORPARK</t>
  </si>
  <si>
    <t>Construct a new pedestrain trail with fitness stations, a new bike trail, and new ADA pathways in Arroyo Vista Park in the city of Moorpark.</t>
  </si>
  <si>
    <t>ARROYO VISTA PARK</t>
  </si>
  <si>
    <t>FARMERSVILLE PARK DEVELOPMENT</t>
  </si>
  <si>
    <t>CITY OF FARMERSVILLE</t>
  </si>
  <si>
    <t>Construct a new approximate 1/2 mile walking trail loop and pedestrian bridge over an existing man-made irrigation canal with interpretive signange and trees, picnic areas with shade structures, and soccer field and renovate existing baseball fields and restroom at Farmersville Park in Farmersville.</t>
  </si>
  <si>
    <t>FARMERSVILLE PARK</t>
  </si>
  <si>
    <t>TULARE</t>
  </si>
  <si>
    <t>YELLEN PARK CREATION PROJECT</t>
  </si>
  <si>
    <t>CITY OF PALMDALE</t>
  </si>
  <si>
    <t>Create the new Yellen Park. Construct a new multi-purpose field with lighting, adventure-themed playground, picnic areas, pathways and bikeways, restroom, site landscaping and irrigation, and parking lot.</t>
  </si>
  <si>
    <t>YELLEN PARK</t>
  </si>
  <si>
    <t>The Tracks at Brea Development</t>
  </si>
  <si>
    <t>Create the new Tracks at Brea Trail which will include construction of a new trail, landscaping, educational signage and benches.</t>
  </si>
  <si>
    <t>SOUTH REINWAY AVENUE RECREATIONAL PARK &amp; TRAILHEAD</t>
  </si>
  <si>
    <t>CITY OF WATERFORD</t>
  </si>
  <si>
    <t>Create a new South Reinway Avenue Recreational Park and Trailhead. Project would include the construction of a new wildlife viewing platform and stairs, an access road, parking lot, restrooms, exercise stations, and a picnic area.</t>
  </si>
  <si>
    <t>SOUTH REINWAY AVENUE RECREATIONAL PARK</t>
  </si>
  <si>
    <t>CASA VERDE PARK - TRAILS AND PLAYGROUNDS</t>
  </si>
  <si>
    <t>CITY OF UNION CITY</t>
  </si>
  <si>
    <t>Renovate an existing trail, playgrounds and sports courts at Casa Verde Park in the City of Union City.</t>
  </si>
  <si>
    <t>CASA VERDE PARK</t>
  </si>
  <si>
    <t>ALAMEDA</t>
  </si>
  <si>
    <t>NEWMAN SKATE PLAZA DEVELOPMENT</t>
  </si>
  <si>
    <t>CITY OF NEWMAN</t>
  </si>
  <si>
    <t>Construct a new skate plaza at Lions Park.</t>
  </si>
  <si>
    <t>LIONS PARK</t>
  </si>
  <si>
    <t>RYNO PARK PLAYGROUND DEVELOPMENT</t>
  </si>
  <si>
    <t>CITY OF CERES</t>
  </si>
  <si>
    <t>Construct a new playground, picnic pavillion, and basketball court in Ryno Park.</t>
  </si>
  <si>
    <t>SAM RYNO PARK</t>
  </si>
  <si>
    <t>SAN MIGUEL COMMUNITY PARK</t>
  </si>
  <si>
    <t>COUNTY OF SAN LUIS OBISPO</t>
  </si>
  <si>
    <t>Expand San Miguel Community Park and construct a new soccer/multi-use sports field and new park pathways.</t>
  </si>
  <si>
    <t>SAN MUGUEL COMMUNITY PARK</t>
  </si>
  <si>
    <t>MONTEREY</t>
  </si>
  <si>
    <t>VETERAN'S MEMORIAL PARK AMPHITHEATER</t>
  </si>
  <si>
    <t>CITY OF CHOWCHILLA</t>
  </si>
  <si>
    <t>Construct a new amphitheater stage at Veteran's Memorial Park.</t>
  </si>
  <si>
    <t>VETERAN'S MEMORIAL PARK</t>
  </si>
  <si>
    <t>MADERA</t>
  </si>
  <si>
    <t>Noe Valley Town Square Park Development</t>
  </si>
  <si>
    <t>Create the new Noe Valley Town Square Park in the City of San Francisco. Construct new plaza, children's play area with site furnishings, lighting and landscaping.</t>
  </si>
  <si>
    <t>NOE VALLEY TOWN SQUARE PARK</t>
  </si>
  <si>
    <t>SAN FRANCISCO</t>
  </si>
  <si>
    <t>DEL VALLE CAMPGROUND RESTROOMS AND ACCESS</t>
  </si>
  <si>
    <t>Replacement of dilapidated campground restroom/shower buildings at Campgrounds #10 &amp; #20 with new prefabricated ADA compliant versions with ADA access routes at Del Valle Regional Park.</t>
  </si>
  <si>
    <t>MENDOCINO WOODLANDS STATE PARK</t>
  </si>
  <si>
    <t>Renovate wastewater systems.</t>
  </si>
  <si>
    <t>Mendocino</t>
  </si>
  <si>
    <t>TEMESCAL FISHING PIER IMPROVEMENTS</t>
  </si>
  <si>
    <t>A development project to renovate two existing fishing piers, repair existing erosion protection around landing of a third pier, improve existing parking spaces, make ADA restroom improvements and construct ADA picnic area.</t>
  </si>
  <si>
    <t>TEMESCAL REGIONAL RECREATION AREA</t>
  </si>
  <si>
    <t>MUELLER PARK BEAUTIFICATION</t>
  </si>
  <si>
    <t>CITY OF REEDLEY</t>
  </si>
  <si>
    <t>Construct a new walking trail connecting multiple existing recreational features, new picnic areas and renovate picnic pavilion, renovate existing playground including replacment shade structure, install new lighting, and renovate restroom.</t>
  </si>
  <si>
    <t>MUELLER PARK</t>
  </si>
  <si>
    <t>DOG OFF-LEASH AREA AT CHERRY CREEK STATE PARK</t>
  </si>
  <si>
    <t>STATE OF COLORADO</t>
  </si>
  <si>
    <t>The State of Colorado will utilize a Land and Water Conservation Fund grant to assist in developing an area for off-leash dog use within Cherry Creek State Park (Arapahoe County). The grant scope includes the construction of fencing around a 107-acre area, improvements to an existing parking lot, construction of a new bathroom, and the construction of a soft surface multi-use trail throughout the area. Upon completion, this area is expected to become one of the largest off-leash dog parks in the country.</t>
  </si>
  <si>
    <t>CHERRY CREEK STATE PARK</t>
  </si>
  <si>
    <t>ARAPAHOE</t>
  </si>
  <si>
    <t>COTTONWOOD CREEK TRAIL - SAFE PASSAGE</t>
  </si>
  <si>
    <t>CITY OF COLORADO SPRINGS</t>
  </si>
  <si>
    <t>Colorado Springs (El Paso County, Colorado) will utilize a Land and Water Conservation Fund grant to assist in developing a bridge and a short trail segment over Cottonwood Creek. This bridge is a key connection for a direct east-west route within the City’s trails network, connecting residents in suburban northern and eastern Colorado Springs with the City’s downtown and west side. The addition of this bridge will eliminate a physical barrier and allow trail users direct access to the Pikes Peak Greenway rather than the current 1.5-mile detour which includes crossing a major arterial and then backtracking to the trail.</t>
  </si>
  <si>
    <t>COTTONWOOD CREEK TRAIL</t>
  </si>
  <si>
    <t>EL PASO</t>
  </si>
  <si>
    <t>29TH TO 32ND STREET ANIMAS RIVER TRAIL</t>
  </si>
  <si>
    <t>CITY OF DURANGO</t>
  </si>
  <si>
    <t>The city of Durango will construct an extension of the Animas River Trail from its current 29th Street trailhead to 32nd Street plus way-finding and interpretive signage. The trail will span the entire length of Memorial Park a distance of 2,050 linear feet with a 10-foot wide concrete trail, trail base, and accessible ramps.</t>
  </si>
  <si>
    <t>ANIMAS RIVER TRAIL</t>
  </si>
  <si>
    <t>LA PLATA</t>
  </si>
  <si>
    <t>MEMORIAL PARK</t>
  </si>
  <si>
    <t>FOSSIL CREEK TRAIL AT EAST TRILBY ROAD</t>
  </si>
  <si>
    <t>CITY OF FORT COLLINS</t>
  </si>
  <si>
    <t>Fort Collins (Larimer County) will construct 1.68 miles of new concrete pathway along the Fossil Creek Trail. This project is a component of a long-term venture that will eventually stretch 27 miles from Fort Collins to Loveland.</t>
  </si>
  <si>
    <t>FOSSIL CREEK TRAIL</t>
  </si>
  <si>
    <t>LARIMER</t>
  </si>
  <si>
    <t>RANGELY TRAILS PROGRAM</t>
  </si>
  <si>
    <t>TOWN OF RANGELY</t>
  </si>
  <si>
    <t>The Town of Rangely (Rio Blanco County) will construct a one-mile trail along a right-of-way known as the Royden Ditch and into Elks Park.</t>
  </si>
  <si>
    <t>ELKS PARK</t>
  </si>
  <si>
    <t>RIO BLANCO</t>
  </si>
  <si>
    <t>CASTLE ROCK HANGMAN'S GULCH TRAIL</t>
  </si>
  <si>
    <t>TOWN OF CASTLE ROCK</t>
  </si>
  <si>
    <t>The Town of Castle Rock (Douglas County) will construct one mile of the Hangman's Gulch Trail.</t>
  </si>
  <si>
    <t>HANGMAN'S GULCH TRAIL</t>
  </si>
  <si>
    <t>DOUGLAS</t>
  </si>
  <si>
    <t>PAGOSA SPRINGS 6TH STREET RIVER WALK TRAIL</t>
  </si>
  <si>
    <t>TOWN OF PAGOSA SPRINGS</t>
  </si>
  <si>
    <t>The Town of Pagosa Springs (Archuleta County) will construct a 900-foot trail that runs along the San Juan River in downtown Pagosa Springs.</t>
  </si>
  <si>
    <t>6th STREET RIVER WALK TRAIL</t>
  </si>
  <si>
    <t>ARCHULETA</t>
  </si>
  <si>
    <t>ROYDEN DITCH TRAIL</t>
  </si>
  <si>
    <t>GYPSUM TO DOTSERO TRAIL PHASE II</t>
  </si>
  <si>
    <t>EAGLE COUNTY</t>
  </si>
  <si>
    <t>Eagle County will construct 2.3 miles of the Gypsum to Dotsero trail in western Eagle County. The scope includes paving a 10-foot wide trail with 1-foot shoulders.</t>
  </si>
  <si>
    <t>GYPSUM TO DOTSERO TRAIL</t>
  </si>
  <si>
    <t>EAGLE</t>
  </si>
  <si>
    <t>AHI MULTI TRAILS PROJECT</t>
  </si>
  <si>
    <t>BOULDER COUNTY</t>
  </si>
  <si>
    <t>Boulder County will construct 5.2 miles of new trail located on the AHI Open Space Complex.</t>
  </si>
  <si>
    <t>AHI OPEN SPACE COMPLEX</t>
  </si>
  <si>
    <t>BOULDER</t>
  </si>
  <si>
    <t>LYONS ST. VRAIN CORRIDOR TRAIL RECOVERY PROJECT</t>
  </si>
  <si>
    <t>TOWN OF LYONS</t>
  </si>
  <si>
    <t>The city of Lyons will utilize a Land and Water Conservation Fund grant to assist in reconstructing the 0.96-mile Lyons St. Vrain Corridor trail which was destroyed in a massive September 2013 flood. The grant scope includes reconstruction of the original trail and a 0.7-mile extension.</t>
  </si>
  <si>
    <t>ST. VRAIN CORRIDOR TRAIL</t>
  </si>
  <si>
    <t>CT</t>
  </si>
  <si>
    <t>Hammonasset Beach State Park Nature Center</t>
  </si>
  <si>
    <t>Department of Energy &amp; Environmental Protection</t>
  </si>
  <si>
    <t>HAMMONASSET BEACH STATE PARK</t>
  </si>
  <si>
    <t>NEW HAVEN</t>
  </si>
  <si>
    <t>Facility Upgrades at Four State Recreation Sites</t>
  </si>
  <si>
    <t>State of CT - Department of Energy &amp; Environment</t>
  </si>
  <si>
    <t>Upgrades to (4) state recreation sites. Salt Rock State Campgrounds, Hopeville Pond State Park, Chatfield Hollow State Park and Dinosaur Park. Construction for all of four state parks are inlcuded.</t>
  </si>
  <si>
    <t>HOPEVILLE POND STATE PARK</t>
  </si>
  <si>
    <t>NEW LONDON</t>
  </si>
  <si>
    <t>Chatfield Hollow State Park</t>
  </si>
  <si>
    <t>MIDDLESEX</t>
  </si>
  <si>
    <t>Salt Rock State Campground</t>
  </si>
  <si>
    <t>DINOSAUR STATE PARK</t>
  </si>
  <si>
    <t>HARTFORD</t>
  </si>
  <si>
    <t>DC</t>
  </si>
  <si>
    <t>Randall Recreation Center Improvement</t>
  </si>
  <si>
    <t>DC - Department of Parks &amp; Recreation</t>
  </si>
  <si>
    <t>Renovation of Randall Plaza to create a more inviting and active space. Improvements will include new landscaping, new hard-scaping, skating area and signage.</t>
  </si>
  <si>
    <t>Randall Recreation Center</t>
  </si>
  <si>
    <t>DE</t>
  </si>
  <si>
    <t>Brandywine Creek State Park - Rocky Run Acq.</t>
  </si>
  <si>
    <t>Delaware State Parks</t>
  </si>
  <si>
    <t>The Division has purchased a 13.77 acre property from Woodlawn Trustees, Inc. The property is an inholding at Brandywine Creek State Park and will be maintained in its natural state. The property will become part of Brandywine Creek State Park. The waiver was granted by NPS on December 22, 2011.</t>
  </si>
  <si>
    <t>BRANDYWINE CREEK STATE PARK</t>
  </si>
  <si>
    <t>NEW CASTLE</t>
  </si>
  <si>
    <t>Auburn Heights Preserve - Acquisition</t>
  </si>
  <si>
    <t>The division will purchase 2 parcel additions for the Auburn Heights Preserve. These parcels lie between the Yorklyn Conservation Easement property and the Oversee Farm property. The 2 parcels to be acquired are currently owned by the Delaware Nature Society and located along the west side of Creek Road (Route 82) along Red Clay Creek.</t>
  </si>
  <si>
    <t>Auburn Heights Preserve</t>
  </si>
  <si>
    <t>Cape Henlopen State Park - Primitive Cabins</t>
  </si>
  <si>
    <t>DNREC - Div of Parks and Recreation</t>
  </si>
  <si>
    <t>Cape Henlopen State Park will install six primitive cabins will be constructed on concrete slab foundations with wood framed walls and roofs. The cabins will be full accessible with a crushed stone topped pathway to the parking area. Electricity will supply power for lighting, celing fans heat pump and outlets. There will be no running water, bathroom, kitchen facilities in the cabin interior.</t>
  </si>
  <si>
    <t>SUSSEX</t>
  </si>
  <si>
    <t>TUCKER RANCH PARK</t>
  </si>
  <si>
    <t>CITY OF WINTER GARDEN</t>
  </si>
  <si>
    <t>Grant funds will be used to accquire 200± acres to create a new park in the City of Winter Garden that will provide athletic field space in the extreme eastern part of the property while the majority of the property will be left in a natural state for passive recreational opportunities such as picknicking, hiking, boating, and nature interpretation activities.</t>
  </si>
  <si>
    <t>TUCKER RANCH RECREATION AND NATURE COMPLEX</t>
  </si>
  <si>
    <t>GEORGETOWN RIVERFRONT PARK</t>
  </si>
  <si>
    <t>PUTNAM COUNTY</t>
  </si>
  <si>
    <t>Grant will fund the acquisition of 25.56± acres to create a new park that will provide a trailhead for the Georgetown link of the Putnam County multi-use trail system. Future development will include picnic pavilions, parking, horseshoe pit, boat ramp, observation deck, and other related support facilities.</t>
  </si>
  <si>
    <t>PUTNAM</t>
  </si>
  <si>
    <t>PALM AIRE PARK PARCEL</t>
  </si>
  <si>
    <t>CITY OF POMPANO BEACH</t>
  </si>
  <si>
    <t>Grant will fund the acquisition of 4.915± acres of vacant flat land, with a small pond along the northern boundary in the City of Pompano Beach to create a new park to be developed in the future to include a basketball court, a bocce ball court, an exercise court, two handball/racquetball courts, two playgrounds and six tennis courts. These are new types of recreational opportunities for the community.</t>
  </si>
  <si>
    <t>PALM AIRE PARK</t>
  </si>
  <si>
    <t>BROWARD</t>
  </si>
  <si>
    <t>EGAN PARK ADDITION</t>
  </si>
  <si>
    <t>CITY OF ST. PETE BEACH</t>
  </si>
  <si>
    <t>Grant funds will be used to assist the City of Oviedo to acquire .68+/- acres of land to be used as a linear park to connect to the existing recreational uses of Round Lake and Round Lake Park. The new types of outdoor recreation that will provide short and long term benefits to the community include an improved boat ramp, continued shoreline habitat restoration, and a designated area for pre-treatment of stormwater runoff.</t>
  </si>
  <si>
    <t>EGAN PARK</t>
  </si>
  <si>
    <t>PINELLAS</t>
  </si>
  <si>
    <t>BLACK BEAR WILDERNESS AREA</t>
  </si>
  <si>
    <t>SEMINOLE COUNTY</t>
  </si>
  <si>
    <t>Grant funds will be used to enhance the existing 1,650+/- acres of Seminole County Wilderness Area. An existing network of faised berms will be utilized to create an extensive loop trail by installing several foot bridges across berm breaches. This trail will provide easy public access to the majority of the wilderness area while offering excellent wildlife viewing opportunities and other activities including canoeing, fishing, camping and picnicking.</t>
  </si>
  <si>
    <t>SEMINOLE</t>
  </si>
  <si>
    <t>INLAND GROVES PARK</t>
  </si>
  <si>
    <t>CITY OF CLERMONT</t>
  </si>
  <si>
    <t>Grant funds will be used to develop a 217+/- acres new park in the City of Clermont. There are no passive recreation parks within a 25 minute drive of Clermont community and within walking distance of historic downtown Clermont. Development will include a dog park, a playground and other related support facilities.</t>
  </si>
  <si>
    <t>LAKE</t>
  </si>
  <si>
    <t>INLAND GROVES PARK PHASE II</t>
  </si>
  <si>
    <t>Grant funds will be used to develop the second phase of a 217+/- acres new park in the City of Clemont. There are no passive recreation parks within a 25 minute drive of Clemont community and within walking distance of historic downtown Clemont.</t>
  </si>
  <si>
    <t>TRAILHEAD PRESERVE</t>
  </si>
  <si>
    <t>CITY OF FELLSMERE</t>
  </si>
  <si>
    <t>Grant funds will be used to develop the existing 88.5± acres park in the City of Fellsmere. This project will be providing a compatible use with the St. Sebastian River Preserve State Park, a 22,000 acre preserve, which lies immediately to the north of the park. Development will include a playground, picnic pavilion, canoe launch, hiking trail and other related support facilities.</t>
  </si>
  <si>
    <t>INDIAN RIVER</t>
  </si>
  <si>
    <t>JOHN PRINCE MEMORIAL PARK PHASE IV</t>
  </si>
  <si>
    <t>PALM BEACH COUNTY</t>
  </si>
  <si>
    <t>Grant funds will be used to develop and renovate the fourth phase of a 32.7± acres park in Palm Beach County. Development includes a canoe/kayak launch, bike path, and picnic facilities; renovation includes existing cricket field, volleyball court, picnic facilities, lakeside bike trail, and other related support facilities.</t>
  </si>
  <si>
    <t>JOHN PRINCE MEMORIAL PARK</t>
  </si>
  <si>
    <t>PALM BEACH</t>
  </si>
  <si>
    <t>C.S. LEE PARK</t>
  </si>
  <si>
    <t>Grant funds will be used to develop and renovate the existing 17.34± acres park acres park in Seminole County. Replacement of floating dock and and addition of another dock will eliminate the need to routinely shutdown during high water. The site is a crucial mid-river access point for boats, canoes or kayaks to coonect to other points up and down St. Johns River.</t>
  </si>
  <si>
    <t>FORD STREET PRESERVE AT SHADY OAKS PARK</t>
  </si>
  <si>
    <t>CITY OF FORT MYERS</t>
  </si>
  <si>
    <t>Grant funds will be used to renovate and further develop an existing 9.0± acres park in the City of Fort Myers. The park has a very natural setting that supports a diverse wildlife population. Development will include picnic facilities, a boardwalk, and an exercise trail; renovation will include the fishing dock, the kayak launch, and walking trails.</t>
  </si>
  <si>
    <t>SHADY OAKS PARK</t>
  </si>
  <si>
    <t>LEE</t>
  </si>
  <si>
    <t>GRANDVIEW PARK</t>
  </si>
  <si>
    <t>CITY OF ST. PETERSBURG</t>
  </si>
  <si>
    <t>Grant funds will be used to develop and renovate an existing 8.48± park in the City of St. Petersburg. The project will provide more opportunities for residents and visitors to participate in a wider range of wholesome outdoor recreational activities, including fishing, nature study, bird watching, nature photography, and environmental education.</t>
  </si>
  <si>
    <t>GRANDVEIW PARK</t>
  </si>
  <si>
    <t>LEWIS LANDING PARK</t>
  </si>
  <si>
    <t>CITY OF FORT LAUDERDALE</t>
  </si>
  <si>
    <t>Grant funds will be used to develop an 1.25± new park in the City of Fort Lauderdale. The project will result in public access to the largest river in the City. Development will include gazebo/picnic facilities, dock, walking trail, and other related support facilities.</t>
  </si>
  <si>
    <t>FCT-II PARK</t>
  </si>
  <si>
    <t>Grant funds will be used to assist the City of Fellsmere to acquire 41.54+/- acres of land to develop as a new park. Future development will include a hiking trail, picnic facility, nature/observation boardwalk, and other related support facilities.</t>
  </si>
  <si>
    <t>WATERFRONT PARK</t>
  </si>
  <si>
    <t>CITY OF SEMINOLE</t>
  </si>
  <si>
    <t>This grant will assist the city of Seminole (Pinellas County) in acquiring 6.0 acres of land to create a new park, Waterfront Park. Furture improvements proposed for the park include a picnic pavilion, a playground, a kayak launch, and support facilities. Waterfront Park will provide recreation and public water access to Pinellas Bay.</t>
  </si>
  <si>
    <t>PINE GLADES NATURAL AREA TRAIL</t>
  </si>
  <si>
    <t>This grant will assist Palm Beach County with improving the Pine Glades Natural Area. The grant scope includes constructing 2.9 miles of new trail; renovating 4.4 miles of existing trail; renovating and expanding an existing parking; constructing an accessible fishing platform, an accessible wildlife observation platform, an accessible covered picnic facility and three educational kiosks; relocating a canoe/kayak launch; and adding general landscaping. The project is located within the 6,646-acre of Pine Glades Natural Area</t>
  </si>
  <si>
    <t>PINE GLADES NATURAL AREA</t>
  </si>
  <si>
    <t>Brevard</t>
  </si>
  <si>
    <t>MOBBLY BAYOU WILDERNESS PRESERVE</t>
  </si>
  <si>
    <t>CITY OF OLDSMAR</t>
  </si>
  <si>
    <t>Grant will fund the further development of the existing 225.0+/- acres Mobbly Bayou Wilderness Preserve that will help in the continuous goal of the City of Oldsmar to provide water-based recreation, especially saltwater beach access to the community, surrounding areas and visitors to Florida. Proposed development includes an environmental outdoor education/picnic shelter/concession area, a multi-trail connection with signage; and renovation of the observation towers, existing trail and fishing pier and other related support facilities</t>
  </si>
  <si>
    <t>BAREFOOT BAY COMMUNITY PARK ENHANCEMENTS</t>
  </si>
  <si>
    <t>BAREFOOT BAY RECREATION DISTRICT</t>
  </si>
  <si>
    <t>This grant will assist in improving the 40 acre Community Center Park. The grant scope includes enhancing the playground, tennis court, and a basketball court plus constructing a fishing pier, a nature observation deck, multi-purpose trail, parking and general landscaping</t>
  </si>
  <si>
    <t>COMMUNITY CENTER PARK</t>
  </si>
  <si>
    <t>BREVARD</t>
  </si>
  <si>
    <t>ACREAGE COMMUNITY PARK PH 1</t>
  </si>
  <si>
    <t>INDIN TRAIL IMPROVEMENT DISTRICT</t>
  </si>
  <si>
    <t>This grant will assist the Indian Trail Improvement District with improving Acreage Community Park by developing an outdoor basketball court, a fishing pier, and a picnic area. Other considerations include the renovation of a multi-purpose trail, general landscaping, and the addition of security lights. The park is located within West Palm Beach.</t>
  </si>
  <si>
    <t>MAINLANDS PARK</t>
  </si>
  <si>
    <t>CITY OF TAMARAC</t>
  </si>
  <si>
    <t>This grant funds will be used to develop a new park on donated land (23+/- acres) in the City of Tamarac. Atrail will loop around the parcel, tying the community together and connects a boardwalk/water observation platform providing access to wate for viewing before and after exercise. Other recreational opportunities planned for the park include a senior playground with equipment designed with seriors in mind for exercising and stretching. In addtion, picnic facilites and landscaping are planned for residents to enjoy.</t>
  </si>
  <si>
    <t>MAINLAND PARK</t>
  </si>
  <si>
    <t>SIMS PARK</t>
  </si>
  <si>
    <t>CITY OF NRE PORT RICHEY</t>
  </si>
  <si>
    <t>This grant will assist New Port Richey with improving Sims Park. The grant scope includes the construction of a picnic area, trails, a nature observation platform; renovation of boating facilities, an amphitheater, playground and restrooms.</t>
  </si>
  <si>
    <t>PASCO</t>
  </si>
  <si>
    <t>ANCHORAGE PARK</t>
  </si>
  <si>
    <t>VILLAGE OF NORTH PALM BEACH</t>
  </si>
  <si>
    <t>This grant will assist the Village of North Beach with renovating 20+/- acres Anchorage Park. The grant scope includes a multi-use trail, picnic, multiple kayak launches, a nature observation deck, general landscaping, and lighting</t>
  </si>
  <si>
    <t>LAKE MAGGIORE PARK IMPROVEMENTS</t>
  </si>
  <si>
    <t>this grant will assist with improvements to an existing 15+/- acre city park. Public benefits include enhancing recreational uses in harmony with the natural environment. Visitors can participate ina wider range of wholesome outdoor recreation activities, including nature study, bird watching, nature photograpy and environmental education. Development includes picnic facilities, a boardwalk, replacing the boat ramp, and building a restroom facility.</t>
  </si>
  <si>
    <t>SEVILLA ESTATES PARK</t>
  </si>
  <si>
    <t>TOWN OF MIAMI LAKES</t>
  </si>
  <si>
    <t>The funds for this grant will be used to develop a new park(.71 acre) in the Town of Miami Lakes that will provide access to the waterfront, inclusive of a fishing area, allowing both community members and visitors various opportunities to enjoy a valuable natural resource. Other facilities to be deceloped are a playground, tennis/multi-purpose court, and picnic area.</t>
  </si>
  <si>
    <t>NW 170TH STREET GREENWAY</t>
  </si>
  <si>
    <t>MIAMI-DADE</t>
  </si>
  <si>
    <t>WILLOWS PARK</t>
  </si>
  <si>
    <t>VILLAGE OF ROYAL PALM BEACH</t>
  </si>
  <si>
    <t>This grant will assist the Village of Royal Palm Beach with improving the 10-acre Willows Park by constructing a fishing pier, a hiking trail and a fitness trail; adding picnic facilities; and renovating a baseball field and tennis courts; plus general landscaping</t>
  </si>
  <si>
    <t>REITER PARK</t>
  </si>
  <si>
    <t>CITY OF LONGWOOD</t>
  </si>
  <si>
    <t>Grant will fund the further development of an existing city park 6.86+/- that is enriched by a mix of residential , municipal and commercial development. The proposed project will enhance the visitor experience by providing additional amenities such as a picnic facility, playground, new landscaping, and fishing pier. It will also renovate the multi-use trail, tennis court and basketball court.</t>
  </si>
  <si>
    <t>BICENTENNIAL PARK-CITY OF RIVIERA BEACH</t>
  </si>
  <si>
    <t>CITY OF RIVIERA BEACH</t>
  </si>
  <si>
    <t>This grant will assist the City of Riviera Beach revitalize Bicentennial Park. The grant scope includes the construction of a playground ans splash pad play area, ball fields, trails, picnic areas, a canoe launch, additional bench access and a nature observation deck plus general landscaping and lighting,</t>
  </si>
  <si>
    <t>BICENTENNIAL PARK</t>
  </si>
  <si>
    <t>Palm Beach</t>
  </si>
  <si>
    <t>INTRACOASTAL PARK</t>
  </si>
  <si>
    <t>CITY OF SUNNY ISLES BEACH</t>
  </si>
  <si>
    <t>This grant will assist the City of Sunny Isles Beach in developing a new park 5.0+/- acres that will provide a linear connection to the City's Intracoastal Corridor. Development will include picnic facilities multi-use trail, waterfront viewing area, observation deck, open space area, landscaping and security lighting.</t>
  </si>
  <si>
    <t>INTRACOSTAL PARK</t>
  </si>
  <si>
    <t>SANFORD MARINA DAY BOAT SLIPS</t>
  </si>
  <si>
    <t>CITY OF SANFORD</t>
  </si>
  <si>
    <t>Grants will fund the further development of an existing 1.5+/- acres city park (Veteran's Memorial Park) that was first opened in 1924 on the city's waterfront along Lake Monroe. The proposed project will enhance the visitor experience by providing additional amenities such as picnic facilities, fishing facilities and day slips for boat landing. This will allow and encourage people boating on the lake and river to visit the park.</t>
  </si>
  <si>
    <t>SEVILLA ESTATE PARKS</t>
  </si>
  <si>
    <t>TUCKER RANCH HERITAGE PARK</t>
  </si>
  <si>
    <t>This grant funds will be used to develop land that was previously acquired 208.6 by the City of Winter Garden. Included as part of this project will be enhanced lakefront recreation, primitive group camping, picnic pavilion, a canoe/kayak launch, an interpretive nature center, a playground and related support facilities.</t>
  </si>
  <si>
    <t>DAVIE WETLAND PRESERVE</t>
  </si>
  <si>
    <t>TOWN OF DAVIE</t>
  </si>
  <si>
    <t>Grant will fund a new park 115 acres in the town of Davie. The Davie Wetland Preserve will have multiple benefits to the community. It will provide a diverse trailhead that will link visitors to 160 miles of trails, offer opportunities to exercise, to picnic and to enjoy wildlife. Development will include a new canoe launch, an equestrian trail, nature/multi-use trail, picnic facilities, playground, and other related support facilities.</t>
  </si>
  <si>
    <t>Broward</t>
  </si>
  <si>
    <t>PINE TRAIL PARK</t>
  </si>
  <si>
    <t>CITY OF PARKLAND</t>
  </si>
  <si>
    <t>Grant funds will be used to assist the City of Parkland to further develop Pine Trail Park which is an 80 acre community park that provides water access to the on-site lake. New development will include picnic facilities, playground and trails that enhance access to the water, renovations will include the soccer field, lacrosse field and the fishing pier.</t>
  </si>
  <si>
    <t>PINE TRAILS PARK</t>
  </si>
  <si>
    <t>DORAL PARK NORTH</t>
  </si>
  <si>
    <t>CITY OF DORAL</t>
  </si>
  <si>
    <t>This grant will be used to develop a new 25 acre park in the City of Doral. Due to the abundance of a variety of flora and fauna present, the park will be developed as a multi-purposed site with an area dedicated to create an ecological balance between people and the environment. Development to include picnic facility, basketball court, fishing pier, hiking trail and other related support facility.</t>
  </si>
  <si>
    <t>COASTLINE PARK</t>
  </si>
  <si>
    <t>This grant funds will be used to develop and renovate a newly 6(f) protected 10 acres existing community park, Coastline Park, that is also a trailhead for the Goldsboro Trail in Historic Goldsboro Neighborhood in the City of Sanford. Development will include a new hiking trail, water viewing area, playground, basketball court, and renovation of picnic and tennis courts</t>
  </si>
  <si>
    <t>Seminole</t>
  </si>
  <si>
    <t>CURRY ISLAND TRAILHEAD</t>
  </si>
  <si>
    <t>GLADES COUNTY</t>
  </si>
  <si>
    <t>This grant funds will be used to develop and renovate a newly 6(f) protected 3 acres existing park, Vance Whidden Park, that is also a trailhead for the Florida National Scenic Trail (FNST). New development will include a trail that will provide users in the remote area near the west edge of Lake Okeechobee protection from elements and a starting and finish point to the 110 mile long FNST trail segment, a small children's playground, an interpretive pavilion, parking, restrooms and renovation of the campsite.</t>
  </si>
  <si>
    <t>CURRY ISLANF TRAILHEAD</t>
  </si>
  <si>
    <t>GLADES</t>
  </si>
  <si>
    <t>PEPPER PARK RENOVATIONS</t>
  </si>
  <si>
    <t>ST. LUCIE COUNTY</t>
  </si>
  <si>
    <t>St. Lucie will renovate fishing piers, picnic pavilion and resurface the parking area of Pepper Park. Pepper Park is a 155-acre park that is located along the Atlantic Ocean and the Indian River Lagoon.</t>
  </si>
  <si>
    <t>Saint Lucie</t>
  </si>
  <si>
    <t>KEATON BEACH COASTAL PARK</t>
  </si>
  <si>
    <t>TAYLOR COUNTY</t>
  </si>
  <si>
    <t>Taylor County proposes new development of a playground, unpaved nature and hiking trail, parking facilities, picnic pavilion, boardwalk and wildlife observation deck. The project will also include installation of habitat signage.</t>
  </si>
  <si>
    <t>TAYLOR</t>
  </si>
  <si>
    <t>WOODLEA REGIONAL SPORTS COMPLEX EXPANSION</t>
  </si>
  <si>
    <t>CITY OF TAVARES</t>
  </si>
  <si>
    <t>The city of Tavares proposes to develop baseball fields, multi-purpose field, several access points to enter the park, and an abundance of parking to accommodate a variety of outdoor recreational activities.</t>
  </si>
  <si>
    <t>Lake</t>
  </si>
  <si>
    <t>BAGDAD MILL SITE TRAIL</t>
  </si>
  <si>
    <t>SANTA ROSA COUNTY</t>
  </si>
  <si>
    <t>Santa Rosa County proposes to develop a new kayak launch area, trail historical signage, picnic facilities, boardwalk, fishing pier, landscaping, parking and lighting.</t>
  </si>
  <si>
    <t>SANTA ROSA</t>
  </si>
  <si>
    <t>HAMPTON PINES PARK IMPROVEMENTS</t>
  </si>
  <si>
    <t>CITY OF NORTH LAUDERDALE</t>
  </si>
  <si>
    <t>The City of North Lauderdale will develop a new off-road bike trail and renovate a pedestrian trail, floating dock, fencing, parking, lighting, landscaping and restroom</t>
  </si>
  <si>
    <t>HAMPTON PINES PARK</t>
  </si>
  <si>
    <t>LEGACY PARK</t>
  </si>
  <si>
    <t>CITY OF VENICE</t>
  </si>
  <si>
    <t>Proposal to develop an observation deck, picnic facility, kayak/canoe,horseshoe court and access road on a 10.35 acre site in Sarasota County.</t>
  </si>
  <si>
    <t>SARASOTA</t>
  </si>
  <si>
    <t>LAKE IDAMERE PARK</t>
  </si>
  <si>
    <t>LAKE COUNTY</t>
  </si>
  <si>
    <t>Lake county proposes this project will provide children of all abilities the opportunity for physical exercise and camaraderie with other children. This project will develop ADA accessible ball field, picnic pavilion, mini track, shade structure, security lighting, parking and landscaping.</t>
  </si>
  <si>
    <t>COMMERCE CITY PARK (WATERWORKS)</t>
  </si>
  <si>
    <t>CITY OF COMMERCE</t>
  </si>
  <si>
    <t>Grant funds will be used to aid the City of Commerce to acquire approximately 44+/- acres which will create a new recreation area. This tract of land will lend itself very well to the development of facilities for both active and passive recreational activities.</t>
  </si>
  <si>
    <t>COMMERCE COMMUNITY PARK</t>
  </si>
  <si>
    <t>Banks</t>
  </si>
  <si>
    <t>MOORE'S BRIDGE PARK</t>
  </si>
  <si>
    <t>CARROLL COUNTY</t>
  </si>
  <si>
    <t>Grant funds will be used to develop a 488+/- acre new park in Carroll County. This site is a perfect combination of a development and a rehabilitation grant. The County has chosen to pursue ideas that will incorporate the history (through the rehabilitation of a trail system) with modernity (through the development of new recreational opportunities and facilities). The new development will include, but is not limited to, campgrounds, picnic areas, natural area, and a passive park area.</t>
  </si>
  <si>
    <t>MOORE'S BRODGE PARK</t>
  </si>
  <si>
    <t>CARROLL</t>
  </si>
  <si>
    <t>WESTSIDE PARK-MIRACLE LEAGUE FIELD</t>
  </si>
  <si>
    <t>WHITFIELD COUNTY</t>
  </si>
  <si>
    <t>Grant funds will be used to develop a 83+/- acre new park in Whitfield County. This site will be a custom-designed venue that incorporates a cushioned synthetic turf that accommodates wheelchairs and other walking assistance devices while helping prevent injuries. It provides a level-playfield where physically and mentally challenged children and adults can hit, run, and ctach-just like the best of them.</t>
  </si>
  <si>
    <t>WESTSIDE PARK-MIRCLE LEAGUE PARK</t>
  </si>
  <si>
    <t>WAR HILL PARK</t>
  </si>
  <si>
    <t>DAWSON COUNTY</t>
  </si>
  <si>
    <t>Grant funds will be used to enhance the renovation at this 108+/- acre site of War HIll Park. The renovation will include the resurfacing of all parking areas and roadways within the park. This site is leased to Dawson County for a period of 25 years.</t>
  </si>
  <si>
    <t>DAWSON</t>
  </si>
  <si>
    <t>RUTLEDGE CITY PARK</t>
  </si>
  <si>
    <t>CITY OF RUTLEDGE</t>
  </si>
  <si>
    <t>Grant funds will be used to enhance the renovation development at the existing 7.8+/- acres of Ruthledge City Park. This site will consists of a ballfield, skate park, basketball court and support facilities. This park is the only one in the city; and the excitement is building for the skate park.</t>
  </si>
  <si>
    <t>HALPREN PARK</t>
  </si>
  <si>
    <t>CITY OF DORAVILLE</t>
  </si>
  <si>
    <t>Grant funds will be used to enhance the renovation of the 4.24+/- acre park site of Halpren Park. Renoavation at Halpren Park will include new picnic tables, picnic pads, playground equipment, walking trails, and natural areas.</t>
  </si>
  <si>
    <t>DeKalb</t>
  </si>
  <si>
    <t>CHARLES MILTON DANIEL PARK</t>
  </si>
  <si>
    <t>CITY OF MORROW</t>
  </si>
  <si>
    <t>Grant funds will be used to enhance the existing 3+/- acres of Milton Daniel Park. Milton Daniel Park is Morrow's biggest and most utilized city park. It is adjacent to Morrow City Hall and is accessible to neighborhoods, restaurants and commercial outlets. The park is outfitted with new playground equipment through a previous LWCF grant. This grant will resurface the walking trail making it cleaner and requiring less maintenance.</t>
  </si>
  <si>
    <t>CLAYTON</t>
  </si>
  <si>
    <t>YELLOW RIVER PARK</t>
  </si>
  <si>
    <t>CITY OF PORTERDALE</t>
  </si>
  <si>
    <t>Grant funds will be used to acquire 2.5+/- acres of land. Future development of Yellow River Park will include active and passive recreational opportunities such as walking, running and biking on a proposed 3 mile multi-use trail.</t>
  </si>
  <si>
    <t>THOMSON CITY PARK</t>
  </si>
  <si>
    <t>MCDUFFIE COUNTY</t>
  </si>
  <si>
    <t>Grant funds will be used to acquire 2.5+/- acres of land; and to develop a walking trail, playground area, passive recreation, a small splash pad and various other support facilities. The long and short term benefits of Thomson City Park is in walking distance of a low income populated area and it will afford the opportunity for children and adults to enjoy an active and passive public park.</t>
  </si>
  <si>
    <t>McDuffie</t>
  </si>
  <si>
    <t>TUGALOO STATE PARK CAMPGROUND</t>
  </si>
  <si>
    <t>GA DEPT OF NATURAL RESOURCES</t>
  </si>
  <si>
    <t>Grant funds will be used for the enhanced development of campgrounds, picnic area and support facilities at this 393+/- acre site for Tugaloo State Park. This development will allow for greater use of camping facilities by those with disabilities, as well as, increase capacity and quality of camping sites. The short and long term benefits include quality access to a greater number of high quality camping sites.</t>
  </si>
  <si>
    <t>TUGALOO STATE PARK</t>
  </si>
  <si>
    <t>BROADDUS-DURKAN SOCCER COMPLEX</t>
  </si>
  <si>
    <t>CITY OF DALTON</t>
  </si>
  <si>
    <t>Grant funds will be used for the development of sports and playfields and support facilities at this 20+/- acre park site of Broaddus-durkan Soccer Complex. This site is designed to create a walking trail, using porous cement as a green substitute, around the fields to allow individuals a healthy fitness option. This site will also increase the usage of the park by the local industries during lunch breaks. This site will be a great asset to the Park, and to the citozens of Dalton.</t>
  </si>
  <si>
    <t>WHITFIELD</t>
  </si>
  <si>
    <t>TEMPLE PARK EXPANSION</t>
  </si>
  <si>
    <t>CITY OF TEMPLE</t>
  </si>
  <si>
    <t>Grant will be used for the development of sports and playfields and support facilities at this 13+/- acre parksite of Temple Recreation Expansion. In this phase of development, this project will provide the park with much needed soccer playfields, parking and a pedestrian sidewalk network. This site will be a great asset to the Park as well as, to the citizens of Temple.</t>
  </si>
  <si>
    <t>Carroll</t>
  </si>
  <si>
    <t>MAIN STREET PARK</t>
  </si>
  <si>
    <t>CITY OF MOULTRIE</t>
  </si>
  <si>
    <t>Grant funds will be used for the new development of picnic areas, sports and playfields, trails, passive parks, and support facilities at this 5.97+/- acre park site of Main Street Park. This park is a new development for the community, where no previous park has existed. It will be the only outdoor recreation area within the City limits that includes a public playground, an accessible restrooms, and sheltered picnic area on site.</t>
  </si>
  <si>
    <t>Colquitt</t>
  </si>
  <si>
    <t>SILVER COMET TRAIL LINEAR PARK</t>
  </si>
  <si>
    <t>CITY OF POWDER SPRINGS</t>
  </si>
  <si>
    <t>Grant funds will be used for the development of picnic areas, sports and playfields, rock climbing, dog park and support facilities at this 5+/- acre site. This project will provide recreational opportunities for different segments of the populations to help meet the needs of various ages and users</t>
  </si>
  <si>
    <t>HUNT EDUCATIONAL &amp; CUTURAL PARK</t>
  </si>
  <si>
    <t>CITY OF FORT VALLEY</t>
  </si>
  <si>
    <t>Grant funds will be used for the renovation development of sports and playfields at this 6.382+/- acre park site of Hunt Educational &amp; Cultural Park. This proposed project will resurface and re-grass the softball and football fields; replace the fencing and dugouts surrounding the softball field; purchase and install bleachers; and develop a walking track surrounding the park. The end result will be an attractive, safe public park with appeal to all ages.</t>
  </si>
  <si>
    <t>HUNT EDUCATIONAL &amp; CULTURAL</t>
  </si>
  <si>
    <t>Peach</t>
  </si>
  <si>
    <t>CITY POND PARK-MIRACLE LEAGUE COMPLEX</t>
  </si>
  <si>
    <t>CITY OF COVINGTON</t>
  </si>
  <si>
    <t>Grant funds will be used for the enhanced renovation development of an existing football field into a Miracle League complex at this 418+/- acre site for City Pond Park. This complex will allow children, youth and adults with mental and/or physical disabilities the opportunity to play baseball. The field will be constructed using specialized rubber surfacing to ensure individuals of any age and any disability will be able to play ball.</t>
  </si>
  <si>
    <t>CITY POND PARK</t>
  </si>
  <si>
    <t>WILLS PARK-CITY POOL</t>
  </si>
  <si>
    <t>CITY OF ALPHARETTA</t>
  </si>
  <si>
    <t>Grant funds will be used for the enhanced renovation development of swimming facilities at this 3.08+/- acre park site of Wills Park. This site will make for a splash pad that is ADA compliant, while still providing a water feature for young children and those who are young at heart.</t>
  </si>
  <si>
    <t>WILLS PARK</t>
  </si>
  <si>
    <t>Fulton</t>
  </si>
  <si>
    <t>LUCY ROSS PARK (AKA) BEE TREE PARK</t>
  </si>
  <si>
    <t>CITY OF NASHVILLE</t>
  </si>
  <si>
    <t>Grant funds will be used for the enhanced renovation development of a walking trail, picnic area, sports and playfields, and support facilities at this1.43+/- of an acre site at Lucy Rose Park. the short term benefits of the park will spark local interest because of the new facelift of the park. The longevity of the park will be supported by the multi-use capabilities the park will provide. This site will include exercise, play and passive use of recreation.</t>
  </si>
  <si>
    <t>Berrien</t>
  </si>
  <si>
    <t>DNR PARK PLAYGROUND</t>
  </si>
  <si>
    <t>GEORGIA DEPARTMENT OF NATURAL RESOURCES</t>
  </si>
  <si>
    <t>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t>
  </si>
  <si>
    <t>F D ROOSEVELT STATE PARK</t>
  </si>
  <si>
    <t>HARRIS</t>
  </si>
  <si>
    <t>FORT MOUNTAIN STATE PARK</t>
  </si>
  <si>
    <t>MURRAY</t>
  </si>
  <si>
    <t>SWEETWATER CREEK STATE PARK</t>
  </si>
  <si>
    <t>RED TOP MOUNTAIN STATE PARK</t>
  </si>
  <si>
    <t>BARTOW</t>
  </si>
  <si>
    <t>REED BINGHAM STATE PARK</t>
  </si>
  <si>
    <t>COOK</t>
  </si>
  <si>
    <t>DON CARTER STATE PARK</t>
  </si>
  <si>
    <t>HALL</t>
  </si>
  <si>
    <t>GORDONIA-ALATAMAHA STATE PARK</t>
  </si>
  <si>
    <t>TATTNALL</t>
  </si>
  <si>
    <t>LAURA WALKER STATE PARK</t>
  </si>
  <si>
    <t>WARE</t>
  </si>
  <si>
    <t>SKIDAWAY ISLAND STATE PARK</t>
  </si>
  <si>
    <t>CHATHAM</t>
  </si>
  <si>
    <t>JAMES FLOYD STATE PARK</t>
  </si>
  <si>
    <t>CHATTOOGA</t>
  </si>
  <si>
    <t>INDIAN SPRINGS STATE PARK</t>
  </si>
  <si>
    <t>BUTTS</t>
  </si>
  <si>
    <t>ELIJAH CLARK STATE PARK</t>
  </si>
  <si>
    <t>LINCOLN</t>
  </si>
  <si>
    <t>CITY PARK PLAYGROUND</t>
  </si>
  <si>
    <t>CITY OF MAYSVILLE</t>
  </si>
  <si>
    <t>Grant funds will be used for the development of sports and playfields, trails, picnic areas, and support facilities at this 40 +/- acre sit of City Park development. This newly created site will be a great asset to the community. The short term benefit will be that the children in the community will have a place to go for physical exercise. The long term benefit will be good health improvements for the citizens of Maysville.</t>
  </si>
  <si>
    <t>CITY PARK</t>
  </si>
  <si>
    <t>BANKS</t>
  </si>
  <si>
    <t>DUNCAN PARK</t>
  </si>
  <si>
    <t>CITY OF FAIRBURN</t>
  </si>
  <si>
    <t>Grant funds will be used for the rehabilitation of a portion of the 142+/- acres at Duncan Park. This rehabilitation will include multiple parking areas and three observation decks. The rehabilitated parking areas are located at the tennis courts, the lower basketball courts and the upper basketball courts. The observation decks are located around the lake at the park. The citizens of Fairburn will have a renewed sense of pride and a desire to visit this site upon completion.</t>
  </si>
  <si>
    <t>FULTON</t>
  </si>
  <si>
    <t>VICTOR LORD PARK</t>
  </si>
  <si>
    <t>BARROW COUNTY</t>
  </si>
  <si>
    <t>Grant funds will be used for the renovation development of lighting for baseball fields’ #8-11 at this 66+/- acre site of Victor Lord Park. Dated poles and lighting will be removed and there will be new light poles, lights and electrical installed at the fields of 8-11. These new lights will be a major improvement providing maximum visibility on the ball fields. This rehabilitation is for lighting, which will improve the safety of the participants at the park.</t>
  </si>
  <si>
    <t>Barrow</t>
  </si>
  <si>
    <t>BIG CREEK GREENWAY</t>
  </si>
  <si>
    <t>Grant funds will be used for the renovation of a small portion/section of a trail at this 61.38+/- acre site of Big Creek Greenway. Although the renovation is a portion of the trail, the renovation will go a long way towards making the entire trail accessible for all users, no matter where they enter the trial system. Families will enjoy the trail whether they are taking leisurely scrolls, jogging, bicycling or just enjoying nature.</t>
  </si>
  <si>
    <t>LAKE VARNER/CORNISH CREEK PARK</t>
  </si>
  <si>
    <t>NEWTON COUNTY</t>
  </si>
  <si>
    <t>Grant funds will be used for the rehabilitation of the playground area and fishing pier at this 58+/- acre site of Lake Varner/Cornish Creek Park. This site is listed as one of the top fishing reservoirs in Georgia. Those with and without special needs will use the accessible docks. This project promotes family fun and outdoor activities in a safe environment.</t>
  </si>
  <si>
    <t>HANDLEY PARK</t>
  </si>
  <si>
    <t>TOWN OF TYRONE</t>
  </si>
  <si>
    <t>Grant funds will be used for the renovation development of soccer fields at this 40.8+/- acre site of Handley Park. This project will give the Town of Tyrone the ability to offer soccer to more age groups. This project will also increase the ability for the Town of Tyrone to have reciprocal playing from neighboring associations, as extra fields are necessart for tournaments and clinics.</t>
  </si>
  <si>
    <t>FAYETTE</t>
  </si>
  <si>
    <t>HENDERSON FALLS PARK</t>
  </si>
  <si>
    <t>CITY OF TOCCOA</t>
  </si>
  <si>
    <t>Grant funds will be used for phase I renovation of tennis courts and support facilities within the 25+/- acre site of Henderson Falls Park. Proposed improvements will eliminate safety threats posed by a deteriorating observation deck, absence of railing above the falls, antiquated wiring and inadequate landscape lighting. Resurfacing asphalt will improve accessibility ans aesthetics.</t>
  </si>
  <si>
    <t>Stephens</t>
  </si>
  <si>
    <t>RONALD REAGAN PARK</t>
  </si>
  <si>
    <t>GWINNETT COUNTY</t>
  </si>
  <si>
    <t>Grant funds will be used for rehabilitation of a skate-park and support facilities within this 24.6+/- acre site. The new design of the park will increase the capacity and make it more attractive to skateboarders; and will alleviate the drainage problems at the dog-park to eliminate the area from being too muddy to use after the rain.</t>
  </si>
  <si>
    <t>GWINNETT</t>
  </si>
  <si>
    <t>BARBER PARK</t>
  </si>
  <si>
    <t>GRADY COUNTY</t>
  </si>
  <si>
    <t>Grant funds will be used for the renovation of lighting of baseball fields within the 15.3 acre site of Barber Park. The new lights will replace the less energy efficient lights on the wooden poles that were erected in 1982. The short term benefits of the rehab will be an increase in safety and better field utiliztion. The long term benefits of this rehab will be loser operating costs, more touraments and healthier children.</t>
  </si>
  <si>
    <t>Grady</t>
  </si>
  <si>
    <t>WHITEWATER CREEKPARK</t>
  </si>
  <si>
    <t>MACON COUNTY</t>
  </si>
  <si>
    <t>Grant funds will be used for the renovation development of the campground area to include tot lot equipment, and support facilities at this 14 +/- acre site of Whitewater Creek Park. The short term public benefits will be the promotion of more outdoor recreation activities that will enhance the health and welfare of the community. The long term benefits include more exposure for the county which will bring in tourism and stimulate other community growth.</t>
  </si>
  <si>
    <t>WHITEWATER CREEK PARK</t>
  </si>
  <si>
    <t>MACON</t>
  </si>
  <si>
    <t>BULLOCH COUNTY</t>
  </si>
  <si>
    <t>Grant funds will be used for the rehabilitation of the tennis courts, playground area, picnic areas and support facilities at this 12.21+/- acre site of Memorial Park. A part of the renovation for this project will include making all of the facilities handicapped accessible. This rehab along with site lighting will open up new opportunities for the citizens of Bulloch County. Rehabilitation of this centrally located facility will also reinstate a source of pride in this important public facility.</t>
  </si>
  <si>
    <t>Bulloch</t>
  </si>
  <si>
    <t>DAVIS WADE AND WHEELER PARKS</t>
  </si>
  <si>
    <t>CITY OF DOUGLAS</t>
  </si>
  <si>
    <t>Grant funds will be used for the renovation of tennis courts within Davis Wade Park, which is 7.32+/- acres; and within Wheeler Park, which is 9+/- acres. The proposed rehabilitation improvements for Davis Wade Park include the base preparation, construction, paving and surfacing of six courts and the installation of new lights around four of the courts. The rehab improvements will add value to the park by increasing the usability of the courts resulting in increased attendance at the park. The proposed rehabilitation improvements for Wheeler Park include the base preparation, construction, paving and surfacing of two courts. Nestled in the heart of an established Douglas neighborhood, Wheeler Park is a destination park for many in the community.</t>
  </si>
  <si>
    <t>Coffee</t>
  </si>
  <si>
    <t>Grant funds will be used for the renovation development of a playground area at this 4.24+/- acre site of Halpren Park. This renovation will provide a safe, constructive environment for children to play. The City strives to provide areas for play and exercise for the children of the community. As a result of this action, numerous goals will be achieved for the parks and the recreation mission, as well as, bigger goals for a healthy, well-balanced child population.</t>
  </si>
  <si>
    <t>URBANA PARK</t>
  </si>
  <si>
    <t>CITY OF BRUNSWICK</t>
  </si>
  <si>
    <t>Grant funds will be used for the renovation development of tot lot/playground equipment and basketball courts at this .99+/- acre site of Urbana Park. This site will be a great asset to the community. The short and long-term benefits will be that the children in the community will have a place to go for physical exercise. This site will also improve the health for the citizens of Brunswick.</t>
  </si>
  <si>
    <t>GLYNN</t>
  </si>
  <si>
    <t>GU</t>
  </si>
  <si>
    <t>DPR GUAM SPORTS COMPLEX SEATING</t>
  </si>
  <si>
    <t>GOVERNMENT OF GUAM</t>
  </si>
  <si>
    <t>This project provides spectator seating for a newly developed, LWCF-assisted baseball park consisting of four multi-purpose baseball fields. This particular outdoor recreation opportunity (baseball) would not be available here were it not for LWCF-assistance. Our projects here are an investment in the long-term health and wellness of the island's residents.</t>
  </si>
  <si>
    <t>GUAM SPORTS COMPLEX</t>
  </si>
  <si>
    <t>ALA WAI COMMUNITY PARK, OAHU</t>
  </si>
  <si>
    <t>CITY AND COUNTY OF HONOLULU</t>
  </si>
  <si>
    <t>This grant provides funding to renovate the electrical system and ballfield lighting in Ala Wai Community Park. Eight existing light poles and fixtures around the outfield will be replaced with energy efficient luminaries to reduce ambient light and impacts to surrounding neighbors. The fields here are heavily used by the leagues from the surrounding McCully and Moili'ili communities.</t>
  </si>
  <si>
    <t>ALA WAI COMMUNITY PARK</t>
  </si>
  <si>
    <t>HONOLULU</t>
  </si>
  <si>
    <t>ULUPO HEIAU STATE HISTORICAL PARK</t>
  </si>
  <si>
    <t>HI DEPARTMENT OF LAND AND NATURAL RESOURCES</t>
  </si>
  <si>
    <t>Funds acquisition of 4 acres for inclusion into the existing LWCF boundary of the “Ulupo Heiau State Historical Park” (15-00106). Heiaus are traditional Hawaiian temples to treat illness, make offerings, ask for help, etc. Will provide an additional open space buffer for the park, more parking on an already developed lot used by the public, and secure public access for scenic views of the adjacent Kawainui Marsh (15-00115) which is the largest wetland in Hawaii and is deemed a “wetland of international importance”.</t>
  </si>
  <si>
    <t>ULUPO HEIAU STATE HISTORIC SITE</t>
  </si>
  <si>
    <t>Honolulu</t>
  </si>
  <si>
    <t>HILO BAYFRONT TRAILS - PHASE 1</t>
  </si>
  <si>
    <t>COUNTY OF HAWAII</t>
  </si>
  <si>
    <t>Funds construction of 1 mile of a 12' wide paved multi-purpose path through three existing County of Hawaii parks in Hilo, HI (Mo’oheau Park, Hilo Bayfront Park, and Hilo Bayfront Soccer Fields). This proposal is part of a multi-phase project on a trail system in Hilo, HI, that includes paths on the adjacent Wailoa River State Park (#15-00167). The overall project area is within an urban coastal zone and the combined effort intends to provide a new network of safe, off-road multi-use paths and other visitor facilities for bicyclists and pedestrians.</t>
  </si>
  <si>
    <t>MO’OHEAU COUNTY PARK</t>
  </si>
  <si>
    <t>KAIWI STATE SCENIC SHORELINE</t>
  </si>
  <si>
    <t>HI DEPARTMENT OF NATURAL RESOURCES - STATE PARKS</t>
  </si>
  <si>
    <t>Funds improvements and renovations to the Kaiwi State Scenic Shoreline’s popular Makapu’u Road which leads to a well-known scenic lighthouse. Specifically, the LWCF grant would fund: Stabilization of the existing Makapu’u Road and Trail including resurfacing the trail, replacing drainage culverts, and repairing the rock retaining walls; Renovate two existing lookout areas at the summit including new walkways, stairs, and railings; Construct four new lookout areas including interpretive signs and viewing scopes; and Construct one new rest stop area along the trail.</t>
  </si>
  <si>
    <t>WAILOA RIVER STATE PARK</t>
  </si>
  <si>
    <t>HI DEPARTMENT OF NATURAL RESOURCES-STATE PARKS</t>
  </si>
  <si>
    <t>Funds improvements and renovations to existing facilities: Replace approximately 1/2 mile of an existing asphalt path with concrete; Renovate three pavilions and one comfort station; Replace existing lighting; and Upgrade the electrical system. This proposal is part of a multi-phase project on a trail system in Hilo, HI, that will include paths on three adjacent County Parks (to be funded through #15-00168). The combined effort intends to provide a new network of safe, off-road multi-use paths and other visitor facilities for bicyclists and pedestrians in the urban coastal town of Hilo.</t>
  </si>
  <si>
    <t>Hawaii</t>
  </si>
  <si>
    <t>DAKINS LAKE EXPANSION-DAKINS TRUST PROPERTY</t>
  </si>
  <si>
    <t>STORY COUNTY</t>
  </si>
  <si>
    <t>The Story County (Iowa) Conservation Board will utilize a Land and Water Conservation Fund grant to assist in the acquisition of 62.0 acres to expand Dakins Lake County Park from 41.5 to 103.5 acres. The purchase will allow the County at a future time to increase the surface acres of the lake and to provide an RV campground and shower/restroom facility. The park is in the northeast corner of Story County, just north of the Zearing city limits and County Highway E18.</t>
  </si>
  <si>
    <t>DAKINS LAKE COUNTY PARK</t>
  </si>
  <si>
    <t>Story</t>
  </si>
  <si>
    <t>JESTER PARK ACCESS IMPROVEMENTS</t>
  </si>
  <si>
    <t>POLK COUNTY</t>
  </si>
  <si>
    <t>The Polk County (Iowa) Conservation Board will utilize a Land and Water Conservation Fund grant to assist in the construction of an accessible trail around Two Dam Pond, an accessible fishing pier and canoe launch, additional parking, and new restroom facilities within Jester Park. The trail will meander throughout the park’s forested area and will include a bridge providing access to a proposed wetland and a reconstructed prairie. The additional parking and restroom are located near picnic shelter #5 within the park. The 1,834-acre Jester Park, located on the western shore of Saylorville Lake ½ hour from downtown Des Moines, is one of central Iowa’s favorite outdoor playgrounds since 1958. The park stretches from the Highway 17 Bridge north of Granger to the Mile-Long Bridge that crosses Saylorville Lake into Polk City.</t>
  </si>
  <si>
    <t>JESTER PARK</t>
  </si>
  <si>
    <t>POLK</t>
  </si>
  <si>
    <t>LAKE DARLING LODGE/BEACH PARKING LOT EXPANSION</t>
  </si>
  <si>
    <t>DEPT. OF NATURAL RESOURCES</t>
  </si>
  <si>
    <t>The Iowa Department of Natural Resources will replace and expand the Lake Darling State Park beach access parking lot. This particular lot will also serve the park lodge constructed in 2008.</t>
  </si>
  <si>
    <t>LAKE DARLING STATE PARK</t>
  </si>
  <si>
    <t>LAKE ANITA SHOWER BUILDINGS</t>
  </si>
  <si>
    <t>The Iowa Department of Natural Resources will remove and the replace two shower building/restroom facilities at Lake Anita State Park. The existing facilities are more than 44 years old and are beyond reasonable repair.</t>
  </si>
  <si>
    <t>LAKE ANITA STATE PARK</t>
  </si>
  <si>
    <t>CASS</t>
  </si>
  <si>
    <t>DEERWOOD PARK PLAYGROUND IMPROVEMENTS</t>
  </si>
  <si>
    <t>CITY OF EVANSDALE</t>
  </si>
  <si>
    <t>Evansdale will develop a new playground at Deerwood Park. The City continues replacing outdoor recreation facilities here that were damaged by the 2008 Cedar River flood.</t>
  </si>
  <si>
    <t>DEERWOOD PARK</t>
  </si>
  <si>
    <t>Black Hawk</t>
  </si>
  <si>
    <t>RENWICK PARK IMPROVEMENTS</t>
  </si>
  <si>
    <t>CITY OF RENWICK</t>
  </si>
  <si>
    <t>Renwick (Humboldt County) will improve Renwick City Park by constructing new play system structures which are designed for use by 2 to 12 year olds, are universally accessible, and meet safety fall zone standards. The remaining scope items are the renovation of the park’s restrooms, upgrading electrical utilities and installing additional lighting within the park, general landscaping between the park boundaries and neighboring residences, and installing a park bench, picnic table, fountain, park sign, and garbage cans.</t>
  </si>
  <si>
    <t>RENWICK CITY PARK</t>
  </si>
  <si>
    <t>PLAYGROUND IMPROVEMENTS</t>
  </si>
  <si>
    <t>CITY OF CLARE</t>
  </si>
  <si>
    <t>Clare will construct a new playground structure at City Park. The existing playground equipment is dilapidated and unsafe for use.</t>
  </si>
  <si>
    <t>WEBSTER</t>
  </si>
  <si>
    <t>POOL RENOVATION</t>
  </si>
  <si>
    <t>CITY OF POSTVILLE</t>
  </si>
  <si>
    <t>Postville will renovate the Hall Roberts swimming pool at Lull’s Park. The facility was closed in 2010 due to excessive leaking. The renovation project will reuse as many components of the old pool and pool system as possible. A zero depth area will be added for greater access by limited mobility users. The existing wading pool will be removed and replaced with a splash pad.</t>
  </si>
  <si>
    <t>LULL'S PARK</t>
  </si>
  <si>
    <t>ALLAMAKEE</t>
  </si>
  <si>
    <t>E.B. LYONS INTREPRETIVE AREA ADDITION</t>
  </si>
  <si>
    <t>CITY OF DUBUQUE</t>
  </si>
  <si>
    <t>The city of Dubuque (Dubuque County) will acquire (by purchase) a 52-acre farmstead as an addition to the E.B. Lyons Interpretive Area and develop a picnic area, natural area, and comfort station.</t>
  </si>
  <si>
    <t>E.B. LYONS PARK</t>
  </si>
  <si>
    <t>Dubuque</t>
  </si>
  <si>
    <t>BRUSHY CREEK BEACH DEVELOPMENT</t>
  </si>
  <si>
    <t>The Iowa Department of Natural Resources will improve the access road and beach parking lot at Brushy Creek State Recreation Area.</t>
  </si>
  <si>
    <t>BRUSHY CREEK STATE RECREATION AREA</t>
  </si>
  <si>
    <t>Webster</t>
  </si>
  <si>
    <t>DEERWOOD PARK CAMPGROUND IMPROVEMENT PHASE I</t>
  </si>
  <si>
    <t>The city of Evansdale (Black Hawk County) will develop RV campground pads and a sanitary sewer and water service system at Deerwood Park.</t>
  </si>
  <si>
    <t>LEOPOLD RECREATION AREA ACQUISITION</t>
  </si>
  <si>
    <t>DES MOINES COUNTY CONSERVATION BOARD</t>
  </si>
  <si>
    <t>The Des Moines County Conservation Board will acquire 235.0 acres to create the Leopold Recreation Area on the northern outskirts of Burlington.</t>
  </si>
  <si>
    <t>LEOPOLD RECREATION AREA</t>
  </si>
  <si>
    <t>DES MOINES</t>
  </si>
  <si>
    <t>BRUSHY CREEK SRA BEACH DEVELOPMENT PHASE II</t>
  </si>
  <si>
    <t>The Iowa DNR will construct a beach concession building, utilities, and a sidewalk plus finish paving the beach parking at Brushy Creek State Recreation Area.</t>
  </si>
  <si>
    <t>BOTNA BEND PARK IMPROVEMENTS</t>
  </si>
  <si>
    <t>POTTAWATTAMIE COUNTY</t>
  </si>
  <si>
    <t>The Pottawattamie County (Iowa) Conservation Board will utilize a Land and Water Conservation Fund grant to assist in the construction of a 25 unit RV campground and water trail access site at Botna Bend County Park near the city of Hancock.</t>
  </si>
  <si>
    <t>BOTNA BEND COUNTY PARK</t>
  </si>
  <si>
    <t>POTTAWATTAMIE</t>
  </si>
  <si>
    <t>FORT DES MOINES PARK OUTDOOR CLASSROOM</t>
  </si>
  <si>
    <t>POLK COUNTY CONSERVATION BOARD</t>
  </si>
  <si>
    <t>The Polk County Conservation Board will develop outdoor recreational and educational facilities at Fort Des Moines Park. The grant scope includes natural area improvements (e.g., prairie planting and restored wetland) that will help improve water quality of the pond; construction of an amphitheater, a three-season shelter, a connecting trail system with fitness component, a bird blind, vault toilets, utilities, educational kiosks, and an entrance from County Line Road with a paved parking lot.</t>
  </si>
  <si>
    <t>FORT DES MOINES PARK</t>
  </si>
  <si>
    <t>DAKINS LAKE EXPANSION PHASE II</t>
  </si>
  <si>
    <t>The Story County Conservation Board (Iowa) will construct a shower/restroom facility at the campground and a shelter/restroom facility at the day-use area within Dakins Lake County Park near Zearing.</t>
  </si>
  <si>
    <t>PAUL COMMUNITY PARK</t>
  </si>
  <si>
    <t>CITY OF PAUL</t>
  </si>
  <si>
    <t>This grant provides funding for the continuing development of Paul’s Community Park. A spray park, horseshoe pits, restroom with changing area, five picnic shelters, soccer fields, walking path with exercise stations, parking improvements and utilities are included in project funding. The spray park is the first of its kind in this area and is expected to be a very popular feature.</t>
  </si>
  <si>
    <t>MINIDOKA</t>
  </si>
  <si>
    <t>FARRAGUT WATER TOWER</t>
  </si>
  <si>
    <t>ID DEPARTMENT OF PARKS AND RECREATION</t>
  </si>
  <si>
    <t>This grant provides funding to renovate the existing water tower and bury an overhead power line at Farragut State Park to ensure the continued health and safety of all park visitors. Without clean, safe water this world renowned and heavily used state park would be forced to close.</t>
  </si>
  <si>
    <t>FARRAGUT STATE PARK</t>
  </si>
  <si>
    <t>KOOTENAI</t>
  </si>
  <si>
    <t>AMERICAN FALLS SKATE PARK</t>
  </si>
  <si>
    <t>CITY OF AMERICAN FALLS</t>
  </si>
  <si>
    <t>Develop a new skate park in American Falls within an existing park with ball fields and parking. The grant will help fund: land survey, design and engineering, constructing the skate park structure, fencing, walkways and ramp, sprinkler system redesign and repair, ground preparation and landscaping.</t>
  </si>
  <si>
    <t>LEE STREET PARK</t>
  </si>
  <si>
    <t>Power</t>
  </si>
  <si>
    <t>MAJESTIC PARK DEVELOPMENT</t>
  </si>
  <si>
    <t>CITY OF RATHDRUM</t>
  </si>
  <si>
    <t>This grant will develop a new park in Rathdrum consisting of two new softball fields (including backstops, dugouts, and outfield fencing) with opportunities to restripe the natural grass surface for football and soccer, a playground suitable for ages 5-12, a splash pad/park, furnishings (five park benches, bike racks, and a porta-potty), associated landscaping, an approximately 186-space gravel parking area with four paved ADA compliant parking spots, and paths between these major features plus the costs of engineering and design.</t>
  </si>
  <si>
    <t>MAJESTIC PARK</t>
  </si>
  <si>
    <t>Kootenai</t>
  </si>
  <si>
    <t>THREE ISLAND CROSSING SP RESTROOM RENOVATION</t>
  </si>
  <si>
    <t>Renovate and upgrade the restroom/shower building and site electrical service near the day use/group picnic shelter/camper cabin area, including: demolishing existing building, remodel existing building, replacing transformer and upgrading electrical conductor lines, site work, ADA accessible path, and A/E contract administration.</t>
  </si>
  <si>
    <t>THREE ISLAND CROSSING STATE PARK</t>
  </si>
  <si>
    <t>Elmore</t>
  </si>
  <si>
    <t>EAGLE ISLAND STATE PARK SHELTERS</t>
  </si>
  <si>
    <t>Construct 3 group picnic shelters, including paths, electric service, design and contract administration.</t>
  </si>
  <si>
    <t>EAGLE ISLAND STATE PARK</t>
  </si>
  <si>
    <t>Ada</t>
  </si>
  <si>
    <t>BANCROFT MEMORIAL PARK</t>
  </si>
  <si>
    <t>CITY OF BANCROFT</t>
  </si>
  <si>
    <t>Install playground including equipment, surfacing and concrete, equipment, labor and professional fees.</t>
  </si>
  <si>
    <t>Caribou</t>
  </si>
  <si>
    <t>WOOD RIVER TRAIL SYSTEM</t>
  </si>
  <si>
    <t>BLAINE COUNTY RECREATION DISTRICT</t>
  </si>
  <si>
    <t>Funds renovation of four sections of the current Wood River Trail System in Blaine County, ID, including asphalt removal/replacement, design/engineering, and project management. LWCF has funded sections of this trail previously (16-00451, 16-00461, 16-00471). The grant sponsor has control and tenure via a variety of easements and other property interest tools.</t>
  </si>
  <si>
    <t>WOOD RIVER TRAILS</t>
  </si>
  <si>
    <t>Blaine</t>
  </si>
  <si>
    <t>IL</t>
  </si>
  <si>
    <t>THE GROVE ADDITION</t>
  </si>
  <si>
    <t>GLENVIEW PARK DIST.</t>
  </si>
  <si>
    <t>The Glenview Park District (Cook County, Illinois) will utilize a Land and Water Conservation Fund grant to assist in purchasing a 4.5-acre addition to an existing 123-acre park known as The Grove. The new parklands are within an area designated as the Grove National Historic Landmark and are contiguous to the 50-acre Illinois Nature Preserve. Historical maps and documents will be used to restore the property in a manner that will ensure it continues to be an ecologically diverse prairie. Future development will be limited to trails for wildlife observation, nature studies and environmental education, and general photographic opportunities.</t>
  </si>
  <si>
    <t>THE GROVE</t>
  </si>
  <si>
    <t>MUIRHEAD ACQUISITION BOWES CREEK</t>
  </si>
  <si>
    <t>KANE COUNTY FOREST PRESERVE DIST.</t>
  </si>
  <si>
    <t>The Kane County Forest Preserve District will acquire 142.5 acres to create the Bowes Creek Woods. Much of the new park is in wetlands, so its future development is envisioned to include trails and general support facilities.</t>
  </si>
  <si>
    <t>BOWES-CREEK WOODS</t>
  </si>
  <si>
    <t>KANE</t>
  </si>
  <si>
    <t>CASEY PROPERTY ACQUISITION</t>
  </si>
  <si>
    <t>JOLIET PARK DIST.</t>
  </si>
  <si>
    <t>The Joliet Park District will acquire 108.8 acres for the creation of Beane Homestead Park. Future development includes soccer, softball, and baseball fields plus trails within a forest setting.</t>
  </si>
  <si>
    <t>BEANE HOMESTEAD PARK</t>
  </si>
  <si>
    <t>WILL</t>
  </si>
  <si>
    <t>MOSSVILLE SOCCER COMPLEX</t>
  </si>
  <si>
    <t>PEORIA PARK DIST.</t>
  </si>
  <si>
    <t>The Peoria Park District will improve the Mossville Soccer Complex by constructing soccer fields, a lacrosse/cricket field, shade structures, and walking paths, plus the installation of bio-swales.</t>
  </si>
  <si>
    <t>PEORIA</t>
  </si>
  <si>
    <t>YORKTOWN GOLF COURSE ACQUISITION</t>
  </si>
  <si>
    <t>VILLAGE OF SHILOH</t>
  </si>
  <si>
    <t>The Village of Shiloh (St. Clair County) will utilize a Land and Water Conservation Fund grant to assist in acquiring a 37.2-acre private golf course for public outdoor recreation use.</t>
  </si>
  <si>
    <t>YORKTOWN GOLF COURSE</t>
  </si>
  <si>
    <t>SAINT CLAIR</t>
  </si>
  <si>
    <t>WILMETTE AVENUE ACQUISITION</t>
  </si>
  <si>
    <t>WESTMONT PARK DISTRICT</t>
  </si>
  <si>
    <t>The Westmont Park District will acquire 4.51 acres to create Wilmette Park.</t>
  </si>
  <si>
    <t>WILMETTE PARK</t>
  </si>
  <si>
    <t>DUPAGE</t>
  </si>
  <si>
    <t>MOHAWK SCHOOL SITE ACQUISITION</t>
  </si>
  <si>
    <t>BENSENVILLE PARK DISTRICT</t>
  </si>
  <si>
    <t>The Bensenville Park District (DuPage County, Illinois) will utilize a Land and Water Conservation Fund grant to assist in acquiring 4.06 acres for the creation of Mohawk Park.</t>
  </si>
  <si>
    <t>MOHAWK PARK</t>
  </si>
  <si>
    <t>BEACH-OAK PARK ADDITION</t>
  </si>
  <si>
    <t>COMMUNITY PARK DISTRICT OF LA GRANGE PARK</t>
  </si>
  <si>
    <t>The Community Park District of La Grange Park (Cook County) will utilize a Land and Water Conservation Fund grant to assist in acquiring 0.138 acre as an addition to the 0.6-acre Beach-Oak Park.</t>
  </si>
  <si>
    <t>BEACH-OAK PARK</t>
  </si>
  <si>
    <t>ANTOS WOODS ACQUISITION</t>
  </si>
  <si>
    <t>The Forest Preserve District of Kane County will utilize a Land and Water Conservation Fund grant to assist in acquiring 37 acres as an addition to the Big Rock Greenway. Future development may include trails, interpretive overlooks, habitat restoration, and parking. Antos Woods was identified as a priority natural area in 1999 as part of the Chicago Wilderness-Fox River Watershed Biodiversity Inventory. The site has large native hardwoods, a diverse understory, and a pond and wetlands.</t>
  </si>
  <si>
    <t>ANTOS WOODS PARK</t>
  </si>
  <si>
    <t>TINLEY CREEK PRESERVE - VILLA SANTA MARIA</t>
  </si>
  <si>
    <t>COOK COUNTY FOREST PRESERVE DIST.</t>
  </si>
  <si>
    <t>The Forest Preserve District of Cook County will utilize a Land and Water Conservation Fund grant to assist in acquiring 29.3 acres as an addition to the Tinley Creek Preserve. Future development may include trails, picnic facilities, and restrooms.</t>
  </si>
  <si>
    <t>TINLEY CREEK PRESERVE</t>
  </si>
  <si>
    <t>YOUTH CAMPUS PARK ACQUISITION</t>
  </si>
  <si>
    <t>PARK RIDGE PARK DISTRICT</t>
  </si>
  <si>
    <t>The Park Ridge Park District (Cook County, Illinois) will utilize a Land and Water Conservation Fund grant to assist in acquiring 11.35 acres for the creation of Youth Campus Park. Future development may include a splash pad, playground, a picnic shelter, an amphitheater, looped trail, paddle ball tennis courts, general purpose playfields, landscaping, and parking.</t>
  </si>
  <si>
    <t>YOUTH CAMPUS PARK</t>
  </si>
  <si>
    <t>ST. BONIFACE ACQUISITION</t>
  </si>
  <si>
    <t>TINLEY PARK PARK DISTRICT</t>
  </si>
  <si>
    <t>The Tinley Park Park District (Cook County, Illinois) will utilize a Land and Water Conservation Fund grant to assist in acquiring 4.62 acre of land for the creation of a public outdoor recreation area which will include a baseball field, a lacrosse field, a playground, and parking.</t>
  </si>
  <si>
    <t>ST. BONIFACE PARK</t>
  </si>
  <si>
    <t>BUDD STREET PARK</t>
  </si>
  <si>
    <t>VILLAGE OF RIVER GROVE</t>
  </si>
  <si>
    <t>The village of River Grove (Cook County, Illinois) will acquire a 0.13 acre parcel, in fee simple title, for the creation of a passive park. The residential structure occupying the property will be demolished and future development plans for this neighborhood park include a butterfly garden, rain garden, picnic shelters, exercise stations, benches, and landscaping.</t>
  </si>
  <si>
    <t>IN</t>
  </si>
  <si>
    <t>WILL DETMER PARK</t>
  </si>
  <si>
    <t>MONROE COUNTY PARK BOARD</t>
  </si>
  <si>
    <t>The Monroe County (Indiana) Parks and Recreation Board will utilize a Land and Water Conservation Fund grant to assist in acquiring and developing 18 acres west of Bloomington for a new county park. The grant scope includes an irrigated community garden which will provide a new type of outdoor recreation opportunity for the citizens of Monroe County, plus a fishing pier, a playground, a basketball court, a picnic shelter, an observation area, a trail, and general support facilities.</t>
  </si>
  <si>
    <t>MONROE</t>
  </si>
  <si>
    <t>ALTHERR PARK</t>
  </si>
  <si>
    <t>MONTICELLO PARK BOARD</t>
  </si>
  <si>
    <t>The Monticello (White County, Indiana) Parks Board will utilize a Land and Water Conservation Fund grant to assist in the acquisition and development of 16 acres on the City’s south side for a new family-oriented nature park. The grant scope for Altherr Park includes trail construction, picnic area, and general support facilities. The grant sponsor will preserve 7 acres of existing woodlands, create a 3-acre prairie, remove invasive species, and add new flora. The walking trail will connect to the City’s multi-modal community trail, linking the park to nearby parks and other parts of the City.</t>
  </si>
  <si>
    <t>ZIONSVILLE PARK</t>
  </si>
  <si>
    <t>ZIONSVILLE PARK BOARD</t>
  </si>
  <si>
    <t>The Zionsville (Boone County, Indiana) Park Board will utilize a Land and Water Conservation Fund grant to assist in the acquisition and development of 10 acres located in Zionsville. The grant scope includes the construction of a trailhead for the 3.5 mile Rail Trail.</t>
  </si>
  <si>
    <t>BOONE</t>
  </si>
  <si>
    <t>BECKENHOLDT PARK PHASE II</t>
  </si>
  <si>
    <t>GREENFIELD PARK &amp; RECREATION BOARD</t>
  </si>
  <si>
    <t>The Greenfield (Hancock County, Indiana) Park Board will utilize a Land and Water Conservation Fund grant to assist in the acquisition and development of 30 acres as an addition to Beckenholdt Park. The grant scope includes additional trails, new picnic areas, a natural area, and a boardwalk over the wetland areas. These new opportunities will benefit the public by providing a natural area to bring the public closer to nature and enhancing their understanding and appreciation of the natural environment.</t>
  </si>
  <si>
    <t>BECKENHOLDT PARK</t>
  </si>
  <si>
    <t>HANCOCK</t>
  </si>
  <si>
    <t>ARCHBOLD WILSON MEMORIAL PARK</t>
  </si>
  <si>
    <t>OSSIAN PARK BOARD</t>
  </si>
  <si>
    <t>The Ossian Park Board will create Archbold Wilson Memorial Park by acquiring (by donation) 33 acres plus the construction of a picnic area, a man-made lake, a skate park, and an accessible parking area. Upon completion, the skate park component will be the first of its kind in Wells County. NEW PARK</t>
  </si>
  <si>
    <t>WELLS</t>
  </si>
  <si>
    <t>BIG WALNUT COMMUNITY PARK, PHASE II</t>
  </si>
  <si>
    <t>GREENCASTLE PARK BOARD</t>
  </si>
  <si>
    <t>The Greencastle Park Board will expand Big Walnut Community Park with an 11.5-acre donation plus renovate an existing softball field with new dugouts, bleachers, parking lot, and restrooms; construct an additional nine holes to the existing nine-hole disc golf course; and construct an off-leash dog park area. The creation of the dog park will be the first of its kind in Putnam County, thus providing a new type of outdoor recreation opportunity.</t>
  </si>
  <si>
    <t>BIG WALNUT COMMUNITY PARK</t>
  </si>
  <si>
    <t>WHITE RIVER GREENWAY</t>
  </si>
  <si>
    <t>MORGAN COUNTY PARK BOARD</t>
  </si>
  <si>
    <t>The Morgan County Park Board will acquire 29 acres for development of the first segment of a new river greenway along the White River. The grant scope also includes the initial construction of a parking area for the trailhead, the trail, a picnic area, a fishing node, native planting, and a nature observation area.</t>
  </si>
  <si>
    <t>RIVERSIDE GARDEN PARK</t>
  </si>
  <si>
    <t>LEO-CEDARVILLE PARK BOARD</t>
  </si>
  <si>
    <t>The Leo-Cedarville Park Board will acquire 3 acres adjacent to the existing 8-acre Riverside Garden Park and construct picnic and playground areas, 2 sand volleyball courts, 4 horseshoe pits, a splash pad, solar lighting for park signs and converting a wood chip trail to a hard surfaced trail.</t>
  </si>
  <si>
    <t>ALLEN</t>
  </si>
  <si>
    <t>MACGREGOR PARK PHASE III</t>
  </si>
  <si>
    <t>WASHINGTON TOWNSHIP PARK BOARD</t>
  </si>
  <si>
    <t>The Washington Township Park Board (Hamnilton County) will acquire a 38.5-acre parcel inholding at MacGregor Park. The grant scope also includes construction of a one-mile trail extension, reforesting 15 acres of cropland with a mixture of native trees and shrubs, and restoring five acres of prairie to native habitat.</t>
  </si>
  <si>
    <t>MACGREGOR PARK</t>
  </si>
  <si>
    <t>ROBE ANN PARK IMPROVEMENT PROJECT</t>
  </si>
  <si>
    <t>The Greencastle Park Board (Putnam County) will construct a splash park adjacent to the Greencastle Aquatic Center. This new feature will replace the existing baby pool with a variety of new foundation and spray features and will include shade structures, a group shelter, a pump and circulation room, uni-sex changing rooms, and fencing.</t>
  </si>
  <si>
    <t>ROBE ANN PARK</t>
  </si>
  <si>
    <t>Putnam</t>
  </si>
  <si>
    <t>OAK RIDGE PRAIRIE COUNTY PARK</t>
  </si>
  <si>
    <t>LAKE COUNTY PARK BOARD</t>
  </si>
  <si>
    <t>The Lake County Park Board will acquire 102 acres of surplus railroad property from CSX that will add to the existing Oak Ridge County Park and construct a new trail.</t>
  </si>
  <si>
    <t>DALLAS LAKE PARK</t>
  </si>
  <si>
    <t>LAGRANGE COUNTY PARK BOARD</t>
  </si>
  <si>
    <t>The LaGrange County Park Board will acquire 44.25 acres of new park land adjacent to the existing 96-acre Dallas Lake Park and construct a limestone trail with a boardwalk throughout the enlarged park, a picnic shelter, a restroom, and an additional parking lot.</t>
  </si>
  <si>
    <t>Lagrange</t>
  </si>
  <si>
    <t>TEIBEL NATURE PARK</t>
  </si>
  <si>
    <t>SCHERERVILLE PARK BOARD</t>
  </si>
  <si>
    <t>The Schererville Park Board will acquire 40 acres through donation and construct a picnic area, playground, trail, natural area, and parking.</t>
  </si>
  <si>
    <t>BODENHORN PARK</t>
  </si>
  <si>
    <t>LAPEL PARK BOARD</t>
  </si>
  <si>
    <t>The Lapel Park Board will acquire 19 acres of new parkland through donation and construct two baseball diamonds, two softball diamonds, a concession stand/storage facility, a parking facility, a playground, open spaces, and a walking trail.</t>
  </si>
  <si>
    <t>MADISON</t>
  </si>
  <si>
    <t>ROUSH PARK</t>
  </si>
  <si>
    <t>BLUFFTON PARK BOARD</t>
  </si>
  <si>
    <t>The Bluffton Parks and Recreation Board will acquire 6.5 acres, through donation, as an addition to Roush Park, enlarging the park to 10.9 acres. The grant scope includes the installation of a splash pad, walking trail, renovations to a large pavilion, replacement of a shelter, an additional parking lot, burying overhead electric lines, additional park benches and picnic tables, and tree planting.</t>
  </si>
  <si>
    <t>Wells</t>
  </si>
  <si>
    <t>HILLSDALE STATE PARK CAMPGROUND DEVELOPMENT</t>
  </si>
  <si>
    <t>DEPT. OF WILDLIFE &amp; PARKS</t>
  </si>
  <si>
    <t>The Kansas Department of Wildlife and Parks will utilize a Land and Water Conservation Fund grant to assist in constructing a new campground within Hillsdale State Park. The grant scope includes cabins and campsites, utilities, roads, and parking facilities in the Scott Creek area of the park. Although another campground already exists, the cabins will be the first in the park. Hillsdale State Park is located in the rolling hills of Miami County near Paola south of Kansas City, providing camping, fishing, boating and sailing, hunting, horseback riding, and sightseeing. The park is on the southern edge of Hillsdale Reservoir and is heavily used by metro Kansas City residents.</t>
  </si>
  <si>
    <t>HILLSDALE STATE PARK</t>
  </si>
  <si>
    <t>Miami</t>
  </si>
  <si>
    <t>ELK CITY STATE PARK CABIN DEVELOPMENT</t>
  </si>
  <si>
    <t>The Kansas Department of Wildlife, Parks and Tourism will construct rustic cabins, utilities, a road, and parking within the 857-acre Elk City State Park. This park is adjacent to the Elk City Reservoir and the 12,000-acre Elm City State Wildlife Area in Montgomery County.</t>
  </si>
  <si>
    <t>ELK CITY STATE PARK</t>
  </si>
  <si>
    <t>MONTGOMERY</t>
  </si>
  <si>
    <t>GARVIN PARK PLAYGROUND</t>
  </si>
  <si>
    <t>CITY OF AUGUSTA</t>
  </si>
  <si>
    <t>Augusta (Butler County) will improve the 33-acre Garvin Park by constructing a playground, a 10-stall parking lot, and accessible routes (sidewalks) from the parking to the playground. The playground equipment will include numerous access and transfer points, walk through tunnels, multiple vertical and circular ladders and swing areas, climbing obstacle points, and straight and twisted slides, all located upon an accredited safety surface. Additional open play and exercise areas will be incorporated into this playground.</t>
  </si>
  <si>
    <t>GARVIN PARK</t>
  </si>
  <si>
    <t>Butler</t>
  </si>
  <si>
    <t>HILLSDALE CAMPGROUND IMPROVEMENTS PHASE III</t>
  </si>
  <si>
    <t>The Kansas Department of Wildlife, Parks and Tourism will construct a new campground at Hillsdale State Park in Miami County. The improvements include sewer, water and electrical hook ups, an interior paved road, parking, and camper pads.</t>
  </si>
  <si>
    <t>43rd AVENUE PARK DEVELOPMENT</t>
  </si>
  <si>
    <t>CITY OF HUTCHINSON</t>
  </si>
  <si>
    <t>The city of Hutchinson (Reno County) will improve the 62-acre 43rd Avenue Park by installing barrier free play structures and constructing trails.</t>
  </si>
  <si>
    <t>43rd AVENUE PARK</t>
  </si>
  <si>
    <t>Reno</t>
  </si>
  <si>
    <t>PRAIRIE DOG STATE PARK CAMPGROUND DEVELOPMENT</t>
  </si>
  <si>
    <t>The Kansas Department of Wildlife, Parks and Tourism will utilize a Land and Water Conservation Fund grant to assist in constructing 27 campsites at 2 campgrounds within Prairie Dog State Park in Norton County. The grant scope includes constructing a new 20-unit campground with each unit providing 50-amp electrical service, water, and sewer hookups, making this the first campground within the park to offer sewer service. At another site, 50-amp electrical service and water hookups will be added to seven existing primitive campsites. Additional work includes a campground road, culverts, fencing, septic tanks, electrical transformers, and landscaping.</t>
  </si>
  <si>
    <t>PRAIRIE DOG STATE PARK</t>
  </si>
  <si>
    <t>Norton</t>
  </si>
  <si>
    <t>EL DORADO STATE PARK SHOWERHOUSE DEVELOPMENT</t>
  </si>
  <si>
    <t>The Kansas Department of Wildlife, Parks and Tourism will utilize a Land and Water Conservation Fund grant to assist in constructing two shower houses buildings within El Dorado State Park in Butler County.</t>
  </si>
  <si>
    <t>EL DORADO STATE PARK</t>
  </si>
  <si>
    <t>WILLIAMSTOWN MARINA DOCK</t>
  </si>
  <si>
    <t>CITY OF WILLIAMSTOWN</t>
  </si>
  <si>
    <t>Grant funds will be used to replace a previous dock that was utilized as boat slips for boaters using the Lake at this existing 335+/- acres site of Marina Dock. This dock will serve hundreds of recreational users for many years.</t>
  </si>
  <si>
    <t>WILLIAMSTOWN LAKE</t>
  </si>
  <si>
    <t>GRANT</t>
  </si>
  <si>
    <t>MIKE MILLER COUNTY PARK WATER SPRAYPAD</t>
  </si>
  <si>
    <t>MARSHALL COUNTY FISCAL COURT</t>
  </si>
  <si>
    <t>Grant funds will be used to enhance the existing 83.7+/- acres of Mike Miller Park. This site will consist of a zero depth water spray pad which will have a flat concrete surface and will have four to six water spray elements.</t>
  </si>
  <si>
    <t>MIKE MILLER COUNTY PARK</t>
  </si>
  <si>
    <t>MONTICELLO/WAYNE CO. PARK PUTT PUTT AND SHELTER</t>
  </si>
  <si>
    <t>WAYNE COUNTY FISCAL COURT</t>
  </si>
  <si>
    <t>Grant funds will be used to enhance this existing 81.7+/- acres of Monticello/Wayne County Park. This site will consist of the construction of an 18 hole putt-putt golf course and the renovation of two picnic shelters. The County has received several previous L&amp;WCF monies in the past.</t>
  </si>
  <si>
    <t>MONTICELLO/WAYNE COUNTY PARK</t>
  </si>
  <si>
    <t>WAYNE</t>
  </si>
  <si>
    <t>OXFORD ROAD PARK</t>
  </si>
  <si>
    <t>CITY OF GEORGETOWN</t>
  </si>
  <si>
    <t>Grant funds will be used to develop a 24.67+/- acre newly created park in the City of Georgetown. Oxford Road Park will support an area of Georgetown where no park exists. This site will be a great asset to the community and the development will add picnic areas, tot lot, parking, and walkways.</t>
  </si>
  <si>
    <t>SCOTT</t>
  </si>
  <si>
    <t>MUNFORDVILLE SPORTS COMPLEX PHASE II</t>
  </si>
  <si>
    <t>CITY OF MUNFORDVILLE</t>
  </si>
  <si>
    <t>Grant funds will be used to develop a 20+/- acre newly created site in the City of Munfordville. Munfordville Sports Complex will provide a complex that will host soccer leagues for handicapped youth, as well as, regional tournments.</t>
  </si>
  <si>
    <t>MUNFORDVILLE SPORTS COMPLEX</t>
  </si>
  <si>
    <t>HART</t>
  </si>
  <si>
    <t>BALLARD COUNTY RECREATIONAL PARK IMPROVEMENTS</t>
  </si>
  <si>
    <t>BALLARD COUNTY FISCAL COURT</t>
  </si>
  <si>
    <t>Grant funds will be used to enhance the existing 11.57+/- acres of Ballard County Recreation Park. This site will consist of the renovation of baseball fields and the development of concession building and a comfort station that will continue to provide outdoor recreational opportunities for the community for many years.</t>
  </si>
  <si>
    <t>BALLARD COUNTY PARK</t>
  </si>
  <si>
    <t>BALLARD</t>
  </si>
  <si>
    <t>RIVERSIDE PARK PARKING LOT &amp; RV HOOKUPS</t>
  </si>
  <si>
    <t>CITY OF DAWSON SPRINGS</t>
  </si>
  <si>
    <t>Grant funds will be used to enhance the existing 12+/- acres of Riverside Park. This project proposes to install raised electrical outlets, lights, as well as RV hookups. The project match will be donated through in-kind cash donations.</t>
  </si>
  <si>
    <t>RIVERSIDE PARK</t>
  </si>
  <si>
    <t>HOPKINS</t>
  </si>
  <si>
    <t>STRINGTOWN PARK WELLNESS PROJECT</t>
  </si>
  <si>
    <t>CITY OF FLORENCE</t>
  </si>
  <si>
    <t>Grant funds will be used at this pre-existing 8+/- acre park site of the Springtown Park Wellness Project. This site will consist of installing four fitness stations along sections of the paved hike/bike trail. Each station will contain three pieces of fitness equipment, instructional signage and surfacing underneath the fitness equipment. Each fitness station will be designed to accommodate a specific user group; elementary age children, teenagers, adults and physically challenged/wheelchair population.</t>
  </si>
  <si>
    <t>STRINGTOWN PARK</t>
  </si>
  <si>
    <t>BEE SPRING PARK</t>
  </si>
  <si>
    <t>EDMONSON COUNTY FISCAL COURT</t>
  </si>
  <si>
    <t>Grant funds will be used to develop this pre-existing newly protected 6+/- acre site of Bee Springs Park. This site is located in the Northern Region of the county; and will consist of the construction of a picnic shelter, lighting installation, playground equipment, basketball court, and horse shoe pits.</t>
  </si>
  <si>
    <t>EDMONSON</t>
  </si>
  <si>
    <t>CALHOUN MEMORIAL PARK</t>
  </si>
  <si>
    <t>CITY OF CALHOUN</t>
  </si>
  <si>
    <t>Grant funds will be used to develop this newly created recreation area of 1.3+/- acres of Calhoun Memorial Park. This site will include a passive park area that will provide picnic facilities and other passive recreational opportunities.</t>
  </si>
  <si>
    <t>MCLEAN</t>
  </si>
  <si>
    <t>GERMANTOWN PARK</t>
  </si>
  <si>
    <t>CITY OF GERMANTOWN</t>
  </si>
  <si>
    <t>Grant funds will be used to enhance the existing 20+/- acres of Germantown Recreational Park. Renovations will include portions of the dugout areas and the field at the outside edges, to allow better water drainage and run off. This renovation will benefit the park and community for many years, and will keep the existing ballfields in great condition for kids to play.</t>
  </si>
  <si>
    <t>BRACKEN</t>
  </si>
  <si>
    <t>OLIVERIO PARK</t>
  </si>
  <si>
    <t>CITY OF ASHLAND</t>
  </si>
  <si>
    <t>Grant funds will be used to enhance the existing 10+/- acres of Oliverio Park. Renovations include leveling the infield and outfield, rebuilding the pitcher's mound, and fixing the warning track surrounding the field. Plans are in place to ensure that the restrooms meet requirements and that the handicap parking is accessible.</t>
  </si>
  <si>
    <t>BOYD</t>
  </si>
  <si>
    <t>ELKTON-TODD COUNTY PARK IMPROVEMENTS</t>
  </si>
  <si>
    <t>CITY OF ELKTON</t>
  </si>
  <si>
    <t>Grant funds will be used to enhance the existing 9.57+/- acres of Elkton-Todd County Park. The County proposes to renovate and repair facilities; the repairs will include the reconstruction of two park pavilions, and repairing of concrete surfaces. Restrooms will be repaired to make them handicap accessible and more usable to the public.</t>
  </si>
  <si>
    <t>ELKTON-TODD COUNTY PARK</t>
  </si>
  <si>
    <t>TODD</t>
  </si>
  <si>
    <t>ROBERTSON COUNTY LIONS CLUB PARK</t>
  </si>
  <si>
    <t>ROBERTSON COUNTY FISCAL COURT</t>
  </si>
  <si>
    <t>Grant funds will be used to enhance the existing 4+/- acres of Robertson County Park. This site will consist of the renovation of an existing concession stand/building; and it will be an asset to the facility especially during baseball/softball games</t>
  </si>
  <si>
    <t>ROBERTSON</t>
  </si>
  <si>
    <t>EDDYVILLE POOL REPAIRS</t>
  </si>
  <si>
    <t>CITY OF EDDYVILLE</t>
  </si>
  <si>
    <t>Grant funds will be used to enhance this existing 1+/- acre park site in the City of Eddyville. Renovation will be done to the swimming facility. The City Park Pool is the only publicly owned pool in the county. Hundreds of children, youth and adults use the pool every summer. It also provides employment for several youth during the summer.</t>
  </si>
  <si>
    <t>EDDYVILLE CITY PARK</t>
  </si>
  <si>
    <t>LYON</t>
  </si>
  <si>
    <t>BULLITT COUNTY SWIMMING POOL RENOVATION</t>
  </si>
  <si>
    <t>BULLITT COUNTY FISCAL COURT</t>
  </si>
  <si>
    <t>Grant funds will be used to enhance this existing 1+/- acre park site of Bullitt County Swimming Pool. Renovation is needed to continue providing outdoor recreational activities to the community. The renovations will make this site more inviting to the community.</t>
  </si>
  <si>
    <t>SHEPHERDSVILLE PUBLIC SWIMMING POOL</t>
  </si>
  <si>
    <t>BULLITT</t>
  </si>
  <si>
    <t>COVE SPRING II PAVILION AND ARCHERY</t>
  </si>
  <si>
    <t>CITY OF FRANKFORT</t>
  </si>
  <si>
    <t>Grant funds will be used at the 250+/- acre site of Cove Spring II. This site will consist of the development of ground shelter picnic areas, an archery range and support facilities. The archery facilities will include three adjacent outdoor static archery ranges and a 3-D archery range along with targets and archery equipment. Other aspects of the project will include native landscaping, signage and park amenities. This park will be a great asset to the community.</t>
  </si>
  <si>
    <t>COVE SPRING PARK</t>
  </si>
  <si>
    <t>BERT T COMBS PARK IMPROVEMENTS</t>
  </si>
  <si>
    <t>CITY OF MANCHESTER</t>
  </si>
  <si>
    <t>Grant funds will be used for the development of support facilities at this +/- acre site for Bert T. combs Park. The support facilities will be used to support the RV campsite ares, and will be an asset to the recreational area.</t>
  </si>
  <si>
    <t>BERT T. COMBS PARK</t>
  </si>
  <si>
    <t>CLAY</t>
  </si>
  <si>
    <t>LEROY ROWE MEMORIAL PARK IMPROVEMENTS</t>
  </si>
  <si>
    <t>CITY OF RUSSELL SPRINGS</t>
  </si>
  <si>
    <t>Grant funds will be used for the development of comfort stations and family/group picnic areas at this 80+/- acre site of Leroy Rowe Memorial Park. These facilities will be great assets to the park and they will have long term benefits to the citizens of Russell Springs.</t>
  </si>
  <si>
    <t>LEROY ROWE MEMORIAL PARK</t>
  </si>
  <si>
    <t>LAKE REBA HANDICAP ACCESSIBLE PLAYGROUND</t>
  </si>
  <si>
    <t>CITY OF RICHMOND</t>
  </si>
  <si>
    <t>Grant funds will be used to enhance the existing 75+/- acre site of Lake Reba. The goals of this project are to purchase, install and surface a playground that is accessible to all children, regardless of the ability level. The main feature of this playground will be the Liberty Swing. This swing will allow children in wheelchairs fullu accessibility, without having to transfer out of their wheelchairs. The park is a Regional Park that serves the population of Madison County and over six ajoining counties.</t>
  </si>
  <si>
    <t>LAKE REBA PARK</t>
  </si>
  <si>
    <t>LAKE CUMBERLAND RECREATIONAL CENTER</t>
  </si>
  <si>
    <t>RUSSELL COUNTY FISCAL COURT</t>
  </si>
  <si>
    <t>Grant funds will be used for the development of comfort stations at this 66+/- acre site of Lake Cumberland Recreation Area. This comfort station will be a great support facility for this recreational area.</t>
  </si>
  <si>
    <t>SHELBY TRAILS PARK STABLE ADDITION</t>
  </si>
  <si>
    <t>SHELBY COUNTY FISCAL COURT</t>
  </si>
  <si>
    <t>Grant funds will be used for the development of a horse trails and support facilities at this 9.33+ acre site of Shelby Trails Park. This facility will consist of a 15-20 mile trail which will be used by hikers and equestrian events like trail riding and many other equestrian special events. This trail will be a feature that can be utilized by the entire community. This feature will be a great asset to the Park, as well as, to the citizens of Shelby County.</t>
  </si>
  <si>
    <t>SHELBY TRAILS PARK</t>
  </si>
  <si>
    <t>SANDY LEE WATKINS COUNTY PARK LAKE</t>
  </si>
  <si>
    <t>HENDERSON COUNTY FISCAL COURT</t>
  </si>
  <si>
    <t>Grant funds will be used for the development of a Lake and a fishing pier at this 7+/- acre site of Sandy Lee Watkins County Park. This facility will incororate a handicap accessible fishing pier/dock. This lake will be a feature that can be utilizedby special needs citizens in this community. This feature will be a great asses to the park, as well as, to the citizens of Henderson County.</t>
  </si>
  <si>
    <t>SANDY LEE WATKINS COUNTY PARK</t>
  </si>
  <si>
    <t>HENDERSON</t>
  </si>
  <si>
    <t>LACENTER CITY PARK REVITALIZATION</t>
  </si>
  <si>
    <t>CITY OF LACENTER</t>
  </si>
  <si>
    <t>Grant funds will be used for the development of playground equipment and basketball courts at this 4.2+/- acre site of LaCenter City Park Revitalation. These facilities will be great assets to the Park, and will make the park something to be proud of again, along with having long term benefits to the citizens of LaCenter.</t>
  </si>
  <si>
    <t>LACENTER CITY PARK</t>
  </si>
  <si>
    <t>THOMPSON PARK SPLASH AREA</t>
  </si>
  <si>
    <t>CITY OF BARBOURVILLE</t>
  </si>
  <si>
    <t>Grant funds will be used at the 4+/- acre site of Thompson Park. This site will consist of a splash area with a raindrop mushroom water attraction and an 8' tulip sprayer along with park benches. This project will add recreational opportunities for the citizens of Barbourville.</t>
  </si>
  <si>
    <t>THOMPSON PARK</t>
  </si>
  <si>
    <t>KNOX</t>
  </si>
  <si>
    <t>PENNTRILE MOUNTAIN BIKING TRAINING AREA</t>
  </si>
  <si>
    <t>CHRISTIAN COUNTY FISCAL COURT</t>
  </si>
  <si>
    <t>Grant funds will be used for the development of a mountain biking area at this 4+ acre site for Pennyrile Biking Area. The area is a trial of obstacle courses using soil, soil mounds, rock, wood/limbs for jumps and other natural material to construct a training trail.</t>
  </si>
  <si>
    <t>PENNTRILE STATE RESORT PARK</t>
  </si>
  <si>
    <t>CHRISTIAN</t>
  </si>
  <si>
    <t>PAINTSVILLE PLAYGROUND PROJECT</t>
  </si>
  <si>
    <t>CITY OF PAINTSVILLE</t>
  </si>
  <si>
    <t>Grant funds will be used at the 2+/- acre site of Paintsville Playground. This site will consist of the construction of two separate play areas; one for ages 2-5, and the other one for ages up to 12 years old. The City of Paintsville has a population of approximately 5,000 people; and the Community is over joyed and fully endorses this facility in the area.</t>
  </si>
  <si>
    <t>ESCOM CHANDLER PARK</t>
  </si>
  <si>
    <t>JOHNSON</t>
  </si>
  <si>
    <t>CROSS CREEK PARK PHASE II</t>
  </si>
  <si>
    <t>CITY OF MIDDLETOWN</t>
  </si>
  <si>
    <t>Grant funds will be used to enhance the existing 1.81+/- acres of Cross Creek Park. This site will consist of the upgrading of the existing playground area; to include a wide and long slide, spiral slide, quantum slide, arch climber, curly climber, a rock challenge wall and park benches. This facility will be an asset to the community.</t>
  </si>
  <si>
    <t>CROSS CREEK PARK</t>
  </si>
  <si>
    <t>PIKEVILLE BOB AMOS PARK HORSE RIDING AREA</t>
  </si>
  <si>
    <t>CITY OF PIKEVILLE</t>
  </si>
  <si>
    <t>Grant funds will be used for the enhanced development of a rodeo area and support facilities at this 1.1163+/- of a acre site for Pikeville Bob Amos Park. This site will consist of an ADA compliant horse-back riding area which will be located in the vicinity of a planned equestrian trail. This project is highly supposrted by the local riding club; and will be a great addition to the Park.</t>
  </si>
  <si>
    <t>BOB AMOS PARK</t>
  </si>
  <si>
    <t>JERRY ZUEHL MEMORIAL SKATE PARK</t>
  </si>
  <si>
    <t>CITY OF LIVERMORE</t>
  </si>
  <si>
    <t>Grant funds will be used for the development of a Skate Park at this .25+/- of an acre site for Jerry Zuehl Memorial Skate Park. This truely is a community project; and this facility will be a great asset to the Park. This site will have long term benefits to the citizens of Livermore.</t>
  </si>
  <si>
    <t>RIVERFRON PARK-JERRY ZUEHL MEMORIAL SKATE PARK</t>
  </si>
  <si>
    <t>DOVER CITY PARK IMPROVEMENTS</t>
  </si>
  <si>
    <t>CITY OF DOVER</t>
  </si>
  <si>
    <t>Grant funds will be used to replace the playground equipment at this small .21+/- acre site of Dover City Park. The current pre-manufactured wood equipment and the chain link fence around the park have not been able to withstand the wear and tear of public use. The impovements of the playground equipment along with fencing will greatly enhance the community.</t>
  </si>
  <si>
    <t>DOVER CITY PARK</t>
  </si>
  <si>
    <t>MASON</t>
  </si>
  <si>
    <t>MARION/CRITTENDEN COUNTY PARK TRACK</t>
  </si>
  <si>
    <t>CITY OF MARION</t>
  </si>
  <si>
    <t>Grant funds will be used for the renovation of a track facility at this 32.36+/- acre site of Marion/Crittenden County Park. This walking track will provide the community, especially the handicapped citizens, a nice, safe place to walk, jog and run.</t>
  </si>
  <si>
    <t>MARION/CRITTENDEN COUNTY PARK</t>
  </si>
  <si>
    <t>CRITTENDEN</t>
  </si>
  <si>
    <t>DAWSON SPRINGS CITY PARK UPGRADES</t>
  </si>
  <si>
    <t>Grant funds will be used for the enhanced renovation development of tennis anc basketball courts at this 21.8+/- acre site of Dawson Springs City Park. The upgrading of this facility is extremely needed and it will be a great asset to the Park, as well as to the citizens of Dawson Springs.</t>
  </si>
  <si>
    <t>DAWSON SPRINGS CITY PARK</t>
  </si>
  <si>
    <t>CALVERT CITY COUNTRY CLUB TENNIS COURT</t>
  </si>
  <si>
    <t>CITY OF CALVERT CITY</t>
  </si>
  <si>
    <t>Grant funds will be used for the renovation development of sports and playfields and support facilities at the .319+/- acre site of Calvert City Tennis Court. These facilities will be great assets to the Park and they will have long term benefits to the citizens of Calvert City.</t>
  </si>
  <si>
    <t>CALVERT CITY COUNTRY CLUB</t>
  </si>
  <si>
    <t>HAWESVILLE RIVERFRONT PARK</t>
  </si>
  <si>
    <t>CITY OF HAWESVILLE</t>
  </si>
  <si>
    <t>Grant funds will be used for the development of playground equipment, basketball courts and lighting at this 4539 acre site for Hawesville Riverfront Park. The community has been waiting for years to see this site developed into a park. This facility will be a great asset to the park, as well as to the citizens of Hawesville.</t>
  </si>
  <si>
    <t>WOODEN BRIDGE PARK RESTROOM</t>
  </si>
  <si>
    <t>CITY OF ISLAND</t>
  </si>
  <si>
    <t>Grant funds will be used for the development of restrooms at this 1.068 acre site of Wooden Bridge Park. Restroom facilities are very much needed as the park serves as host to many events throughout the year. The park is also home to local musicians performing for fundraisers, benefits and church events. This feature will be a great assit to the park, as well as, to the citizens.</t>
  </si>
  <si>
    <t>WOODEN BRIDGE PARK</t>
  </si>
  <si>
    <t>WENDELL MOORE PARK</t>
  </si>
  <si>
    <t>OLDHAM COUNTY FISCAL COURT</t>
  </si>
  <si>
    <t>Grant funds will be used for the development of an exercise trail, equipment and signs at this 97 acre site for Wendell Moore Park Trail. This trail will eventually connect to a planned multi-use trail. The trail will serve all age groups with the county; and it will promote healthy life style changes to the citizens of Oldham County</t>
  </si>
  <si>
    <t>OLDHAM</t>
  </si>
  <si>
    <t>LONDON-LAUREL WELLNESS PARK</t>
  </si>
  <si>
    <t>LAUREL COUNTY FISCAL COURT</t>
  </si>
  <si>
    <t>Grant funds will be used for the development of playground equipment and a spray pool at this 47 acre site for the London-Laurel Wellness Park. The proposed project will further enhance recreation opportunities for the community, as well as the entire region. It is within walking distance from the public library and a technical college.</t>
  </si>
  <si>
    <t>LAUREL</t>
  </si>
  <si>
    <t>HERB BOTTS NATURE PARK AMPHITHEATER</t>
  </si>
  <si>
    <t>MONTGOMERY COUNTY FISCAL COURT</t>
  </si>
  <si>
    <t>Grant funds will be used for the development of an amphitheater at this 32 acre site for Herb Botts Nature Park. The proposed project will consist of the installation of a covered amphitheater with a concrete concert stage. The site will also have black topped sidewalks connecting the amphitheater to the existing nature/walking trail. This facility will be a great asset to the Park, as well as, to the citizens fo Montgomery County.</t>
  </si>
  <si>
    <t>HERB BOTTS PARK</t>
  </si>
  <si>
    <t>DAWSON SPRINGS CITY PARK PLAYGROUND</t>
  </si>
  <si>
    <t>Grant funds will be used for the enhanced developmentof playground equipment at tis 21.8 acre site for Dawson Springs City Park. Playground equipment will be provided for the two groups of children, the younger members of the softball and baseball families who are at the various fields; and any young members of the community and visitors alike who wish to play on tis playground.</t>
  </si>
  <si>
    <t>GASLIGHT SPLASH PARK</t>
  </si>
  <si>
    <t>CITY OF JEFFERSONTOWN</t>
  </si>
  <si>
    <t>Grant funds will be used for the development of swimming facilities (spray pool) at this .20 of an acre site for Gaslight Spash Park. The new splash pad will provide recreational opportunities for a portion of the park. This feature will be a great asset to the Park, as well as, to the citizens of the City of Jeffersontown.</t>
  </si>
  <si>
    <t>GASLIGHT RECREATIONAL AREA</t>
  </si>
  <si>
    <t>DOUTHITT PARK SPLASH PARK</t>
  </si>
  <si>
    <t>CITY OF JACKSON</t>
  </si>
  <si>
    <t>Greant funds will be used for the development of swimming facilities (spray pool) at this 14 acre site for Douthitt Park. The City's municipal pool was closed in 2005, and since that time, there have been no swimming pool facilities available to the residents of this area. Therefore, this splash/spray pool will provide recreational opportunities where none exist. This feature will be a great asset to the park as well as to the citizens of the City of Jackson.</t>
  </si>
  <si>
    <t>DOUTHITT PARK</t>
  </si>
  <si>
    <t>BREATHITT</t>
  </si>
  <si>
    <t>GORDON PARK PLAYGROUND PARK</t>
  </si>
  <si>
    <t>CITY OF CROFTON</t>
  </si>
  <si>
    <t>Grant funds will be used for the enhanced renovation development of playground equipment at this 13 acre site for Gordon Park Playground. the current equipment is outdated and is in dire need of replacement, this poses safety concerns with parents. This facility will be a great asset to the Park, as well as to the citizens of the City of Crofton.</t>
  </si>
  <si>
    <t>GORDON PARK</t>
  </si>
  <si>
    <t>WARREN C. WALKER PARK POOL RENOVATION</t>
  </si>
  <si>
    <t>CITY OF DOUGLASS HILLS</t>
  </si>
  <si>
    <t>Grant funds will be used for the renovation development of swimming facilities at thie 3.3 acre site for Warren C. Walker Pool Renovation. Some of the renovations will include adding an automatic system to ensure proper chlorine mixture, replacement of fencing around the kiddie pool, purchase of a new safety pool cover, and the replacement of grating and support beams in the pool pump house. This facility will be a great asset to the Park, as well as to the citizens of the City of Douglass Hills.</t>
  </si>
  <si>
    <t>WARREN C. WALKER PARK</t>
  </si>
  <si>
    <t>KUTTAWA LAKE BARKLEY AMPHITHEATER</t>
  </si>
  <si>
    <t>CITY OF KUTTAWA</t>
  </si>
  <si>
    <t>Grant funds will be used for the development of an amphitheater and support facilities at this 16 +/- acre site of Kuttawa Lake Barkley Amphitheater. This ampitheater will consist of the construction of a six-level seating area. Each level will have a "grassy" base allowing for attendees to bring lawn chairs or blankets. This site will be a great asset to the community, as well as, to the citizens of Kuttawa.</t>
  </si>
  <si>
    <t>LAKE BARKLEY/KUTTAWA RECREATIONAL AREA</t>
  </si>
  <si>
    <t>BATTLE OF PUNCHEON PARK PICNIC SHELTER</t>
  </si>
  <si>
    <t>MAGOFFIN COUNTY FISCAL COURT</t>
  </si>
  <si>
    <t>Grant funds will be used for the development of playground equipment at this .4+/- of an acre site of Pembroke Playground Project. This equipment will be accommodated with rubber mulch, which will provide a safer fall impact, and the rubber mulch will provide longevity as opposed to the wood mulch. The equipment will be ADA compliant. This site will be a great asset to the community, as well as, to the citizens of Pembroke.</t>
  </si>
  <si>
    <t>BATTLE OF PUNCHEON CULTURAL AND HERITAGE PARK</t>
  </si>
  <si>
    <t>MAGOFFIN</t>
  </si>
  <si>
    <t>RIVER FRONT CITY PARK IMPROVEMENT</t>
  </si>
  <si>
    <t>CITY OF HYDEN</t>
  </si>
  <si>
    <t>Grant funds will be used for the development of an amphitheater/band shell at this 4.3+/- acre site of River Front City Park. This amphitheater will enable the City of Hyden to host plays, musical events, and other events where local performers can display their talents. This site will be a great asset to the community, as well as, to the citizens of Hyden.</t>
  </si>
  <si>
    <t>RIVER FRONT CITY PARK</t>
  </si>
  <si>
    <t>LESLIE</t>
  </si>
  <si>
    <t>PEMBROKE PLAYGROUND PROJECT</t>
  </si>
  <si>
    <t>CITY OF PEMBROKE</t>
  </si>
  <si>
    <t>PEMBROKE CITY PARK</t>
  </si>
  <si>
    <t>WASHINGTON PARISH ACQUISITION</t>
  </si>
  <si>
    <t>WASHINGTON PARISH RECREATION DISTRICT #1</t>
  </si>
  <si>
    <t>Grant funds will be used to acquire 99.276+/- acres in Washington Parish Recreation District 1, a district where adequate youth sports facilities no longer exist outside of schools and there are no facilities for senior citizens to participate in outdoor recreation and physical fitness activities. This new park will be for future development of ballfields, walking trails, playgrounds, picnic shelters, and other related support facilities.</t>
  </si>
  <si>
    <t>WASHINGTON PARISH RECREATION COMPLEX</t>
  </si>
  <si>
    <t>ZEMURRAY PARK RENOVATIONS</t>
  </si>
  <si>
    <t>CITY OF HAMMOND</t>
  </si>
  <si>
    <t>Grant funds will be used for the further development of the existing 34.0+/- of donated land at Zemurray Park. This project seeks to make greater use of the pond feature for fishing and small boats while also serving as a passive recreation element.</t>
  </si>
  <si>
    <t>ZEMURRAY PARK</t>
  </si>
  <si>
    <t>TANGIPAHOA</t>
  </si>
  <si>
    <t>WILLIAM T. POLK CITY PARK</t>
  </si>
  <si>
    <t>CITY OF VIDALIA</t>
  </si>
  <si>
    <t>Grant funds will be used to develop a 30.18+/- new park in the City of Vidalia. The park is a part of the City's master plan to create a more traditional neighborhood development, to sustain walkable, connected, pedestrian friendly, destinations while making use of its natural resources. The development of this park will take place in five phases. This funded first phase will develop sports &amp; playfields and other related support facilities.</t>
  </si>
  <si>
    <t>CONCORDIA</t>
  </si>
  <si>
    <t>STEPHENSVILLE RECREATION COMPLEX IMPROVEMENTS</t>
  </si>
  <si>
    <t>SAINT MARTIN RECREATION DISTRICT #1</t>
  </si>
  <si>
    <t>Grant will fund the further development of the existing 5.04+/- acres park, Stephensville Recreation Complex, the only recreation facility in the small community. This phase will include a large picnic pavilion, a shade canopy for the existing playground, exercise stations for children and adults, a batting cage and additional parking.</t>
  </si>
  <si>
    <t>STEPHENSVILLE PARK</t>
  </si>
  <si>
    <t>SAINT MARTIN</t>
  </si>
  <si>
    <t>PUNK SMITH PARK IMPROVEMENTS</t>
  </si>
  <si>
    <t>TOWN OF WALKER</t>
  </si>
  <si>
    <t>Grant funds will be used to enhance the 1.2+/- acres existing park in the Town of Walker. The park is located on the main highway in the town; therefore, the majority of users are within a 15 minute drive or a short walk of the park. Development will take place in two phases with the initial phase of replacement/development of the playgrounds.</t>
  </si>
  <si>
    <t>PUNK SMITH PARK</t>
  </si>
  <si>
    <t>LIVINGSTON</t>
  </si>
  <si>
    <t>WASHINGTON PARISH RECREATION</t>
  </si>
  <si>
    <t>WASHINTON PARISH RECREATION DISTRICT 1</t>
  </si>
  <si>
    <t>This grant will fund the development of Washington Parish Recreation Complex that was acquired previously with LWCF. New developments will consist of sports &amp; playfields, picnic area, trails and support facilities. The majority of the complex users will be within a 20 minute drive to the location.</t>
  </si>
  <si>
    <t>WILLIAM TO. POLK CITY PARK</t>
  </si>
  <si>
    <t>The grant will assist City of Vidalia in the development of a pond overflow, pond aeration, a bridge and walkway, and a fishing pier. the pond beach and spray park will allow the public to participate in water activities that do not now exist in this area.</t>
  </si>
  <si>
    <t>DR. WILLIAM T. POLK CITY PARK</t>
  </si>
  <si>
    <t>RATHBORNE PARK IMPROVEMENTS</t>
  </si>
  <si>
    <t>ST. CHARLES PARISH GOVERNMENT</t>
  </si>
  <si>
    <t>The St. Charles Parish will further develop Rathborne Park to create ballfields, basketball courts, picnic and restroom facilities, benches and lighting for the ballfields, trails, pavillion and fitness stations in the park.</t>
  </si>
  <si>
    <t>RATHBORNE PARK DEVELOPMENT</t>
  </si>
  <si>
    <t>SAINT CHARLES</t>
  </si>
  <si>
    <t>CASSIDY SPRAY PARK AND CANOE LAUNCH</t>
  </si>
  <si>
    <t>CITY OF BOGALUSA</t>
  </si>
  <si>
    <t>Grant will be used to further the development of an existing 72+/- acre park. The primary development for this project will be to provide water based recreation activites by providing a spray pool as will as a canoe launch. Other development includes sports &amp; playfields, picnic area, fishing pier and related support facilities.</t>
  </si>
  <si>
    <t>CASSIDY PARK</t>
  </si>
  <si>
    <t>TERREBONNE COMMUNITY PARK ACQUISITION AND DEVELOPM</t>
  </si>
  <si>
    <t>TERREBONNE PARISH CONSOLIDATED GOVERNMENT</t>
  </si>
  <si>
    <t>The Terrebonne Parish Consolidated Government proposes a combination project that will acquire +/- 39.9 acres and the development of Terrebonne Community Park, located within Terrebonne Parish. This proposed action will extend LWCF 6(f) protect to the existing +/-114.3 acres, and the entire +/-154.2 acres will be set aside for LWCF 6(f) designation.</t>
  </si>
  <si>
    <t>TERREBONNE COMMUNITY PARK</t>
  </si>
  <si>
    <t>Terrebonne</t>
  </si>
  <si>
    <t>COQUILLE PARK PLAYGROUND</t>
  </si>
  <si>
    <t>St. Tammany Recreation District # 14</t>
  </si>
  <si>
    <t>This is a proposal for the development of +/- 130 acres of land (Coquille Park) north of Interstate 12 and east of Highway 1077 within the city limits of Covington, in St. Tammany Parish. The proposed project will include the development of a custom designed play hill, side play areas, a tot-lot. Development will consist of Sports and Playfields, Picnic Area, and Support Facility.</t>
  </si>
  <si>
    <t>COQUILLE PARK</t>
  </si>
  <si>
    <t>SAINT TAMMANY</t>
  </si>
  <si>
    <t>ZEMURRAY POND AND PARK IMPROVEMENTS</t>
  </si>
  <si>
    <t>This is a proposal to improve and renovate Zemurray Park located within the city limits of Hammond Tangipahoa Parish. The proposed project will include Zemurry Pond Improvements, installing a pond aeration system. ADA-accessible fishing stations, a new toddler playground, and splash park, expanding and rebuilding picnic pavilions, basketball area improvements, swimming pool and locker room improvements.</t>
  </si>
  <si>
    <t>ZEMURRAY POND PARK IMPROVEMENTS</t>
  </si>
  <si>
    <t>Tangipahoa</t>
  </si>
  <si>
    <t>Goodwill Park Playground</t>
  </si>
  <si>
    <t>Town of Holliston</t>
  </si>
  <si>
    <t>Goodwill Park</t>
  </si>
  <si>
    <t>Nason Conservation Land</t>
  </si>
  <si>
    <t>Town of Boxford</t>
  </si>
  <si>
    <t>The project shall consist of the acquisition in fee simple of 46.0+/ acres of land know as Nason Property for conservation an passive public outdoor recreation purposes for the town of Boxford.</t>
  </si>
  <si>
    <t>Nason Conservation Area</t>
  </si>
  <si>
    <t>ESSEX</t>
  </si>
  <si>
    <t>Norwottuck/Mass Central Rail Trail</t>
  </si>
  <si>
    <t>City of Northampton</t>
  </si>
  <si>
    <t>Construction of a new 0.35 mile rail trail on the city-owned Mill River Greenway; granite blocks will be added to provide resting spots, and a natural history interpretive and wayfinding signage program will be undertaken.</t>
  </si>
  <si>
    <t>HAMPSHIRE</t>
  </si>
  <si>
    <t>Ralsco Park</t>
  </si>
  <si>
    <t>City of Brockton</t>
  </si>
  <si>
    <t>The project shall consist of the construction of a new park with ADA compliant walkways, a large lawn area, a sitting area and small open field.</t>
  </si>
  <si>
    <t>PLYMOUTH</t>
  </si>
  <si>
    <t>Puffer's Pond</t>
  </si>
  <si>
    <t>Town of Amherst</t>
  </si>
  <si>
    <t>The renovation to include resurfacing of the perimeter trail; the installation of an informational kiosk, accessible trail and seating area, and a handrail into the water at North Beach; a new safety fence will be installed near the dam.</t>
  </si>
  <si>
    <t>Varney Park</t>
  </si>
  <si>
    <t>Town of Chelmsford</t>
  </si>
  <si>
    <t>Renovation of Varney Park to include ADA accessibility improvements, construction of basketball court, seating areas, bike rack,improved grading &amp; drainage, exterior and interior to the field/bathhouse, a new boat dock and nature trail.</t>
  </si>
  <si>
    <t>Newtowne Neck State Park</t>
  </si>
  <si>
    <t>This park is 776 acres of woodlands, wetlands, a tidal pond, and seven miles of sand beaches on the Chesapeake Bay development will include hiking, biking, equestrian trails, tent and RV camping, mini cabins, swimming motor boat access picnicing and shelters.</t>
  </si>
  <si>
    <t>SAINT MARYS</t>
  </si>
  <si>
    <t>Trout Run Acquisition</t>
  </si>
  <si>
    <t>This project for Trout Run acquisition of two parcels that is approximately 382 + acres of undeveloped woodlands. These parcels are excellent habitat for forest interior dwelling species and over two miles of Little Hunting Creek a class III wild trout stream supporting self-sustaining, high quality population of native brook trout and naturalized brown trout.</t>
  </si>
  <si>
    <t>Cunningham Falls State Park</t>
  </si>
  <si>
    <t>FREDERICK</t>
  </si>
  <si>
    <t>Camden Hills State Park Acquisition Project</t>
  </si>
  <si>
    <t>Maine Bureau of Parks and Lands</t>
  </si>
  <si>
    <t>Camden Hills State Park</t>
  </si>
  <si>
    <t>Town of Ft. Kent - Riverside Park</t>
  </si>
  <si>
    <t>Town of Ft. Kent</t>
  </si>
  <si>
    <t>Riverside Park</t>
  </si>
  <si>
    <t>AROOSTOOK</t>
  </si>
  <si>
    <t>Frenchville Recreation Park Renovation Project</t>
  </si>
  <si>
    <t>Town of Frenchville</t>
  </si>
  <si>
    <t>Frenchville Recreation Park</t>
  </si>
  <si>
    <t>Town of St. Albans Community Playground</t>
  </si>
  <si>
    <t>Town of St. Albans</t>
  </si>
  <si>
    <t>Batchelder Memorial Playground</t>
  </si>
  <si>
    <t>SOMERSET</t>
  </si>
  <si>
    <t>Town of Topsham - Head of Tide Park</t>
  </si>
  <si>
    <t>Town of Topsham</t>
  </si>
  <si>
    <t>Head of Tide Park</t>
  </si>
  <si>
    <t>SAGADAHOC</t>
  </si>
  <si>
    <t>Colburn House State Historic Site Infrastructure</t>
  </si>
  <si>
    <t>Colburn House Historic Site</t>
  </si>
  <si>
    <t>KENNEBEC</t>
  </si>
  <si>
    <t>Town of Camden Snowmaking Expansion Project</t>
  </si>
  <si>
    <t>Town of Camden</t>
  </si>
  <si>
    <t>Expansion of the snowmaking capabilites at the Camden Snow Bowl along with a beginner ski are and new chair lift. The project is located at an existing LWCF funded site.</t>
  </si>
  <si>
    <t>Camden Snow Bowl</t>
  </si>
  <si>
    <t>Lamoine State Park Campground Dumping Station</t>
  </si>
  <si>
    <t>State of ME, Bureau of Parks and Lands</t>
  </si>
  <si>
    <t>The state will be putting in a dumping station for disposal of gray and black water tanks of RV's that stay at Lamoine State Park along with improvements for easy access to site.</t>
  </si>
  <si>
    <t>Lamoine State Park</t>
  </si>
  <si>
    <t>Standish Johnson Park Playground Project</t>
  </si>
  <si>
    <t>Town of Standish</t>
  </si>
  <si>
    <t>Construction of a new playground at Johnson Field, an existing LWCF funded project with multiple recreational opportunities.</t>
  </si>
  <si>
    <t>Johnson Field Playground</t>
  </si>
  <si>
    <t>CUMBERLAND</t>
  </si>
  <si>
    <t>Pittsfield Hathorn Park Renovations Project</t>
  </si>
  <si>
    <t>Town of Pittsfield</t>
  </si>
  <si>
    <t>Will install a new playground, new walkways. Renovate the public restrooms, reconstruct a parking area, put up new fencing and make improvements to the existing gazebo.</t>
  </si>
  <si>
    <t>Pittsfield Hathorn Park</t>
  </si>
  <si>
    <t>Vassalboro Recreational Filed Improvements</t>
  </si>
  <si>
    <t>Town of Vassalboro</t>
  </si>
  <si>
    <t>The town of Vassalboro will be putting new drainage in the recreational fields, putting in walkways/bridges in to the field area to make it handicapped accessible, and making improvements to the restrooms.</t>
  </si>
  <si>
    <t>Vassalboro Recreational Field</t>
  </si>
  <si>
    <t>Old Orchard Beach - Skate Park Project</t>
  </si>
  <si>
    <t>Town of Old Orchard Beach</t>
  </si>
  <si>
    <t>Construction of skate park/BMK Bike complex in the town of Old Orchard Beach. Develop a parking area and walkways. Site improvements and landscaping.</t>
  </si>
  <si>
    <t>Old Orchard Beach Skate Park</t>
  </si>
  <si>
    <t>YORK</t>
  </si>
  <si>
    <t>Sebago Lake State Park Infrastructure Improvement</t>
  </si>
  <si>
    <t>The Bureau of Parks and Lands will be making improvements to the outdated and unsafe sewer pumping stations. The project will also include a new water holding tank or sandblasting and painting the exisiting water storage tank.</t>
  </si>
  <si>
    <t>Sebago Lake State Park</t>
  </si>
  <si>
    <t>Colonial Pemaquid Pier Restoration Project</t>
  </si>
  <si>
    <t>The Bureau of Parks &amp; Lands will be rehabilitating an existing pier at Colonial Pemaquid State Historic Site. Work will include removing some decking, replacing pylons supporting the deck, replacing decking in need of replacing and required clean up and landscaping.</t>
  </si>
  <si>
    <t>Colonial Pemaquid Historic Park</t>
  </si>
  <si>
    <t>Warren Island State Park - Group Picnic Shelter</t>
  </si>
  <si>
    <t>The Bureau of Parks and Lands will be constructing a group picnic shelter facility at Warren Island State Park. Project includes transport of material to island, construction of the shelter and access improvements to the shelter.</t>
  </si>
  <si>
    <t>Warren Island State Park</t>
  </si>
  <si>
    <t>Jackson Beach Improvement Project</t>
  </si>
  <si>
    <t>Town of Hermon</t>
  </si>
  <si>
    <t>Project includes improvements to the access road, parking lot, changing room, and a new ADA bathroom and infrastructure, picnic tables, grills, fishing wharf, shelter area, and a ADA pathway to the fishing pier.</t>
  </si>
  <si>
    <t>Jackson Beach Park</t>
  </si>
  <si>
    <t>PENOBSCOT</t>
  </si>
  <si>
    <t>Damariscotta Lake State Park Playground</t>
  </si>
  <si>
    <t>State of ME, Dept of Agriculture, Div of Parks and Lands</t>
  </si>
  <si>
    <t>Replacement of old unsafe playground with a new playground at Damariscotta Lake State Park. Work includes demolition of old playground and installation of the new playground.</t>
  </si>
  <si>
    <t>DAMARISCOTTA LAKE STATE PARK</t>
  </si>
  <si>
    <t>Lincoln</t>
  </si>
  <si>
    <t>Washington Street Recreation Complex Redevelopment</t>
  </si>
  <si>
    <t>City of Brewer</t>
  </si>
  <si>
    <t>Renovation of 2 baseball fields, install a paved walking path, create a new youth soccer field, a new playground, renovate the parking area, install benches, picnic tables, and restroom facilities.</t>
  </si>
  <si>
    <t>Washington Steet Recreation Complex</t>
  </si>
  <si>
    <t>Carrabassett Valley Pool Renovation Project</t>
  </si>
  <si>
    <t>Town of Carrabassett Valley</t>
  </si>
  <si>
    <t>The town will demolish its old swimming pool and bath house and construct a new pool which will be larger and ADA. The bathhouse will also be rebuilt to ADA standards and include showers, pumping station, toilets and changing areas.</t>
  </si>
  <si>
    <t>River Park</t>
  </si>
  <si>
    <t>Town of Houlton - Just for Kids Playground</t>
  </si>
  <si>
    <t>Town of Houlton</t>
  </si>
  <si>
    <t>The playground project will consist of renovating and updating the existing playground equipment that is in need of repair and replacement.</t>
  </si>
  <si>
    <t>HOULTON COMMUNITY PARK</t>
  </si>
  <si>
    <t>Aroostook</t>
  </si>
  <si>
    <t>Winslow Halifax Park Improvement Project</t>
  </si>
  <si>
    <t>Town of Winslow</t>
  </si>
  <si>
    <t>There will be several improvement made including the entrance &amp; parking lot relocation and stone dust sidewalk, a welcoming display area and a sidewalk to River outlook.</t>
  </si>
  <si>
    <t>Fort Halifax Park</t>
  </si>
  <si>
    <t>LUDINGTON STATE PARK ELECTRICAL IMPROVEMENTS</t>
  </si>
  <si>
    <t>The Michigan Department of Natural Resources will utilize a Land and Water Conservation Fund grant to assist in improving the Pines Campground within the 5,300-acre Ludington State Park. The grant scope consists of replacing the electrical supply to and within the campground including replacing the old lines, boxes, panels and electric pedestals for 100 campsites and adding new electric service to the shower buildings and the camper registration building.</t>
  </si>
  <si>
    <t>LUDINGTON STATE PARK</t>
  </si>
  <si>
    <t>HOLLAND STATE PARK CAMPGROUND RESTROOM REPLACEMENT</t>
  </si>
  <si>
    <t>The Michigan Department of Natural Resources will utilize a Land and Water Conservation Fund grant to assist in replacing the restroom and showers within the Holland State Park (Ottawa County) campground. This project will remove an outdated restroom/shower facility called the Pines Building on the east loop of the Lake Macatawa campground and then replace it with a new green, energy efficient and universally accessible structure. The Lake Macatawa campground contains 211 campsites and the Pines Building serves 116 of these.</t>
  </si>
  <si>
    <t>HOLLAND STATE PARK</t>
  </si>
  <si>
    <t>OTTAWA</t>
  </si>
  <si>
    <t>ROBERTS PARK SOCCER FIELDS</t>
  </si>
  <si>
    <t>THOMAS TOWNSHIP</t>
  </si>
  <si>
    <t>Thomas Township (Saginaw County, Michigan) will utilize a Land and Water Conservation Fund grant to assist in three new soccer fields and an accessible pathway from the parking lot to the fields at the 48.28-acre Roberts Park.</t>
  </si>
  <si>
    <t>ROBERTS PARK</t>
  </si>
  <si>
    <t>SAGINAW</t>
  </si>
  <si>
    <t>WHEATLEY PARK REDEVELOPMENT</t>
  </si>
  <si>
    <t>CITY OF INKSTER</t>
  </si>
  <si>
    <t>The city of Inkster (Wayne County, Michigan) will utilize a Land and Water Conservation Fund grant to assist in purchasing and installing universally accessible playground equipment and related site improvements within Wheatley Park. This park has limited amenities and all are outdated and inaccessible to many would be users. The scope of work is directed primarily at improving the safety and quality of the recreational experience for children less than 6 years of age living in an urban environment.</t>
  </si>
  <si>
    <t>WHEATLEY PARK</t>
  </si>
  <si>
    <t>UNIVERSALLY ACCESSIBLE DESIGNED REST AREAS</t>
  </si>
  <si>
    <t>TOWNSHIP OF GERRISH</t>
  </si>
  <si>
    <t>Gerrish Township (Roscommon County, Michigan) will utilize a Land and Water Conservation Fund grant to assist in improving the 5.13-acre Gerrish Township Community Park. The grant scope includes the construction of new walkways and a comfort station plus general utilities and equipment. Additional features included in the scope of work include: beverage container bins, a garbage receptacle, a smoking receptacle, a pet station, a bike rack, benches, and message center. The landscaping will utilize Michigan native plants. This park is also used as a trailhead for the non-motorized trail system around the adjacent Higgins Lake, the trail leading to and from the village of Roscommon, and Roscommon’s Safe Route to Schools network.</t>
  </si>
  <si>
    <t>GERRISH COMMUNITY PARK</t>
  </si>
  <si>
    <t>ROSCOMMON</t>
  </si>
  <si>
    <t>LACRONE PARK IMPROVEMENT</t>
  </si>
  <si>
    <t>CITY OF KALAMAZOO</t>
  </si>
  <si>
    <t>The city of Kalamazoo (Kalamazoo County, Michigan) will utilize a Land and Water Conservation Fund grant to assist in improving the 5.1-acre LaCorne Park. The grant scope includes the construction of a picnic shelter with restrooms, a basketball court, and accessible walkways. The new shelter will utilize “green” technology to benefit the environment and reduce energy/resource use.</t>
  </si>
  <si>
    <t>LACRONE PARK</t>
  </si>
  <si>
    <t>KALAMAZOO</t>
  </si>
  <si>
    <t>BATH CHARTER TOWNSHIP-WISWASSER PARK PLAYGROUND</t>
  </si>
  <si>
    <t>TOWNSHIP OF BATH</t>
  </si>
  <si>
    <t>Bath Charter Township (Michigan) will utilize a Land and Water Conservation Fund grant to assist in the installation of playground equipment at Wiswasser Park. This park has not previously included a playground. The barrier-free, accessible playground will enable all children to experience independent, self-directed play at each individual child’s level of ability. The specific playground equipment includes slides, various types of swings including some with safety harnesses, claiming bars, and rings. A poured-in-place concrete walkway with benches will serve as the perimeter for the playground.</t>
  </si>
  <si>
    <t>WISWASSER PARK</t>
  </si>
  <si>
    <t>CLINTON</t>
  </si>
  <si>
    <t>ROTHCHILD PARK DEVELOPMENT</t>
  </si>
  <si>
    <t>CITY OF SPRINGFIELD</t>
  </si>
  <si>
    <t>The city of Springfield (Calhoun County, Michigan) will utilize a Land and Water Conservation Fund grant to assist in improving the 0.12-acre Rothchild Park. The grant scope includes the construction of a barrier free playground within this small Springfield Heights Neighborhood park site. The project scope includes landscaping, the installation of playground equipment and fencing, and the relocation of an under-utilized pavilion from another community park. Currently, no recreational opportunities exist within the Springfield Heights Neighborhood or within walking distance to this neighborhood. One of the direct benefits from this grant will be a reduction in the number of children playing in the streets, thereby reducing the risk of vehicle/pedestrian accidents.</t>
  </si>
  <si>
    <t>ROTHCHILD PARK</t>
  </si>
  <si>
    <t>CALHOUN</t>
  </si>
  <si>
    <t>MONITOR TOWNSHIP PARK IMPROVEMENTS</t>
  </si>
  <si>
    <t>TOWNSHIP OF MONITOR</t>
  </si>
  <si>
    <t>Monitor Township (Bay County, Michigan) will utilize a Land and Water Conservation Fund grant to assist in improving the 19.3-acre Township Park. The grant scope includes the construction of a new restroom, additional parking, and a 0.6-mile multi-use walkway. Township Park, physically located in Bay City, is a multi-use community park containing 2 regulation ball diamonds, 2 non-regulation ball diamonds, a multi-use pavilion, horseshoe pits, cooking grills, playground equipment, and a restroom. The new walkway will include 4 exercise stations and 2 benches for low impact fitness opportunities. Monitor Township is a rural setting with few safe places for fitness and recreational walkers.</t>
  </si>
  <si>
    <t>MONITOR TOWNSHIP PARK</t>
  </si>
  <si>
    <t>BAY</t>
  </si>
  <si>
    <t>TOWNSHIP PARK MULTI-PURPOSE PAVILION</t>
  </si>
  <si>
    <t>TOWNSHIP OF PLYMOUTH</t>
  </si>
  <si>
    <t>Plymouth Township (Wayne County) will improve the 63.12 acre Plymouth Township Park by constructing a pavilion with restrooms and a fireplace; a drinking fountain; a picnic area; and, an accessible walking path.</t>
  </si>
  <si>
    <t>PLYMOUTH TOWNSHIP PARK</t>
  </si>
  <si>
    <t>CRAWFORD COUNTY SPORTS COMPLEX</t>
  </si>
  <si>
    <t>CRAWFORD COUNTY</t>
  </si>
  <si>
    <t>Crawford County will improve the 54.95 acre Crawford County Sports Complex in Grayling by constructing accessible paths and undertaking general site work.</t>
  </si>
  <si>
    <t>CRAWFORD</t>
  </si>
  <si>
    <t>RICHLAND TOWNSHIP PARK IMPROVEMENTS</t>
  </si>
  <si>
    <t>TOWNSHIP OF RICHLAND</t>
  </si>
  <si>
    <t>Richland Township will improve the 37-acre Richland Township Park by constructing a 9-hole Frisbee golf course, fitness stations along an existing trail, a sand volleyball court, shuffleboard courts, and a parking lot.</t>
  </si>
  <si>
    <t>RICHLAND TOWNSHIP PARK</t>
  </si>
  <si>
    <t>MONA LAKE PARK IMPROVEMENTS PHASE II</t>
  </si>
  <si>
    <t>CITY OF MUSKEGON HEIGHTS</t>
  </si>
  <si>
    <t>Muskegon Heights (Muskegon County, Michigan) will develop bike and walking paths, basketball courts, tennis courts, and a playground within the 32.22-acre Mona Lake Park.</t>
  </si>
  <si>
    <t>MONA LAKE PARK</t>
  </si>
  <si>
    <t>MUSKEGON</t>
  </si>
  <si>
    <t>TOWNSHIP RECREATION COMPLEX PAVILION</t>
  </si>
  <si>
    <t>LAKETOWN TOWNSHIP</t>
  </si>
  <si>
    <t>Laketown Township (Allegan County) will improve the 10.2 acre Township Recreation Complex in Holland by constructing accessible paths, which will connect to a larger county trail network.</t>
  </si>
  <si>
    <t>TOWNSHIP RECREATION COMPLEX</t>
  </si>
  <si>
    <t>ALLEGAN</t>
  </si>
  <si>
    <t>NORTH LAKE PARK EDUCATION ENHANCEMENT PROJECT</t>
  </si>
  <si>
    <t>CHARTER TOWNSHIP OF LINCOLN</t>
  </si>
  <si>
    <t>Lincoln Township (Berrien County) will improve the 6.26 acre North Lake Park by constructing a wetlands boardwalk and viewing deck; installing education and park rules signs; rehabilitating the driveway and parking area; constructing a battier-free fishing platform with an accessible path; upgrading the existing bathroom; constructing a boat ramp; installing benches and picnic tables; constructing an accessible paths; burying utility lines; and, adding of native plants.</t>
  </si>
  <si>
    <t>NORTH LAKE PARK</t>
  </si>
  <si>
    <t>BAYFRONT PHASE I: CLINCH PARK BEACH</t>
  </si>
  <si>
    <t>CITY OF TRAVERSE CITY</t>
  </si>
  <si>
    <t>Traverse City will construct a new bathhouse/restroom building within the 4.47-acre Clinch Park.</t>
  </si>
  <si>
    <t>CLINCH PARK</t>
  </si>
  <si>
    <t>GRAND TRAVERSE</t>
  </si>
  <si>
    <t>WATERWAYS TRAIL AND LAUNCH RENOVATION</t>
  </si>
  <si>
    <t>TOWNSHIP OF BRIDGETON</t>
  </si>
  <si>
    <t>Bridgeton Township (Newaygo County, Michigan) will develop an accessible waterway trail by installing an “EZ” boat launch and docking system on the Muskegon River. This park site is also designated as Public Fishing Site 62-11 by the Michigan Conservation Department.</t>
  </si>
  <si>
    <t>BRIDGETON RIVER LAUNCH PARK</t>
  </si>
  <si>
    <t>Newaygo</t>
  </si>
  <si>
    <t>WARREN DUNES PARK-WIDE INFRASTRUCTURE DEVELOPMENT</t>
  </si>
  <si>
    <t>The Michigan DNR, Parks and Recreation Division, will remove and replace the main restroom and concessions building in the beach day-use area at Warren Dunes State Park. This 1,952-acre state park is located along the eastern shore of Lake Michigan in Berrien County.</t>
  </si>
  <si>
    <t>WARREN DUNES STATE PARK</t>
  </si>
  <si>
    <t>BLUEBERRY RIDGE WARMING HUT</t>
  </si>
  <si>
    <t>TOWNSHIP OF SANDS</t>
  </si>
  <si>
    <t>Sands Township will improve the Blueberry Ridge Pathway by constructing a warming hut.</t>
  </si>
  <si>
    <t>BLUEBERRY RIDGE PATHWAY</t>
  </si>
  <si>
    <t>MARQUETTE</t>
  </si>
  <si>
    <t>MEINERT PARK ACCESSIBLE PLAYGROUND</t>
  </si>
  <si>
    <t>MUSKEGON COUNTY</t>
  </si>
  <si>
    <t>Muskegon County will renovate the 183-acre Meinert Park along Lake Michigan by installing accessible playground equipment and constructing an accessible sidewalk.</t>
  </si>
  <si>
    <t>MEINERT PARK</t>
  </si>
  <si>
    <t>Muskegon</t>
  </si>
  <si>
    <t>WILLIAMS NATURE PARK IMPROVEMENTS</t>
  </si>
  <si>
    <t>TOWNSHIP OF DAVISON</t>
  </si>
  <si>
    <t>Davison Township will construct a pavilion, a restroom facility, a grand entrance*, a special landscaping area*, and other amenities at the Williams Nature Park, an environmentally significant 102-acre property along the Kearsley Creek. •The Grand Entrance feature will be constructed along the existing access drive near the entrance from Atherton Road. The feature will be the primary entry gateway to the park, welcoming visitors and providing important park information. It is envisioned that the grand entrance will include an "arch" sign spanning the drive and supported by stone columns. Other smaller informational signs may be installed in this area, along with trees, shrubs and other plantings. A gate may be installed to prevent access to the park when the park is closed. •A Special Landscaping Area will be established near the existing park entrance from Atherton Road. This landscaping area will be designed to increase the proposed park's visibility and make it easily recognizable as a public recreation area. The landscaping area will consist of various trees, shrubs and other primarily native species plantings, in addition to certain hardscape elements such as stones and/or retaining wall features.</t>
  </si>
  <si>
    <t>WILLIAMS NATURE PARK</t>
  </si>
  <si>
    <t>GENESEE</t>
  </si>
  <si>
    <t>ROTARY PARK PLAY AREA</t>
  </si>
  <si>
    <t>CITY OF MANISTEE</t>
  </si>
  <si>
    <t>The city of Manistee (Manistee County) will improve First Street Beach/Douglas Park by constructing a universally accessible playground. This park is Manistee’s largest and most diverse recreation area and sits along the Lake Michigan shoreline.</t>
  </si>
  <si>
    <t>DOUGLAS PARK</t>
  </si>
  <si>
    <t>Manistee</t>
  </si>
  <si>
    <t>GLASSMAN PARK DEVELOPMENT</t>
  </si>
  <si>
    <t>TOWNSHIP OF NEW BUFFALO</t>
  </si>
  <si>
    <t>New Buffalo Township (Berrien County, Michigan) will improve Glassman Park by clearing the water trail of the Galien River to improve downstream navigation and constructing pedestrian trails (wetland and upland), a canoe/kayak launch, a fishing access and a picnic area along the river bank, and parking. The Galien River Water Trail is a section of river curving around the Glassman Park property.</t>
  </si>
  <si>
    <t>GLASSMAN PARK</t>
  </si>
  <si>
    <t>BERRIEN</t>
  </si>
  <si>
    <t>LEWIS ANSTED COMMUNITY PARK</t>
  </si>
  <si>
    <t>TOWNSHIP OF BEDFORD</t>
  </si>
  <si>
    <t>Bedford Township (Monroe County, Michigan) will improve Lewis Ansted Park by constructing a natural area, a fishing pond, a sledding hill, picnic areas, and a hiking/biking trail.</t>
  </si>
  <si>
    <t>CANNON TOWNSHIP CENTER PARK DEVELOPMENT</t>
  </si>
  <si>
    <t>CANNON TOWNSHIP</t>
  </si>
  <si>
    <t>Cannon Township, Michigan, will construct accessible parking, a picnic shelter with several picnic tables, an open play lawn, and a universally designed nature trail within Center Park.</t>
  </si>
  <si>
    <t>CENTER PARK</t>
  </si>
  <si>
    <t>KENT</t>
  </si>
  <si>
    <t>RANGE LIGHT PARK EXPANSION</t>
  </si>
  <si>
    <t>TOWNSHIP OF PRESQUE ISLE</t>
  </si>
  <si>
    <t>Presque Isle Township will construct an accessible boardwalk and pavilion at Range Light Park. The scope covers the construction of an accessible 300' boardwalk with 5' turn-outs that ends at a new 20' x 34' covered pavilion. The pavilion will sit approximately 6½' above ground to allow for natural sand movement and the least amount of natural vegetation disruption.</t>
  </si>
  <si>
    <t>RANGE LIGHT PARK</t>
  </si>
  <si>
    <t>PRESQUE ISLE</t>
  </si>
  <si>
    <t>BEULAH WATERFRONT PARK</t>
  </si>
  <si>
    <t>VILLAGE OF BEULAH</t>
  </si>
  <si>
    <t>The village of Beulah (Benzie County, Michigan) will utilize a Land and Water Conservation Fund grant to assist in improving and increasing access to the waterfront facilities at Beulah Waterfront Park. Access improvements include a designated 10' paved bicycle trail and barrier-free beach access matting will be added to specific locations to connect facilities for more ease of use and universal access to the water’s edge. The village will upgrade the existing beach retaining wall to include seating and will add a low water volume irrigation system to the park lawn including drip irrigation to the installed park trees.</t>
  </si>
  <si>
    <t>Benzie</t>
  </si>
  <si>
    <t>BAY COUNTY RIVERWALK RAIL TRAIL IMPROVEMENTS</t>
  </si>
  <si>
    <t>TOWNSHIP OF PORTSMOUTH</t>
  </si>
  <si>
    <t>The Township of Portsmouth (Bay County) will resurface approximately 4,600 feet of the Bay County Riverwalk – Rail Trail. The project scope also includes replacement of existing fencing, a new picnic table, a trash container, and a picnic pad.</t>
  </si>
  <si>
    <t>BAY COUNTY RIVERWALK RAIL TRAIL</t>
  </si>
  <si>
    <t>LONGYEAR PARK IMPROVEMENTS</t>
  </si>
  <si>
    <t>CITY OF IRONWOOD</t>
  </si>
  <si>
    <t>The city of Ironwood (Gogebic County) will construct an accessible playground, with a "poured in place" safety surface, at Longyear Park. The City will also replace and add asphalt pathways for access to the playground area and add portable restroom to the site.</t>
  </si>
  <si>
    <t>LONGYEAR PARK</t>
  </si>
  <si>
    <t>GOGEBIC</t>
  </si>
  <si>
    <t>HAWLEY STREET MULTI-USE PATHWAY EXTENSION</t>
  </si>
  <si>
    <t>CITY OF MARQUETTE</t>
  </si>
  <si>
    <t>Marquette (Marquette County) will extend the Hawley Street Multi-Use Pathway by 2,500 feet which will provide non-motorized access to the Kaufman Sports Complex, Tourist Park, and the Tourist Park campground.</t>
  </si>
  <si>
    <t>HAWLEY STREET TRAIL</t>
  </si>
  <si>
    <t>FAYETTE HISTORIC STATE PARK TOILET/SHOWER BUILDING</t>
  </si>
  <si>
    <t>The Michigan Department of Natural Resources will utilize a Land and Water Conservation Fund grant to assist the Parks and Recreation Division in constructing a new universally accessible toilet/shower building, an on-site sewage treatment system, and a sanitation station for the campground at Fayette Historic State Park.</t>
  </si>
  <si>
    <t>FAYETTE HISTORIC STATE PARK</t>
  </si>
  <si>
    <t>DELTA</t>
  </si>
  <si>
    <t>CAMP PETOSEGA PLAYGROUND</t>
  </si>
  <si>
    <t>EMMET COUNTY</t>
  </si>
  <si>
    <t>Emmet County, Michigan, will renovate Camp Petosega by raising the area of the playground and volleyball courts above flood level and replacing these facilities at their same location.</t>
  </si>
  <si>
    <t>CAMP PETOSEGA</t>
  </si>
  <si>
    <t>EMMET</t>
  </si>
  <si>
    <t>FORD LAKE PARK IMPROVEMENTS</t>
  </si>
  <si>
    <t>TOWNSHIP OF YPSILANTI</t>
  </si>
  <si>
    <t>Ypsilanti Township will utilize a Land and Water Conservation Fund grant to assist in removing six tennis courts and replacing these with five new tennis courts. The grant scope includes netting and fencing for the courts, a paved pathway from the parking lot to the tennis courts, and general landscaping.</t>
  </si>
  <si>
    <t>FORD LAKE PARK</t>
  </si>
  <si>
    <t>Washtenaw</t>
  </si>
  <si>
    <t>P.J. HOFFMASTER LAKE MICHIGAN OBSERVATION ACCESS</t>
  </si>
  <si>
    <t>The Michigan DNR will replace several observation platforms along Lake Michigan within P.J. Hoffmaster State Park and replacing the stairway boardwalk system accessing these platforms from the Gillette Visitor Center.</t>
  </si>
  <si>
    <t>P. J. HOFFMASTER STATE PARK</t>
  </si>
  <si>
    <t>AUBURN CITY PARK IMPROVEMENTS</t>
  </si>
  <si>
    <t>CITY OF AUBURN</t>
  </si>
  <si>
    <t>The city of Auburn (Bay County) will improve City Park by creating fishing opportunities. The grant scope includes dredging the park’s pond and constructing fishing platforms.</t>
  </si>
  <si>
    <t>AUBURN CITY PARK</t>
  </si>
  <si>
    <t>BERNIE RIVERS FIELD PARK RENOVATION</t>
  </si>
  <si>
    <t>CITY OF NEGAUNEE</t>
  </si>
  <si>
    <t>The city of Negaunee (Marquette County) will improve Bernie Rivers Field Park by renovating the baseball field and basketball court, constructing a parking lot and sidewalks, and installing accessible playground equipment and fitness equipment.</t>
  </si>
  <si>
    <t>BERNIE RIVERS FIELD PARK</t>
  </si>
  <si>
    <t>LESLIE COMMUNITY POOL RENOVATION</t>
  </si>
  <si>
    <t>CITY OF LESLIE</t>
  </si>
  <si>
    <t>The city of Leslie (Ingham County) will renovate two swimming pools and a bathhouse containing locker rooms, bathrooms, a concession area.</t>
  </si>
  <si>
    <t>LESLIE COMMUNITY POOL</t>
  </si>
  <si>
    <t>INGHAM</t>
  </si>
  <si>
    <t>BERTRAM CHAIN OF LAKES REGIONAL PARK</t>
  </si>
  <si>
    <t>WRIGHT COUNTY</t>
  </si>
  <si>
    <t>Wright County (Minnesota) will utilize a Land and Water Conservation Fund grant to assist in acquiring 126.70 acres for the Bertram Chain of Lakes Regional Park. The site was previously part of a YMCA day camp. Future plans are to continue acquisition up to 1,200 acres with fishing piers, campground facilities, a public swimming beach, public water accesses, trails, overlooks, playground, picnic shelters, 9 hole disk golf course, soccer fields and softball fields.</t>
  </si>
  <si>
    <t>WRIGHT</t>
  </si>
  <si>
    <t>FORESTVILLE STATE PARK</t>
  </si>
  <si>
    <t>The Minnesota Department of Natural Resources will acquire 454 acres as an addition to the 2,973-acre Forestville State Park near Preston in Fillmore County.</t>
  </si>
  <si>
    <t>FILLMORE</t>
  </si>
  <si>
    <t>WHITEWATER STATE PARK</t>
  </si>
  <si>
    <t>The Minnesota Department of Natural Resources will acquire 16 acres as an addition to the 2,700-acre Whitewater State Park.</t>
  </si>
  <si>
    <t>Winona</t>
  </si>
  <si>
    <t>SPLIT ROCK LIGHTHOUSE STATE PARK</t>
  </si>
  <si>
    <t>WILLIAM O'BRIEN STATE PARK</t>
  </si>
  <si>
    <t>The Minnesota DNR will acquire an additional 96.8 acres at William O’Brien State Park. This 1,850-acre park is located along the banks of the St. Croix River approximately one hour from the Twin Cities.</t>
  </si>
  <si>
    <t>UNIVERSITY OF MINNESOTA LANDSCAPE ARBORETUM</t>
  </si>
  <si>
    <t>Carver</t>
  </si>
  <si>
    <t>OLD MILL STATE PARK</t>
  </si>
  <si>
    <t>Marshall</t>
  </si>
  <si>
    <t>HEARTLAND STATE TRAIL</t>
  </si>
  <si>
    <t>Hubbard</t>
  </si>
  <si>
    <t>PINE BEND BLUFF STATE NATURAL AREA</t>
  </si>
  <si>
    <t>Dakota</t>
  </si>
  <si>
    <t>PENNINGTON BOG STATE NATURAL AREA</t>
  </si>
  <si>
    <t>Beltrami</t>
  </si>
  <si>
    <t>ATHLETIC COMPLEX ACQUISITION</t>
  </si>
  <si>
    <t>Monticello (Wright County) will acquire 40 acres as an addition to their Athletic Complex.</t>
  </si>
  <si>
    <t>MONTICELLO ATHLETIC COMPLEX</t>
  </si>
  <si>
    <t>Wright</t>
  </si>
  <si>
    <t>SAKATAH SINGING HILLS STATE TRAIL</t>
  </si>
  <si>
    <t>MULTI-COUNTY</t>
  </si>
  <si>
    <t>LAKE WINONA PARK</t>
  </si>
  <si>
    <t>CITY OF WINONA</t>
  </si>
  <si>
    <t>Winona will improve Lake Winona Park by constructing an accessible transfer system for launching canoes and kayaks onto East Lake Winona.</t>
  </si>
  <si>
    <t>WINONA</t>
  </si>
  <si>
    <t>STEINBERG NATURE CENTER</t>
  </si>
  <si>
    <t>CITY OF BLUE EARTH</t>
  </si>
  <si>
    <t>Blue Earth will construct new picnic areas and general support facilities at the 33-acre Steinberg Nature Center located 1/4 mile east of Blue Earth on County Road 16.</t>
  </si>
  <si>
    <t>FARIBAULT</t>
  </si>
  <si>
    <t>GREENFIELD EAST PARK</t>
  </si>
  <si>
    <t>CITY OF SHAKOPEE</t>
  </si>
  <si>
    <t>Shakopee (Scott County) will improve the 12.5-acre Greenfield East Park by constructing a picnic shelter with restrooms and a warming area.</t>
  </si>
  <si>
    <t>SKYVIEW PARK</t>
  </si>
  <si>
    <t>CITY OF INVER GROVE HEIGHTS</t>
  </si>
  <si>
    <t>Inner Grove Heights will construct multi-use playfields within the 8.11-acre Skyview Park. This park has served the community for 37 years but the existing baseball/softball fields are underutilized and do not contribute to meeting the increasing demand for soccer, lacrosse, and football.</t>
  </si>
  <si>
    <t>DAKOTA</t>
  </si>
  <si>
    <t>TOWN PARK</t>
  </si>
  <si>
    <t>DEER RIVER TOWNSHIP</t>
  </si>
  <si>
    <t>Deer River Township (Itasca County) will construct a shelter and restroom facility within Town Park near the community of Deer River.</t>
  </si>
  <si>
    <t>ITASCA</t>
  </si>
  <si>
    <t>DOUGLAS COUNTY</t>
  </si>
  <si>
    <t>Douglas County will construct lighted horseshoe courts and a picnic shelter with restrooms at Memorial Park within the community of Alexandria.</t>
  </si>
  <si>
    <t>DENNISON CITY PARK</t>
  </si>
  <si>
    <t>CITY OF DENNISON</t>
  </si>
  <si>
    <t>Dennison will remove and replace unsafe playground equipment within the 0.7-acre City Park.</t>
  </si>
  <si>
    <t>GOODHUE</t>
  </si>
  <si>
    <t>STAN HOLMASS MEMORIAL PARK</t>
  </si>
  <si>
    <t>CITY OF NEWFOLDEN</t>
  </si>
  <si>
    <t>Newfolden (Marshall County) will improve Stan Holmass Memorial Park with a new playground, a new hiking trail through the park’s natural area, and accessible pathways throughout the park.</t>
  </si>
  <si>
    <t>EASTWOOD ESTATES PARK</t>
  </si>
  <si>
    <t>CITY OF JANESVILLE</t>
  </si>
  <si>
    <t>Janesville will improve the 0.25-acre Eastwood Estates Park with new walkways, general landscaping, and a half basketball court. This neighborhood park was created in 2006 with a playground as its only feature.</t>
  </si>
  <si>
    <t>WASECA</t>
  </si>
  <si>
    <t>SPIRIT LAKE PARK</t>
  </si>
  <si>
    <t>CITY OF MENAHGA</t>
  </si>
  <si>
    <t>Menahga will rehabilitate Spirit Lake Beach Park to improve safety, accessibility, and visitor services. The grant scope includes a boat/canoe access site, walking trail, picnic area, and beach.</t>
  </si>
  <si>
    <t>Wadena</t>
  </si>
  <si>
    <t>MONTICELLO ATHLETIC COMPLEX EXPANSION</t>
  </si>
  <si>
    <t>The city of Monticello (Wright County) will acquire 10.6 acres to expand the Athletic Complex for future development of sports and playfields. Upon acquisition the park will expand to 50.6 acres.</t>
  </si>
  <si>
    <t>LOWER ADRIAN PARK</t>
  </si>
  <si>
    <t>CITY OF ADRIAN</t>
  </si>
  <si>
    <t>The city of Adrian will utilize a Land and Water Conservation Fund grant to assist in improving the 50-acre Lower Adrian Park by replacing outdated, unsafe playground equipment and constructing accessible parking and an access route to the playground.</t>
  </si>
  <si>
    <t>Nobles</t>
  </si>
  <si>
    <t>CITY OF ROCKFORD</t>
  </si>
  <si>
    <t>The city of Rockford will utilize a Land and Water Conservation Fund grant to assist in improving Riverside Park by replacing a substandard park building with a picnic shelter and restroom building.</t>
  </si>
  <si>
    <t>CENTRAL PARK</t>
  </si>
  <si>
    <t>CITY OF CANBY</t>
  </si>
  <si>
    <t>The city of Canby will utilize a Land and Water Conservation Fund grant to assist in improving Central Park by replacing outdated, unsafe playground equipment and construction an accessible route to playground.</t>
  </si>
  <si>
    <t>YELLOW MEDICINE</t>
  </si>
  <si>
    <t>SWIMMING POOL PARK</t>
  </si>
  <si>
    <t>The city of Canby will utilize a Land and Water Conservation Fund grant to assist in improving Swimming Pool Park by replacing outdated, unsafe playground equipment, constructing an accessible route to the playground, and renovating the swimming pool (install a lift chair, water side and climbing wall).</t>
  </si>
  <si>
    <t>MEMORIAL PARK WALKING TRAIL EXTENSION</t>
  </si>
  <si>
    <t>CITY OF OWENSVILLE</t>
  </si>
  <si>
    <t>The city of Owensville (Missouri) will extend an existing trail within the 95-acre Memorial Park. The grant scope provides section 6(f)(3) protection to an additional 60 acres of park land.</t>
  </si>
  <si>
    <t>Gasconade</t>
  </si>
  <si>
    <t>MALDEN R-1 BALLFIELD AMENITIES</t>
  </si>
  <si>
    <t>MALDEN R-1 SCHOOL DISTRICT</t>
  </si>
  <si>
    <t>The Malden R-1 School District (Missouri) will construct a picnic shelter with a restroom facility at the District’s recently opened 20-acre baseball complex.</t>
  </si>
  <si>
    <t>DISTRICT BASEBALL/SOFTBALL COMPLEX</t>
  </si>
  <si>
    <t>DUNKLIN</t>
  </si>
  <si>
    <t>MCQUIRE PARK PLAYGROUND</t>
  </si>
  <si>
    <t>CITY OF LINN</t>
  </si>
  <si>
    <t>Linn will construct a playground within the 15.7-acre McGuire Park.</t>
  </si>
  <si>
    <t>MCQUIRE PARK</t>
  </si>
  <si>
    <t>GASCONADE</t>
  </si>
  <si>
    <t>UNIVERSALLY ACCESSIBLE PLAYGROUND</t>
  </si>
  <si>
    <t>CITY OF ST. CHARLES</t>
  </si>
  <si>
    <t>The city of St. Charles (Missouri) will construct an accessible playground within the 14-acre Jaycee Park.</t>
  </si>
  <si>
    <t>JAYCEES PARK</t>
  </si>
  <si>
    <t>SENIOR OUTDOOR RECREATION PROJECT</t>
  </si>
  <si>
    <t>CITY OF HAYTI</t>
  </si>
  <si>
    <t>Hayti will improve the 10-acre City Park by constructing an interior park trail with 21 exercise stations and accessible parking and adding a park bench, water fountain, and general landscaping.</t>
  </si>
  <si>
    <t>HAYTI CITY PARK</t>
  </si>
  <si>
    <t>PEMISCOT</t>
  </si>
  <si>
    <t>HOUSTON SOCCER FIELDS</t>
  </si>
  <si>
    <t>CITY OF HOUSTON</t>
  </si>
  <si>
    <t>Houston will improve the 7-acre Rutherford Park by constructing one regulation size soccer field and an accessible parking area plus adding three picnic tables, fencing, park signage, and general landscaping.</t>
  </si>
  <si>
    <t>RUTHERFORD PARK</t>
  </si>
  <si>
    <t>DON WARDEN PARK PROJECT</t>
  </si>
  <si>
    <t>CITY OF WEST PLAINS</t>
  </si>
  <si>
    <t>The city of West Plains (Howell County, Missouri) will construct a walking trail, picnic facilities, an amphitheater, and general support facilities within the 2-acre Don Walden Park.</t>
  </si>
  <si>
    <t>DON WARDEN PARK</t>
  </si>
  <si>
    <t>HOWELL</t>
  </si>
  <si>
    <t>LAKE SHOW ME MULTI USE TRAIL</t>
  </si>
  <si>
    <t>CITY OF MEMPHIS</t>
  </si>
  <si>
    <t>Memphis will improve the 250-acre Show Me Park by constructing a restroom and extending the interior park trail to connect two campgrounds.</t>
  </si>
  <si>
    <t>LAKE SHOW ME</t>
  </si>
  <si>
    <t>SCOTLAND</t>
  </si>
  <si>
    <t>SPORTS COMPLEX IMPROVEMENTS</t>
  </si>
  <si>
    <t>CITY OF WARSAW</t>
  </si>
  <si>
    <t>Warsaw will improve the 27.5-acre Bledsoe Ferry Sports Complex by constructing a trail and renovating existing play fields and basic supports facilities.</t>
  </si>
  <si>
    <t>BLEDSOE FERRY PARK</t>
  </si>
  <si>
    <t>LEA MCKEIGHAN PARK VOLLEYBALL COURT RENOVATION</t>
  </si>
  <si>
    <t>CITY OF LEE'S SUMMIT</t>
  </si>
  <si>
    <t>The city of Lee’s Summit (Missouri) will renovate the existing sand volleyball courts within the 22-acre Lea McKeighan Park.</t>
  </si>
  <si>
    <t>LEA MCKEIGHAN PARK</t>
  </si>
  <si>
    <t>AVA CITY PARK RENOVATION AND IMPROVEMENTS</t>
  </si>
  <si>
    <t>CITY OF AVA</t>
  </si>
  <si>
    <t>The city of Ava (Douglas County, Missouri) will renovate the existing restroom facility and construct a new 50’ x 100’ skate park component within the 20-acre Ava City Park.</t>
  </si>
  <si>
    <t>AVA PUBLIC PARK</t>
  </si>
  <si>
    <t>Douglas</t>
  </si>
  <si>
    <t>TENNIS COURT RENOVATION</t>
  </si>
  <si>
    <t>CITY OF RAYTOWN</t>
  </si>
  <si>
    <t>The city of Raytown (Jackson County, Missouri) will renovate the tennis courts within the 14.25-acre Sarah Coleman-Livengood Park.</t>
  </si>
  <si>
    <t>SARAH COLEMAN-LIVENGOOD PARK</t>
  </si>
  <si>
    <t>MATTHEWS CITY PARK IMPROVEMENTS</t>
  </si>
  <si>
    <t>CITY OF MATTHEWS</t>
  </si>
  <si>
    <t>The city of Matthews (Missouri) will renovate the existing basketball court and playground within the 14-acre City Park.</t>
  </si>
  <si>
    <t>NEW MADRID</t>
  </si>
  <si>
    <t>PARR HILL TRAIL RENOVATION AND EXTENSION</t>
  </si>
  <si>
    <t>CITY OF JOPLIN</t>
  </si>
  <si>
    <t>Joplin will improve the 12.6 acre Parr Hill Park by renovating and extending a trail and constructing new picnic areas and playgrounds.</t>
  </si>
  <si>
    <t>PARR HILL TRAIL</t>
  </si>
  <si>
    <t>JASPER</t>
  </si>
  <si>
    <t>JAYCEE PARK RENOVATION</t>
  </si>
  <si>
    <t>CITY OF KIRKSVILLE</t>
  </si>
  <si>
    <t>Kirksville will renovate the 4.4-acre Jaycee Park by replacing the playground equipment, installing a safety impact surface, and constructing accessible sidewalks.</t>
  </si>
  <si>
    <t>JAYCEE PARK</t>
  </si>
  <si>
    <t>ADAIR</t>
  </si>
  <si>
    <t>WILDKAT TRACK RENOVATION</t>
  </si>
  <si>
    <t>KING CITY R-I SCHOOL DIST.</t>
  </si>
  <si>
    <t>The King City R-1 School District (King City, Missouri) will renovate and expand a walking trail within the community.</t>
  </si>
  <si>
    <t>WILDKAT TRACK</t>
  </si>
  <si>
    <t>GENTRY</t>
  </si>
  <si>
    <t>SCHOOL/COMMUNITY PARK RENOVATION</t>
  </si>
  <si>
    <t>RISCO R-II SCHOOLS</t>
  </si>
  <si>
    <t>The city of Risco (Missouri) will renovate the playground within the 20-acre Community Park.</t>
  </si>
  <si>
    <t>SCHOOL PLAYGROUND</t>
  </si>
  <si>
    <t>NORTHWEST SPORTS COMPLEX PLAYGROUND DEVELOPMENT</t>
  </si>
  <si>
    <t>JEFFERSON COUNTY</t>
  </si>
  <si>
    <t>Jefferson County will construct a playground within the Northwest Sports Complex.</t>
  </si>
  <si>
    <t>NORTHWEST SPORTS COMPLEX</t>
  </si>
  <si>
    <t>ST. LOUIS FOX PARK SPRAY GROUND</t>
  </si>
  <si>
    <t>CITY OF ST. LOUIS</t>
  </si>
  <si>
    <t>The city of Saint Louis, Missouri, will utilize a Land and Water Conservation Fund grant to construct a water “spray garden” within Fox Park. The new design incorporates a filtration and recirculation system that utilizes rain water to the greatest extent practicable.</t>
  </si>
  <si>
    <t>FOX PARK</t>
  </si>
  <si>
    <t>SAINT LOUIS CITY</t>
  </si>
  <si>
    <t>THOMPSON CAMPGROUND SHOWER HOUSE</t>
  </si>
  <si>
    <t>CITY OF MOBERLY</t>
  </si>
  <si>
    <t>The city of Moberly (Randolph County) will construct an energy efficient, water conserving, and accessible shower house at the Thompson Campground within Rothwell Park.</t>
  </si>
  <si>
    <t>ROTHWELL PARK</t>
  </si>
  <si>
    <t>Randolph</t>
  </si>
  <si>
    <t>CARTERVILLE MULTI-USE RECREATIONAL FACILITIES</t>
  </si>
  <si>
    <t>CITY OF CARTERVILLE</t>
  </si>
  <si>
    <t>The city of Carterville will utilize a Land and Water Conservation Fund grant to assist in acquiring, through donation, 18 acres to create Garrett Park and undertake the initial development which will include a walking trail, playground equipment, fencing and backstop for a ball field, skate park equipment, and parking.</t>
  </si>
  <si>
    <t>GARRETT PARK</t>
  </si>
  <si>
    <t>BUCK PARK DISC GOLF COURSE</t>
  </si>
  <si>
    <t>The city of West Plains will develop an 18-basket Frisbee disc golf course and repair the interior park road, parking lot, restroom, and park pavilion.</t>
  </si>
  <si>
    <t>BUCK PARK</t>
  </si>
  <si>
    <t>WILDWOOD GREENWAY PHASE VI TRAIL DEVELOPMENT</t>
  </si>
  <si>
    <t>CITY OF WILDWOOD</t>
  </si>
  <si>
    <t>The city of Wildwood will construct a 1/3-mile trail and support facilities through the 65-acre Community Park.</t>
  </si>
  <si>
    <t>WILDWOOD COMMUNITY PARK</t>
  </si>
  <si>
    <t>SAINT LOUIS</t>
  </si>
  <si>
    <t>DYER PARK LAKE VENITA TRAIL EXPANSION PROJECT</t>
  </si>
  <si>
    <t>CITY OF ODESSA</t>
  </si>
  <si>
    <t>The city of Odessa will utilize a Land and Water Conservation Fund grant to assist in constructing 1,340 linear feet of 10-foot wide asphalt trail within the 52-acre Dyer Park.</t>
  </si>
  <si>
    <t>DYER PARK</t>
  </si>
  <si>
    <t>LAFAYETTE</t>
  </si>
  <si>
    <t>MEMORIAL PARK RENOVATIONS</t>
  </si>
  <si>
    <t>CITY OF BELTON</t>
  </si>
  <si>
    <t>The city of Belton will utilize a Land and Water Conservation Fund grant to assist in renovating one park shelter and constructing one shelter and two restrooms within the 36-acre Memorial Park. The grant scope includes sidewalks, lighting, and picnic tables.</t>
  </si>
  <si>
    <t>Cass</t>
  </si>
  <si>
    <t>RAISBECK NATURE TRAIL</t>
  </si>
  <si>
    <t>CITY OF PECULIAR</t>
  </si>
  <si>
    <t>The city of Peculiar, Missouri, will construct a 0.75 mile nature trail within the 29.8-acre Raisbeck Park. The grant scope includes the trail, bridges, and split rail fence.</t>
  </si>
  <si>
    <t>RAISBECK PARK</t>
  </si>
  <si>
    <t>SOCCER PARK PLAYGROUND EQUIPMENT</t>
  </si>
  <si>
    <t>The city of Jackson (Cape Girardeau County) will construct a playground, borders, and fall zone (safety) material at Soccer Park. This park contains 11 soccer fields in varying sizes to accommodate differing age groups, but there is no area for families with children for general play.</t>
  </si>
  <si>
    <t>SOCCER PARK</t>
  </si>
  <si>
    <t>Cape Girardeau</t>
  </si>
  <si>
    <t>MILLER J. FIELDS SPRAYGROUND</t>
  </si>
  <si>
    <t>The city of Lee’s Summit will construct a spray pad within the 18.7-acre Miller J. Fields Park. The grant scope includes grading, site work, utilities, concrete pad, spray features, pump system, and shade furnishings.</t>
  </si>
  <si>
    <t>MILLER J. FIELDS PARK</t>
  </si>
  <si>
    <t>TROY MIDDLE SCHOOL TENNIS COURTS AND TRAIL</t>
  </si>
  <si>
    <t>LINCOLN COUNTY R-III SCHOOL DISTRICT</t>
  </si>
  <si>
    <t>The Lincoln County R-III School District will construct 4 tennis courts (fencing, nets, and striping) and a 1-mile, 6’ wide crushed limestone trail around the Troy Middle School campus.</t>
  </si>
  <si>
    <t>TROY MIDDLE SCHOOL TRAIL</t>
  </si>
  <si>
    <t>SOUTH ELEMENTARY PLAYGROUND EQUIPMENT</t>
  </si>
  <si>
    <t>ELDON R-1 SCHOOL DISTRICT</t>
  </si>
  <si>
    <t>The Eldon R-1 School District will develop a playground on school property that will be open to the public. The grant scope includes play equipment, fencing, benches, trash can, rubber mulch, and borders plus a parking lot will be constructed and a sidewalk attaching the parking lot to the new play area.</t>
  </si>
  <si>
    <t>SOUTH ELEMENTARY PLAYGROUND</t>
  </si>
  <si>
    <t>MILLER</t>
  </si>
  <si>
    <t>NORTHWEST MISSOURI OUTDOOR CLASSROOM</t>
  </si>
  <si>
    <t>NORTHWEST MISSOURI STATE UNIVERSITY</t>
  </si>
  <si>
    <t>Northwest Missouri State University in Maryville will renovate and expand its playground into a cross-curricular Outdoor Classroom.</t>
  </si>
  <si>
    <t>NORTHWEST MISSOURI STATE UNIVERSITY OUTDOOR CLASSROOM</t>
  </si>
  <si>
    <t>NODAWAY</t>
  </si>
  <si>
    <t>NORTH EAST MISSOURI ACCESSIBLE PLAYGROUND</t>
  </si>
  <si>
    <t>KIRKSVILLE R-III SCHOOL DISTRICT</t>
  </si>
  <si>
    <t>The Kirksville R-III School District will utilize a Land and Water Conservation Fund grant to assist in developing a universally inclusive playground. The grant scope includes site preparation, play structures, sidewalks, a picnic shelter with tables, landscaping, and signage. This playground will benefit children and their parents regardless of individual limitations and disabilities in an 11 county use area. The nearest similar type playground is 150 miles away.</t>
  </si>
  <si>
    <t>KIRKSVILLE R-III SCHOOL PARK</t>
  </si>
  <si>
    <t>MOERA MOZINGO LAKE PARK BOAT DOCK RENOVATION</t>
  </si>
  <si>
    <t>CITY OF MARYVILLE</t>
  </si>
  <si>
    <t>The city of Maryville will improve the boat dock, sidewalk, and parking area at Moera Mozingo Lake Park.</t>
  </si>
  <si>
    <t>MOERA MOZINGA LAKE PARK</t>
  </si>
  <si>
    <t>Nodaway</t>
  </si>
  <si>
    <t>HYDE PARK BASEBALL COMPLEX</t>
  </si>
  <si>
    <t>CITY OF ST. JOSEPH</t>
  </si>
  <si>
    <t>St. Joseph (Buchanan County, Missouri) will renovate the Hyde Park ball fields with fencing, backstops, dugouts, restrooms, concession area, bleachers, press box, score boards, grading, and lighting.</t>
  </si>
  <si>
    <t>HYDE PARK</t>
  </si>
  <si>
    <t>Buchanan</t>
  </si>
  <si>
    <t>WESTOFF PARK TENNIS COURT RENOVATION</t>
  </si>
  <si>
    <t>CITY OF O'FALLON</t>
  </si>
  <si>
    <t>The city of O’Fallon will utilize a Land and Water Conservation Fund grant to the renovate tennis courts at the 65-acre Westhoff Park.</t>
  </si>
  <si>
    <t>WESTOFF PARK</t>
  </si>
  <si>
    <t>Saint Charles</t>
  </si>
  <si>
    <t>WESTBORO - CANTERBURY TRAIL REDEVELOPMENT</t>
  </si>
  <si>
    <t>CITY OF LIBERTY</t>
  </si>
  <si>
    <t>The city of Belton will improve the Westboro - Canterbury Greenway by renovating 2 miles of trail and parking lots.</t>
  </si>
  <si>
    <t>WESTBORO - CANTERBURY GREENWAY</t>
  </si>
  <si>
    <t>LEGACY PARK PHASE II MULTI-SPORT FIELD</t>
  </si>
  <si>
    <t>CITY OF COTTLEVILLE</t>
  </si>
  <si>
    <t>The city of Cottleville (St. Charles County) will improve the 36-acre Legacy Park by constructing a multi-use sports field that can be used for soccer, football and other field sport activities. Additionally, the sponsor will add bleachers, goal posts for the fields, trash receptacles, landscaping, and trail access improvements to the area.</t>
  </si>
  <si>
    <t>PROCTOR PARK RESTORATION</t>
  </si>
  <si>
    <t>CITY OF CALIFORNIA</t>
  </si>
  <si>
    <t>The city of California, Missouri, will renovate the 35-acre Proctor Park by replacing the shelter/restroom building and playground equipment and adding utilities.</t>
  </si>
  <si>
    <t>PROCTOR PARK</t>
  </si>
  <si>
    <t>Moniteau</t>
  </si>
  <si>
    <t>FROG HOLLOW GREENWAY PEDESTRIAN AND BICYCLE BRIDGE</t>
  </si>
  <si>
    <t>CITY OF JEFFERSON CITY</t>
  </si>
  <si>
    <t>Jefferson City, Missouri, will install a bridge connecting the Jefferson City Greenway to the 26.5-acre West Edgewood Nature Area.</t>
  </si>
  <si>
    <t>WEST EDGEWOOD NATURE AREA</t>
  </si>
  <si>
    <t>COLE</t>
  </si>
  <si>
    <t>ROUBIDOUX PARK ADA PATHWAY ENHANCEMENT</t>
  </si>
  <si>
    <t>CITY OF WAYNESVILLE</t>
  </si>
  <si>
    <t>The city of Waynesville, Missouri, will upgrade the trail within Roubidoux Park. The grant scope includes an 8’ x 2200’ concrete trail and accessible trailhead parking.</t>
  </si>
  <si>
    <t>ROUBIDOUX PARK</t>
  </si>
  <si>
    <t>MCCOY PARK INCLUSIVE PLAYGROUND</t>
  </si>
  <si>
    <t>CITY OF INDEPENDENCE</t>
  </si>
  <si>
    <t>The city of Independence, Missouri, will construct an accessible playground consisting of two distinct play sites within the 14.5-acre McCoy Park. One is designed primarily for children 2-5 years old and the other primarily for children 6-12. Bothe sites will include a rubber safety surface.</t>
  </si>
  <si>
    <t>McCOY PARK</t>
  </si>
  <si>
    <t>Jackson</t>
  </si>
  <si>
    <t>PLAYGROUND EQUIPMENT FOR DEVELOPMENTALLY DELAYED</t>
  </si>
  <si>
    <t>CITY OF CARUTHERSVILLE</t>
  </si>
  <si>
    <t>The city of Caruthersville (Pemiscot County, Missouri) will install new universally accessible playground equipment within French Park.</t>
  </si>
  <si>
    <t>FRENCH PARK</t>
  </si>
  <si>
    <t>MILLAR PARK TRAIL IMPROVEMENTS</t>
  </si>
  <si>
    <t>CITY OF UNIVERSITY CITY</t>
  </si>
  <si>
    <t>University City, Missouri, will widen and lengthen the trail within the 12-acre Millar Park. The grant scope also includes adding lighting, landscaping, a rain garden, and drinking fountains.</t>
  </si>
  <si>
    <t>MILLAR PARK</t>
  </si>
  <si>
    <t>SALISBURY BASKETBALL COURT RENOVATION PROJECT</t>
  </si>
  <si>
    <t>CITY OF SALISBURY</t>
  </si>
  <si>
    <t>The Salisbury Park Board will renovate the basketball court at City Park. The grant scope includes new court surfacing and lighting, landscaping, and handicap parking.</t>
  </si>
  <si>
    <t>CHARITON</t>
  </si>
  <si>
    <t>VIOLA BLECHLE PARK PLAYGROUND</t>
  </si>
  <si>
    <t>CITY OF PERRYVILLE</t>
  </si>
  <si>
    <t>The city of Perryville will renovate the 8-acre Viola Blechle Park. The grant scope includes the installation of play equipment, construction of a pavilion with picnic tables, excavation and grading, and the construction of accessible walkways and parking.</t>
  </si>
  <si>
    <t>VIOLA BLECHLE PARK</t>
  </si>
  <si>
    <t>PERRY</t>
  </si>
  <si>
    <t>WOODBRIDGE PARK IMPROVEMENTS</t>
  </si>
  <si>
    <t>CITY OF COLUMBIA</t>
  </si>
  <si>
    <t>The city of Columbia, Missouri, will construct a 2,100' walking and bike trail around the perimeter of Woodridge Park plus construct picnic shelters and a council ring, add a bike rack, renovate the playground, and general landscaping. A Ronald McDonald House is under construction adjacent to the park and the Thompson Autism Center and the University of Missouri Women’s and Children’s Hospital are in the immediate area.</t>
  </si>
  <si>
    <t>WOODRIDGE PARK</t>
  </si>
  <si>
    <t>Boone</t>
  </si>
  <si>
    <t>SHELDON PARK IMPROVEMENTS</t>
  </si>
  <si>
    <t>CITY OF SHELDON</t>
  </si>
  <si>
    <t>The city of Sheldon, Missouri, will renovate City Park by constructing a 0.5 mile walking trail around the perimeter of the park, refurbishing the basketball court so it can also be used for tennis and volleyball, and upgrading the playground with new equipment and safety surfaces.</t>
  </si>
  <si>
    <t>SHELDON CITY PARK</t>
  </si>
  <si>
    <t>VERNON</t>
  </si>
  <si>
    <t>LINCOLN UNIVERSITY TENNIS COURT REHABILITATION</t>
  </si>
  <si>
    <t>LINCOLN UNIVERSITY</t>
  </si>
  <si>
    <t>Lincoln University will utilize a Land and Water Conservation Fund grant to assist in renovating the Myrtle Smith Livingston Park tennis courts. The grant scope includes fencing, asphalt surfacing, restriping, nets, and lighting.</t>
  </si>
  <si>
    <t>MYRTLE SMITH LIVINGSTON PARK</t>
  </si>
  <si>
    <t>Cole</t>
  </si>
  <si>
    <t>MS</t>
  </si>
  <si>
    <t>GREAT RIVER ROAD DAY USE AREA</t>
  </si>
  <si>
    <t>MS DEPT OF WILDLIFE, FISHERIES AND PARKS</t>
  </si>
  <si>
    <t>Grant will fund the further development of the existing 756+/- acres at Great River Road State Park. This site was impacted by a flood in May 2011 which made all the facilities no longer safe to be used. New facilities will be relocated to a new area within the protected boundaries for public use.</t>
  </si>
  <si>
    <t>GRANT RIVER ROAD STATE PARK</t>
  </si>
  <si>
    <t>BOLIVAR</t>
  </si>
  <si>
    <t>ROOSEVELT STATE PARK-WATER PARK</t>
  </si>
  <si>
    <t>DEPT OF WILDLIFE, FISH &amp; PARKS</t>
  </si>
  <si>
    <t>Grant will fund the further development of the existing 690.67+/- acres at Roosevelt State Park. This project will make improvements to facilities so that recreational opportunities (swimming and water slide) will continue to be open to the public. Scope of work includes replacement of the existing swimming pool and water slide pool; the construction of a new swimming pool and new water slide pool; and an upgrade to a water slide and renovation to entry building/bathhouse.</t>
  </si>
  <si>
    <t>CALLING PANTHER LAKE PHASE II</t>
  </si>
  <si>
    <t>MS DEPT OF WILDLIFE , FISHIERS AND PARKS</t>
  </si>
  <si>
    <t>This grant will be used to improve the existing roads to acdess 23 concrete camping pads at Calling Panther Lake, a 30+/- park. The 20 feet wide gravel interior road will be repaved with 3 inches of asphalt to create a all weather paved road to provide year-round campground use.</t>
  </si>
  <si>
    <t>CALLING PANTHER LAKE</t>
  </si>
  <si>
    <t>COPIAH</t>
  </si>
  <si>
    <t>PERCY QUIN STATE PARK GOLF COURSE RENOVATION</t>
  </si>
  <si>
    <t>MS DEPARTMENT OF WILDLIFE, FISHERIES AND PARKS</t>
  </si>
  <si>
    <t>Grant will fund the renovation of an 18-hole golf course at Percy Quin State Park which is previously 6(f) protected existing 1701 acres park. This golf course is an impoertant part of the recreational opportunities offered at Percy Quin State Park.</t>
  </si>
  <si>
    <t>PERCY QUIN STATE PARK</t>
  </si>
  <si>
    <t>Pike</t>
  </si>
  <si>
    <t>BUCCANEER STATE PARK-SPLASH PAD/PLAY AREA</t>
  </si>
  <si>
    <t>Grant will fund the further development of the existing 398 acres at Buccaneer State Park which was previouly 6(f) protected. The park was completely destroyed in 2005 by Hurricane Katrina and this new development will add a splash pad and play area that will allow the public to enjoy water recreation in addition to an existing water slide/wave pool and children's swimming pool.</t>
  </si>
  <si>
    <t>BUCCANEER STATE PARK</t>
  </si>
  <si>
    <t>Hancock</t>
  </si>
  <si>
    <t>HALL'S FERRY PARK-TENNIS COURT EXPANSION PROJECT</t>
  </si>
  <si>
    <t>CITY OF VICKSBURG</t>
  </si>
  <si>
    <t>the city of Vicksburg is proposing to design and construct two (2) new tennis courts, with amenities including, but not limited to a covered viewing and seating area, fencing, lighting, concrete sidewalk, handrails and ADA accessible. Recreation facilities will be constructed in an existing LWCF site.</t>
  </si>
  <si>
    <t>HALLS FERRY PARK</t>
  </si>
  <si>
    <t>PUCKETT TOWN PARK-PHASE II TENNIS COURTS</t>
  </si>
  <si>
    <t>TOWN OF PUCKETT</t>
  </si>
  <si>
    <t>The Town of Puckett is proposing the construction of three tennis courts on an existing Land and Water Conservation Fund Site. The three tennis courts will be constructed on one concrete pad including fencing and other support elements.</t>
  </si>
  <si>
    <t>PUCKETT TOWN PARK</t>
  </si>
  <si>
    <t>Rankin</t>
  </si>
  <si>
    <t>LIBERTY VILLAGE INCLUSIVE PLAY</t>
  </si>
  <si>
    <t>CITY OF MADISON</t>
  </si>
  <si>
    <t>The project will construct Liberty Village Inclusive Playground ADA (Site 2) and consist of playground equipment, sidewalk, poured rubber surface and wood fiber playground mulch, and other support elements.</t>
  </si>
  <si>
    <t>LIBERTY VILLAGE (INCLUSIVE PLAY)</t>
  </si>
  <si>
    <t>STONEWALL CITY PARK- PHASE II</t>
  </si>
  <si>
    <t>TOWN OF STONEWALL</t>
  </si>
  <si>
    <t>The Town of Stonewall is proposing the construction of playground equipment and upgrading electrical support to upgrade the existing Stonewall City Park. The proposed project will allow children in the area to use updated playground equipment with safety features and will be ADA accessible. Long-term public benefits are the user-friendly features that will allow smaller children access to the equipment and parents the use of the walking trail that is on site.</t>
  </si>
  <si>
    <t>STONEWALL TOWN PARK</t>
  </si>
  <si>
    <t>CLARKE</t>
  </si>
  <si>
    <t>BELL QUARTER COMMUNITY BALL FIELD PARK LIGHTING</t>
  </si>
  <si>
    <t>CITY OG HAZELHURST</t>
  </si>
  <si>
    <t>The city of Hazelhurst is proposing improvements to the existing Hazlehurst Bell Quarter Community Ball Field Park. The proposal includes new 400-ampere service lighting for the ball field, underground wiring with six new pole lights for the ball field and basket ball court and new underground feeder for the existing comfort station.</t>
  </si>
  <si>
    <t>BELL QUARTER COMMUNITY PARK</t>
  </si>
  <si>
    <t>MIZE TOWN PARK-PHASE II</t>
  </si>
  <si>
    <t>TOWN OF MIZE</t>
  </si>
  <si>
    <t>The Town of Mize is proposing the construction of a Splash Pad, which will include, concrete pad, pumps, filters, piping, water features and other support elements.</t>
  </si>
  <si>
    <t>MIZE TOWN PARK</t>
  </si>
  <si>
    <t>SMITH</t>
  </si>
  <si>
    <t>CLARKE COUNTY PARK-ROCKY PARK PHASE II</t>
  </si>
  <si>
    <t>CLARKE COUNTY BOARD OF SUPERVISORS</t>
  </si>
  <si>
    <t>This is a proposal to upgrade an existing LWCF site, Rocky Park. Improvements include ball field, fencing, scoreboard, lighting, concession stand / comfort station / bleachers and other support elements.</t>
  </si>
  <si>
    <t>CLARKE COUNTY PARK-ROCKY PARK</t>
  </si>
  <si>
    <t>HARVEY LEE GREEN PARK</t>
  </si>
  <si>
    <t>TOWN OF MOOREHEAD</t>
  </si>
  <si>
    <t>The Town of Moorhead is proposing to upgrade the following elements of an existing park site: ball field, fencing, scoreboard, lighting, concession stand / comfort station / bleachers, parking, and other support elements.</t>
  </si>
  <si>
    <t>SUNFLOWER</t>
  </si>
  <si>
    <t>PELAHATCHIE RECREATIONAL PARK PHASE II</t>
  </si>
  <si>
    <t>TOWN OF PELAHATCHIE</t>
  </si>
  <si>
    <t>The Town of Pelahatchie is proposing the Recreational Park Phase II (Muscadine Park) project. The proposal will consist of the demolishing of an existing wooden structure at Pelahatchie Recreational Park. The playground equipment will be updated to accommodate a wider age range of children. This will increase the visitation and the participation of older adults using the recreational trail in the park, while the children use the playground equipment.</t>
  </si>
  <si>
    <t>MUSCADINE PARK</t>
  </si>
  <si>
    <t>RANKIN</t>
  </si>
  <si>
    <t>PELAHATCHIE RECREATION PARK</t>
  </si>
  <si>
    <t>CITY OF FOREST-SPLASH PAD GADDIS PARK</t>
  </si>
  <si>
    <t>CITY OF FOREST</t>
  </si>
  <si>
    <t>The city of Forest is proposing the construction of a 0.96 acre splash pad at Gaddis Park. The city is proposing to renovate an area that currently has a tennis court and replace with a splash pad. The proposed construction will include a concrete pad outfitted with aquatic playground fixtures, servied by a purifying re-circulating water pumping system, surrounded by a concrete apron and support elements.</t>
  </si>
  <si>
    <t>GADDIS PARK</t>
  </si>
  <si>
    <t>WESSON MUNICIPAL PARK</t>
  </si>
  <si>
    <t>TOWN OF WESSON</t>
  </si>
  <si>
    <t>The Town of Wesson is proposing to develop an Outdoor Recreation Area -- Recreational Playground Equipment (multi-age 2-5 / 5-12), Pavilion, Lighting, Parking Lot, General Landscaping, and Support Facilities. This development will create a new area where families can come and allow their children to play. The facilities requested will be playground areas for two age groups, open-air pavilion for picnics and friendship. There will be multiple age appropriate playground equipment purchased for children along with an open-air pavilion for other type of outdoor activities and gatherings.</t>
  </si>
  <si>
    <t>Copiah</t>
  </si>
  <si>
    <t>CITY OF AMORY-FRISCO PARK</t>
  </si>
  <si>
    <t>CITY OF AMORY</t>
  </si>
  <si>
    <t>The City of Amory is proposing the construction of a new Splash Pad that will include 13 spray jets with 5 lights and support equipment to replace an existing fountain in Frisco Park. The existing fountain was added to Frisco Park in September 1972. The existing fountain is a safety hazard and the City of Amory has placed signs to deter people from entering the fountain.</t>
  </si>
  <si>
    <t>FRISCO PARK</t>
  </si>
  <si>
    <t>COUNTY NAME MISSING</t>
  </si>
  <si>
    <t>CITY OF LIVINGSTON WATER SPRAY PROJECT</t>
  </si>
  <si>
    <t>CITY OF LIVINGSTON</t>
  </si>
  <si>
    <t>The city of Livingston (Montana) will construct a new water spray pad located where a children’s wading pool previously existed within the 2.4-acre Mike Webb Park. This park is adjacent to the Sacagawea Lagoon near East Geyser Street and south of the US-90 Highway Business District Route.</t>
  </si>
  <si>
    <t>MIKE WEBB (G STREET) PARK</t>
  </si>
  <si>
    <t>PARK</t>
  </si>
  <si>
    <t>BIG HORN COUNTY TRAIL PROJECT</t>
  </si>
  <si>
    <t>BIG HORN COUNTY</t>
  </si>
  <si>
    <t>Big Horn County (Montana) will utilize a Land and Water Conservation Fund grant to assist in constructing a 2,600 foot linear trail along the US-90 Business Route in Hardin. This trail component will eventually be linked to another new trail component near the Big Horn County Historical Museum. The trail design will include rest stops, garbage receptacles, latrines, and picnic tables. The new 8 x 10 foot wide trail will replace an improvised trail along Old US 87 which is unsafe to users and a hazard to vehicles.</t>
  </si>
  <si>
    <t>BIG HORN TRAIL</t>
  </si>
  <si>
    <t>BIG HORN</t>
  </si>
  <si>
    <t>LEWIS AND CLARK CAVERNS STATE PARK WATER SYSTEMS</t>
  </si>
  <si>
    <t>STATE OF MONTANA</t>
  </si>
  <si>
    <t>The State of Montana will utilize a Land and Water Conservation Fund grant to assist in replacing the 50-year old water system at Lewis &amp; Clark Caverns State Park. The work under this grant will ensure an adequate supply and delivery of properly treated water to the park. Specific improvements include the removal and replacement of the existing spring cistern, pump house, storage cistern, water treatment facilities, and pipeline. The 2,920-acre Lewis &amp; Clark Caverns State Park is located near the town of Whitehall in Jefferson County along Route 2 and the Jefferson River.</t>
  </si>
  <si>
    <t>LEWIS &amp; CLARK CAVERNS STATE PARK</t>
  </si>
  <si>
    <t>MOUNT ASCENSION NATURAL PARK EXPANSION</t>
  </si>
  <si>
    <t>CITY OF HELENA</t>
  </si>
  <si>
    <t>Helena (Lewis &amp; Clark County) will purchase a 20.41-acre parcel as an addition to the Mount Ascension Natural Park.</t>
  </si>
  <si>
    <t>MOUNT ASCENSION NATURAL PARK</t>
  </si>
  <si>
    <t>LEWIS AND CLARK</t>
  </si>
  <si>
    <t>WHITEHALL COMMUNITY OUTDOOR RECREATION PARK</t>
  </si>
  <si>
    <t>WHITEHALL SCHOOL DIST.</t>
  </si>
  <si>
    <t>The Whitehall School District (Jefferson County) will construct a multi-station playground at the Whitehall Community Outdoor Recreation Park. The playground will incorporate multiple access slides, an arch bridge, slide towers, vertical climbers, an x-wave play station, whale and snake riding toys, playing post, climbing rocks, small canyon and canyon climbers, wiggle walk pods, a 4-person gyro spinner, a bouncing bridge, and age appropriate swing sets.</t>
  </si>
  <si>
    <t>WHITEHALL OUTDOOR RECREATION PARK</t>
  </si>
  <si>
    <t>MILLER PARK IMPROVEMENT</t>
  </si>
  <si>
    <t>TOWN OF SACO</t>
  </si>
  <si>
    <t>Saco (Phillips County) will improve Miller Park by constructing a picnic area and adding general landscaping and an irrigation system.</t>
  </si>
  <si>
    <t>MILLER PARK</t>
  </si>
  <si>
    <t>MALTA CITY POOL IMPROVEMENT PROJECT</t>
  </si>
  <si>
    <t>CITY OF MALTA</t>
  </si>
  <si>
    <t>Malta (Phillips County) will improve the municipal swimming pool and it immediate area by installing an accessible lift for access to the pool basin, constructing an accessible ramp into the pool basin, constructing a 10’ x 12’ ramp for access to the boiler room, the placement of two accessible picnic tables, constructing a 180 s.f. picnic shelter, and installing a pet litter station.</t>
  </si>
  <si>
    <t>MALTA CITY POOL</t>
  </si>
  <si>
    <t>SHELBY SPLASH PARK</t>
  </si>
  <si>
    <t>CITY OF SHELBY</t>
  </si>
  <si>
    <t>Shelby (Toole County) will replace the community wading pool with a zero-depth splash park. The splash park will incorporate multiple interactive water features and be located close to the municipal swimming pool.</t>
  </si>
  <si>
    <t>JOHNSON MEMORIAL PARK</t>
  </si>
  <si>
    <t>Toole</t>
  </si>
  <si>
    <t>TRAVELERS' REST STATE PARK HOLT ACQUISITION</t>
  </si>
  <si>
    <t>Montana State Parks will acquire 24 acres as an addition to Travelers' Rest State Park.</t>
  </si>
  <si>
    <t>TRAVELER'S REST STATE PARK</t>
  </si>
  <si>
    <t>Missoula</t>
  </si>
  <si>
    <t>GIANT SPRINGS STATE PARK PLAYGROUND EQUIPMENT</t>
  </si>
  <si>
    <t>Montana State Parks will install new playground equipment within the 261-acre Giant Springs State Park.</t>
  </si>
  <si>
    <t>GIANT SPRINGS STATE PARK</t>
  </si>
  <si>
    <t>Cascade</t>
  </si>
  <si>
    <t>GALLATIN REGIONAL PARK PHASE II</t>
  </si>
  <si>
    <t>GALLATIN COUNTY</t>
  </si>
  <si>
    <t>Gallatin County will improve the Gallatin County Regional Park by installing an irrigation system with landscaping improvements and constructing trails, an amphitheater, picnic shelters, a dog park, and a retaining wall near the lake beach area. This park is located within the northwest section of Bozeman.</t>
  </si>
  <si>
    <t>GALLATIN COUNTY REGIONAL PARK</t>
  </si>
  <si>
    <t>Gallatin</t>
  </si>
  <si>
    <t>HEIMAT PARK RESTROOMS</t>
  </si>
  <si>
    <t>HARDIN CITY</t>
  </si>
  <si>
    <t>The city of Hardin City (Big Horn County, Montana) will utilize a Land and Water Conservation Fund grant to assist in constructing an accessible restroom facility within the 2.25-acre Heimat Park.</t>
  </si>
  <si>
    <t>HEIMAT PARK</t>
  </si>
  <si>
    <t>BILLINGS SOUTH PARK PLAYGROUND</t>
  </si>
  <si>
    <t>CITY OF BILLINGS</t>
  </si>
  <si>
    <t>The city of Billings (Yellowstone County, Montana) will utilize a Land and Water Conservation Fund grant to replace the outdated playground equipment at South Park with a modern, accessible playground containing multiple units and apparatus.</t>
  </si>
  <si>
    <t>SOUTH PARK</t>
  </si>
  <si>
    <t>YELLOWSTONE</t>
  </si>
  <si>
    <t>LEWISTOWN POOL PHASE 1</t>
  </si>
  <si>
    <t>CITY OF LEWISTOWN</t>
  </si>
  <si>
    <t>The city of Lewistown (Fergus County, Montana) will utilize a Land and Water Conservation Fund grant to assist in renovating the Frank Day Park swimming pool. The grant scope includes replacing the mechanical pumps and filtration systems to bring the facilities into code.</t>
  </si>
  <si>
    <t>FRANK DAY PARK</t>
  </si>
  <si>
    <t>FERGUS</t>
  </si>
  <si>
    <t>HELENA PARKS PLAYGROUND RENOVATION</t>
  </si>
  <si>
    <t>The city of Helena (Lewis &amp; Clark County, Montana) will utilize a Land and Water Conservation Fund grant to assist in renovating the Waukesha Park and Barney Park playgrounds.</t>
  </si>
  <si>
    <t>BARNEY PARK</t>
  </si>
  <si>
    <t>WAUKESHA PARK</t>
  </si>
  <si>
    <t>SIDNEY EAST PARK PLAYGROUND RENOVATION</t>
  </si>
  <si>
    <t>TOWN OF SIDNEY</t>
  </si>
  <si>
    <t>The Town of Sidney (Richland County) will renovate the East Park playground. The grant scope includes installing a playground with spot swings, jungle and play gyms, stage coach spring horse components, a spring surf board, connector platforms, safety surface, and park benches.</t>
  </si>
  <si>
    <t>EAST PARK</t>
  </si>
  <si>
    <t>RICHLAND</t>
  </si>
  <si>
    <t>YELLOW MOUNTAIN STATE NATURAL AREA ACQUISITION</t>
  </si>
  <si>
    <t>N.C. DEPARTMENT OF ENVIRONMENT AND NATURAL RESOURCES</t>
  </si>
  <si>
    <t>This project is for the newly protected acquisition of 556+/- acres of land that consist of four separate parcels. The primary purpose of Yellow Mountain State Natural Area is to protect the significant natural and scenic resources of the ridges and side slopes. The secondary purpose is for future low impact community and it includes cash donation from the land seller toward park development.</t>
  </si>
  <si>
    <t>MITCHELL</t>
  </si>
  <si>
    <t>PIMO YADKIN RIVER SECTION ACQUISITION</t>
  </si>
  <si>
    <t>NC DEPT OF ENVIRONMENT AND NATURAL RESOURCES</t>
  </si>
  <si>
    <t>This project is for the enhanced acquisition of 196.7+/- acres of land at Pilot Mountain State Park. The total number of acres that will be 6(f) protected, in addition to this acquisition will be 3,847.7+/- acres. The primary purpose of PIMO Yadkin River Section Acquisition is to protect the significant natural and scenic resources. The secondary purpose is outdoor recreation. Future development of this acquisition will be an expansion of existing uses such as hiking, picnicking and river access. This acquisition has tremendous support from the community.</t>
  </si>
  <si>
    <t>PILOT MOUNTAIN STATE PARK</t>
  </si>
  <si>
    <t>YADKIN</t>
  </si>
  <si>
    <t>MORRISVILLE RTP PARK</t>
  </si>
  <si>
    <t>TOWN OF MORRISVILLE</t>
  </si>
  <si>
    <t>Grant funds will be used for the development of a newly created park of 24.98 acres of land at Morrisville RTP Park. The development at this site will include group shelter picnic areas, a playground, tennis courts, walkways, site improvement/landscaping, utilities, parking, access roads, lighting, concession building, a maintenance building and a large multipurpose fiels. The multipurpose field will be used for a variety of activities; most significant is a cricket pitch. Cricket is a rapidly growing athletic program in the region. This site will be a great asset to the community.</t>
  </si>
  <si>
    <t>WAKE</t>
  </si>
  <si>
    <t>CASTALIA NEIGHBORHOOD PARK</t>
  </si>
  <si>
    <t>TOWN OF CASTALIA</t>
  </si>
  <si>
    <t>Grant funds will be used for the development of a newly created park of 15 acres of land at Castalia Neighborhood Park. The development at this site will include group shelter picnic areas, a playground, hiking trail, site improvment/landscaping, utilities, parking and comfort station. This park will be the 1st public recreational facility available to the residents of Castalia. This site will be a great asset to the community.</t>
  </si>
  <si>
    <t>NASH</t>
  </si>
  <si>
    <t>STALLING'S MUNICIPAL PARK</t>
  </si>
  <si>
    <t>TOWN OF STALLINGS</t>
  </si>
  <si>
    <t>Grant funds will be used for the enhanced development of 8.9 acres of land at Stallings Municipal Park. The development at this site will include family and group shelter picnic areas, sports and playfields, natural trails, natural areas, walkways, site improvement/landscaping, and utilities. This park is a continuation of a previously funded L&amp;WCF project. The enhancements to this site will be a great asset to the community.</t>
  </si>
  <si>
    <t>STALLINGS MUNICIPAL PARK</t>
  </si>
  <si>
    <t>Union</t>
  </si>
  <si>
    <t>YELLOW MOUNTAIN STATE NATURAL AREA</t>
  </si>
  <si>
    <t>NC DEPARTMENT OF ENVIRONMENT AND NATURAL RESOURCES</t>
  </si>
  <si>
    <t>Grant funds will be used for the acquisition of 929+/- acrea of land. This acreage will be added to the previous acreage of 556+/- acres that were acquired through another L&amp;WCF grant. Future development should include support facilities, trails and picnic areas at this site. This site will be a great asset to the community.</t>
  </si>
  <si>
    <t>YELLOW MOUNTAIN STATE NATURAL AREA II</t>
  </si>
  <si>
    <t>AVERY</t>
  </si>
  <si>
    <t>CHIMNEY ROCK STATE PARK II</t>
  </si>
  <si>
    <t>Grant funds will be used for the acquisition of 139.54 acres of land. This acreage will be added to the previous acreage of 188 acres that were acquired through another L&amp;WCF grant. Future development should include trails at this site. This site will be a great asset to the community.</t>
  </si>
  <si>
    <t>RUTHERFORD</t>
  </si>
  <si>
    <t>RUGER PARK PICNIC SHELTER</t>
  </si>
  <si>
    <t>DEVILS LAKE PARK BD.</t>
  </si>
  <si>
    <t>The Devils Lake (Benson County, North Dakota) Park Board will utilize a Land and Water Conservation Fund grant to assist in constructing an enclosed picnic shelter and restrooms with the 85-acre Ruger Park. It is believed the enclosed picnic shelter will increase the number of visitors and extend the use of the park well into the fall and winter seasons.</t>
  </si>
  <si>
    <t>RUGER PARK</t>
  </si>
  <si>
    <t>Ramsey</t>
  </si>
  <si>
    <t>NAPOLEON POOL RENOVATION</t>
  </si>
  <si>
    <t>NAPOLEON PARK DIST.</t>
  </si>
  <si>
    <t>The Napoleon Park District (Logan County, North Dakota) will utilize a Land and Water Conservation Fund grant to assist in improving the swimming pool located at Napoleon City Park. The grant scope includes: 1) replacing the cartridge filter systems in the main and wading pools with a sand and gravel media filter system; 2) replacing the pool heater; 3) connecting the main drain in the wading pool to the water recirculation system; 4) replacing the filter room piping; 5) replacing the life guard chairs; and, 6) replacing the gravel path from the parking area to the pool with an accessible concrete walkway and ramps.</t>
  </si>
  <si>
    <t>NAPOLEON CITY PARK</t>
  </si>
  <si>
    <t>LOGAN</t>
  </si>
  <si>
    <t>FINLEY POOL HOUSE</t>
  </si>
  <si>
    <t>FINLEY PARK DIST.</t>
  </si>
  <si>
    <t>The Finley Park District (Steel County, North Dakota) will utilize a Land and Water Conservation Fund grant to assist in improving Finley City Park. The grant scope includes demolishing the existing swimming pool bath house and replacing it with a new bath house and all new interior components.</t>
  </si>
  <si>
    <t>FINLEY CITY PARK</t>
  </si>
  <si>
    <t>STEELE</t>
  </si>
  <si>
    <t>GRAHAMS ISLAND STATE PARK CAMPGROUND DEVELOPMENT</t>
  </si>
  <si>
    <t>STATE OF NORTH DAKOTA</t>
  </si>
  <si>
    <t>North Dakota State Parks will improve Grahams Island State Park by constructing 48 full-service (e.g., water, electric, sewer) campsites. Grahams Island is often considered the most popular North Dakota state park and it has one of a very few campgrounds around Devils Lake that offers overnight camping.</t>
  </si>
  <si>
    <t>GRAHAMS ISLAND STATE PARK</t>
  </si>
  <si>
    <t>RAMSEY</t>
  </si>
  <si>
    <t>WALHALLA RIVERSIDE PARK CAMPGROUND RENOVATION</t>
  </si>
  <si>
    <t>WALHALLA PARK DIST.</t>
  </si>
  <si>
    <t>The Walhalla Park District (Pembina County) will modernize an existing campground at the 50-acre Riverside Park within the community of Walhalla. Riverside Park offers a community swimming pool, a playground, and a campground. The grant scope consists of updating the 30 existing recreational vehicle campsites with new electrical pedestals, adding water hookups at each site, and constructing gravel parking pads at each site.</t>
  </si>
  <si>
    <t>PEMBINA</t>
  </si>
  <si>
    <t>BISMARCK LIONS PARK PLAYGROUND RENOVATION</t>
  </si>
  <si>
    <t>BISMARCK PARK DIST.</t>
  </si>
  <si>
    <t>The Bismarck Park District (Burleigh County) will replace a playground at the 30.5-acre Lions Park within the city of Bismarck. The current playground is outdated and unsafe. This grant scope includes replacing the old play equipment with new, safe, and accessible nature-themed play equipment.</t>
  </si>
  <si>
    <t>Burleigh</t>
  </si>
  <si>
    <t>FAIRMOUNT PLAYGROUND RENOVATION</t>
  </si>
  <si>
    <t>FAIRMOUNT PARKS BD.</t>
  </si>
  <si>
    <t>The Fairmount Parks Board (Richland County) will replace a playground at the 5-acre Fairmount Park within the community of Fairmount. The current playground is outdated, unsafe, and does not meet basic accessibility requirements.</t>
  </si>
  <si>
    <t>FAIRMOUNT PARK</t>
  </si>
  <si>
    <t>LAKE HOSKINS CAMPGROUND AND PLAYGROUND RENOVATION</t>
  </si>
  <si>
    <t>ASHLEY PARK BOARD</t>
  </si>
  <si>
    <t>The Ashley Park Board will reconstruct existing camp sites, so each is clearly designated and includes a level pad for a camper or recreational vehicle, an adjacent grass area for recreational activities, a fire pit, a picnic table, and water and electrical hookups. Nine additional campsites will be constructed with 2 designated handicapped accessible. Old playground equipment will be removed and new equipment installed complete with a safety barrier. Due to rising lake water levels the current beach areas are inaccessible so a new beach will be developed between an existing dock and fishing pier.</t>
  </si>
  <si>
    <t>LAKE HOSKINS PARK</t>
  </si>
  <si>
    <t>MCINTOSH</t>
  </si>
  <si>
    <t>BEULAH CENTRAL PARK PLAYGROUND RENOVATION</t>
  </si>
  <si>
    <t>BEULAH PARK DIST.</t>
  </si>
  <si>
    <t>The Beulah Park District (Mercer County) will replace a playground at Central Park within the community of Beulah. The current playground is outdated, unsafe, and does not meet basic accessibility requirements.</t>
  </si>
  <si>
    <t>MERCER</t>
  </si>
  <si>
    <t>ARCHIE AND JESSIE CAMPBELL MEMORIAL PARK</t>
  </si>
  <si>
    <t>NEW ROCKFORD PARK DISTRICT</t>
  </si>
  <si>
    <t>The New Rockford Park District (Eddy County) will construct dugouts, a concession and storage building, and a picnic area at Archie and Jessie Campbell Memorial Park.</t>
  </si>
  <si>
    <t>Eddy</t>
  </si>
  <si>
    <t>ROOSEVELT PARK AND RUGER PARK PLAYGROUND UPGRADES</t>
  </si>
  <si>
    <t>DEVILS LAKE PARK BOARD</t>
  </si>
  <si>
    <t>The Devils Lake Park Board (Ramsey County) will improve Ruger Park and Roosevelt Park by renovating playgrounds at each park. Outdated, unsafe playground equipment will be replaced with modern, universally accessible apparatus.</t>
  </si>
  <si>
    <t>ROOSEVELT PARK</t>
  </si>
  <si>
    <t>MUNICIPAL BASEBALL PARK UPGRADE</t>
  </si>
  <si>
    <t>BISMARCK PARK DISTRICT</t>
  </si>
  <si>
    <t>The Bismarck Park District (Burleigh County) will improve Municipal Baseball Park by upgrading the baseball fields and adding a concession building.</t>
  </si>
  <si>
    <t>MUNICIPAL BASEBALL PARK</t>
  </si>
  <si>
    <t>BURLEIGH</t>
  </si>
  <si>
    <t>GOLDEN VALLEY COUNTY MEMORIAL PARK</t>
  </si>
  <si>
    <t>CITY OF BEACH</t>
  </si>
  <si>
    <t>The city of Beach (Golden Valley County) will improve Golden Valley County Memorial Park by constructing a playground. Outdated, unsafe playground equipment will be replaced with modern, universally accessible playground apparatus.</t>
  </si>
  <si>
    <t>GOLDEN VALLEY</t>
  </si>
  <si>
    <t>PAINTED WOODS RECREATION AREA</t>
  </si>
  <si>
    <t>WASHBURN PARK DISTRICT</t>
  </si>
  <si>
    <t>The Washburn Park District (North Dakota) will acquire 25 acres and improve a golf course, trails, and support facilities at Painted Woods Recreation Area. This project will improve the 9-hole golf course and construct a 4-mile hard packed multi-purpose trail that will wind through the golf course, 2 pedestrian bridges across Painted Woods Creek, 2 culvert creek crossings, and 3 shelter/restroom stations.</t>
  </si>
  <si>
    <t>SEEMAN PARK CAMPGROUND</t>
  </si>
  <si>
    <t>LINTON PARK BOARD</t>
  </si>
  <si>
    <t>The Linton Park Board will improve Seeman Park by constructing seven camping pads complete with water, sewer, and 50 amp hookups.</t>
  </si>
  <si>
    <t>SEEMAN PARK</t>
  </si>
  <si>
    <t>Emmons</t>
  </si>
  <si>
    <t>RUGER PARK POOL VIEWING AREA</t>
  </si>
  <si>
    <t>The Devils Lake Park Board will improve Ruger Park by constructing a viewing area on the north side of the Mike Dosch Memorial Pool and Waterslide.</t>
  </si>
  <si>
    <t>LIONS PARK HILLSIDE AQUATIC COMPLEX</t>
  </si>
  <si>
    <t>The Bismarck Park District will improve Lions Park by constructing an accessible outdoor swimming pool at the Hillside Aquatic Center. This project will include a new zero-entry depth pool with a lap and lesson component, a play area component with a climbing wall, and two large water slides.</t>
  </si>
  <si>
    <t>CARRINGTON CITY PARK EQUIPMENT IMPROVEMENT</t>
  </si>
  <si>
    <t>CARRINGTON PARK DIST.</t>
  </si>
  <si>
    <t>The Carrington Park District will replace a playground within City Park.</t>
  </si>
  <si>
    <t>CARRINGTON CITY PARK</t>
  </si>
  <si>
    <t>Foster</t>
  </si>
  <si>
    <t>RIVERSIDE PARK SWIMMING POOL</t>
  </si>
  <si>
    <t>NEW ROCKFORD PARK DIST.</t>
  </si>
  <si>
    <t>The New Rockford Park District will improve Riverside Park by constructing a 3,000 square foot pool with a zero-depth entry, a 2,000 square foot bathhouse with locker and chemical rooms, a waterslide, and a splash park with small children's play structure and sprayers.</t>
  </si>
  <si>
    <t>PLATTE RIVER STATE PARK ACQUISITION</t>
  </si>
  <si>
    <t>GAME &amp; PARKS COMM.</t>
  </si>
  <si>
    <t>The Nebraska Game and Parks Commission will utilize a Land and Water Conservation Fund grant to assist in acquiring 34.76 acres as an addition to the existing 500-acre Platte River State Park. The property will eventually be utilized for expansion of the park’s internal trail network. This park is located off of State Route 66 between Louisville and South Bend.</t>
  </si>
  <si>
    <t>PLATTE RIVER STATE PARK</t>
  </si>
  <si>
    <t>PLAYGROUND DEVELOPMENT-PONCA STATE PARK</t>
  </si>
  <si>
    <t>The Nebraska Game and Parks Commission will utilize a Land and Water Conservation fund grant to construct a new playground near the Missouri River Resource and Education Center within the 2,123-acre Ponca State Park. The playground will include a multi-station unit containing ladders, swirl slides, tunnels, ground level activity bars, hand loops, and a log balance beam and a tree house structure with double slides. Ponca State Park fronts the Missouri River in Dixon County just outside of the village of Ponca which is about 20 miles northwest of the Sioux City/South Sioux City metro area.</t>
  </si>
  <si>
    <t>PONCA STATE PARK</t>
  </si>
  <si>
    <t>Dixon</t>
  </si>
  <si>
    <t>DUMP STATION RENOVATION - FORT KEARNY SRA</t>
  </si>
  <si>
    <t>The Nebraska Game and Parks Commission will utilize a Land and Water Conservation fund grant to replace the RV dump station at the 186-acre Fort Kearny State Recreation Area. Specifics include removing the existing facility and replacing it with new fiberglass tank, associated leach fields, new holding tank, a new lift station, and an associated treatment system. This park fronts the Platte River south of Kearney. Access to the park is off Highway 10.</t>
  </si>
  <si>
    <t>FORT KEARNY STATE RECREATION AREA</t>
  </si>
  <si>
    <t>KEARNEY</t>
  </si>
  <si>
    <t>HILDRETH POOL RENOVATION-VILLAGE OF HILDRETH</t>
  </si>
  <si>
    <t>VILLAGE OF HILDRETH</t>
  </si>
  <si>
    <t>Renovate a municipal swimming pool. The grant scope includes installing a new filtration and chlorination system and a lift to accommodate universal accessibility into the pool. The swimming pool is located within a 2.5-acre park setting on Esmond Street, one block south of State Spur 31.</t>
  </si>
  <si>
    <t>HILDRETH POOL</t>
  </si>
  <si>
    <t>RUSS THOMPSON PARK RENOVATION - CITY OF BELLEVUE</t>
  </si>
  <si>
    <t>CITY OF BELLEVUE</t>
  </si>
  <si>
    <t>Improve the 2.21-acre Russ Thompson Park. The grant scope includes replacing the playground equipment, tennis and basket ball courts, park benches, and the open-air park shelter plus landscaping to revitalize the area. The park is located in southeast Bellevue directly adjacent to Offutt Air Force Base.</t>
  </si>
  <si>
    <t>RUSS THOMPSON PARK</t>
  </si>
  <si>
    <t>SARPY</t>
  </si>
  <si>
    <t>CALAMUS SRA SHOWER/LATRINE BUILDING</t>
  </si>
  <si>
    <t>Improve the Nunda Shoals Campground within the 11,370-acre Calamus Reservoir State Recreation Area by installing a standard prefabricated shower/latrine building on a poured concrete foundation. This SRA is located on the shorelines of the 5,124-acre Calamus Reservoir in central Nebraska a few miles northwest of Burwell in Loup and Garfield Counties.</t>
  </si>
  <si>
    <t>CALAMUS RESERVOIR STATE RECREATION AREA</t>
  </si>
  <si>
    <t>Garfield</t>
  </si>
  <si>
    <t>PLAYGROUNDS @ 4 STATE RECREATION AREAS</t>
  </si>
  <si>
    <t>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t>
  </si>
  <si>
    <t>BRANCHED OAK STATE RECREATION AREA</t>
  </si>
  <si>
    <t>LANCASTER</t>
  </si>
  <si>
    <t>FREMONT LAKES STATE RECREATION AREA</t>
  </si>
  <si>
    <t>SAUNDERS</t>
  </si>
  <si>
    <t>LAKE OGALLALA STATE RECREATION AREA</t>
  </si>
  <si>
    <t>KEITH</t>
  </si>
  <si>
    <t>LOUISVILLE LAKES STATE RECREATION AREA</t>
  </si>
  <si>
    <t>CAMPGROUND ELECTRICAL-3 SITES THROUGHOUT THE STATE</t>
  </si>
  <si>
    <t>Update 47 RV pads at Branched Oak SRA, 57 RV pads at Two Rivers SRA, and 12 RV pads at Lake Ogallala SRA with 50 amp electrical boxes.</t>
  </si>
  <si>
    <t>TWO RIVERS STATE RECREATION AREA</t>
  </si>
  <si>
    <t>RIVERSIDE CAMPGROUND PHASE II - BEATRICE</t>
  </si>
  <si>
    <t>CITY OF BEATRICE</t>
  </si>
  <si>
    <t>Beatrice (Gage County) will improve the 32-acre Riverside Campground by replacing the playground, repurposing the tennis court into a multi-use court capable of accommodating tennis and basketball activities, renovating the ice skating rink, and reconstructing the picnic shelter. The park is located on the west side of Beatrice along the Big Blue River approximately 4 miles east of the Homestead National Monument of America.</t>
  </si>
  <si>
    <t>GAGE</t>
  </si>
  <si>
    <t>CAMBRIDGE SPLASH PAD, CAMBRIDGE, NEBRASKA</t>
  </si>
  <si>
    <t>CITY OF CAMBRIDGE</t>
  </si>
  <si>
    <t>Improve McKinley Park by constructing a 15-station zero depth “splash pad” play area which will help the community in meetings its goals to encourage healthy lifestyles and conserve natural resources. Medicine Creek meanders along the north and eastern boundary of the park and separates the park from the adjacent golf course.</t>
  </si>
  <si>
    <t>MCKINLEY PARK</t>
  </si>
  <si>
    <t>FRONTIER</t>
  </si>
  <si>
    <t>SPORTSMAN'S PARK - JOHNSON</t>
  </si>
  <si>
    <t>VILLAGE OF JOHNSON</t>
  </si>
  <si>
    <t>Improve the 12-acre Sportsman’s Park by constructing a 2,790 linear-feet multi-purpose trail around the perimeter of the park with rest area benches; general landscaping; the construction of a batting cage; replacing and/or extending the ball field fencing and backstop; updating the utilities and installing additional ball field lighting; and, constructing a 16’ x 10’ equipment shed. The new trail will be 5 feet wide with a 5 inch thick composite base.</t>
  </si>
  <si>
    <t>SPORTSMAN'S PARK</t>
  </si>
  <si>
    <t>NEMAHA</t>
  </si>
  <si>
    <t>PLAYGROUND IMPROVEMENTS - CERESCO, NE</t>
  </si>
  <si>
    <t>VILLAGE OF CERESCO</t>
  </si>
  <si>
    <t>Renovate the playground area at the 10-acre Ceresco Park. The new equipment includes a three deck play space design with multiple-play features (e.g., crawl spaces, ladders, slides, swings, transfer points, designed obstacles, curiosity/challenge areas, see saws, and safety block off points). The equipment will be constructed on a rubber safety surface. Other scope items include the installation of a path to the water fountain and a new picnic shelter.</t>
  </si>
  <si>
    <t>CERESCO PARK</t>
  </si>
  <si>
    <t>SOUTH PARK - ARAPAHOE, NEBRASKA</t>
  </si>
  <si>
    <t>CITY OF ARAPAHOE</t>
  </si>
  <si>
    <t>Improve South Park by constructing a 9-pad RV camping area with water and electricity, a sprinkler system, a ½ mile 11-station fitness trail, a 9-hole “Frisbee” disc golf course, and a concrete block restroom, plus the addition of picnic tables. The exercise stations are a prefabricated kit manufactured using recycled industrial and post-consumer waste plastic.</t>
  </si>
  <si>
    <t>FURNAS</t>
  </si>
  <si>
    <t>VILLAGE PARK SPORTS COURTS-ELMWOOD, NEBRASKA</t>
  </si>
  <si>
    <t>VILLAGE OF ELMWOOD</t>
  </si>
  <si>
    <t>Renovate an aging concrete slab tennis court into a multi-use court that can accommodate basketball, tennis, badminton, and volleyball activities. The court will be expanded to enable a regulation basketball court. Additional scope items include grading and general landscaping. Village Park also serves as a trailhead for the Mo Pac Trail, a major eastern Nebraska long distance trail between Lincoln and Omaha.</t>
  </si>
  <si>
    <t>ELMWOOD VILLAGE PARK</t>
  </si>
  <si>
    <t>LAWSON PARK - WAVERLY</t>
  </si>
  <si>
    <t>CITY OF WAVERLY</t>
  </si>
  <si>
    <t>Construct a 36’ X 38’ concession/restroom facility at the Lawson Park ball fields.</t>
  </si>
  <si>
    <t>LAWSON PARK</t>
  </si>
  <si>
    <t>PONCA STATE PARK POOL &amp; SPLASH PAD</t>
  </si>
  <si>
    <t>Construct a bathhouse at the Ponca State Park swimming pool in Dixon County.</t>
  </si>
  <si>
    <t>CRYSTAL COVE PARK OBSERVATORY - SOUTH SIOUX CITY</t>
  </si>
  <si>
    <t>CITY OF SOUTH SIOUX CITY</t>
  </si>
  <si>
    <t>Construct a wildlife and aquatic observatory platforms within Crystal Cove Park. A gazebo-type viewing structure will be constructed at the edge of the park’s wetlands. The aquatic platform will be a covered, floating deck extension of the existing fishing dock on the lake with 2 fixed bathyscaphes for under water viewing. An underwater camera will be connected to the public schools’ fiber optics network for classroom utilization during the school year and the Internet throughout the year.</t>
  </si>
  <si>
    <t>CRYSTAL COVE PARK</t>
  </si>
  <si>
    <t>NORTH / MEMORIAL PARK PLAYGROUND - TEKAMAH</t>
  </si>
  <si>
    <t>CITY OF TEKAMAH</t>
  </si>
  <si>
    <t>Install a custom playground structure containing 2 bay swing sections, 2 independent spinner play components, play panes, slides, and glides. This structure will be placed over a safety surface. Additional grant scope includes the construction of a paved sidewalk throughout the park.</t>
  </si>
  <si>
    <t>NORTH / MEMORIAL PARK</t>
  </si>
  <si>
    <t>BURT</t>
  </si>
  <si>
    <t>VETERANS MEMORIAL PARK SPLASH PAD - SHELTON</t>
  </si>
  <si>
    <t>VILLAGE OF SHELTON</t>
  </si>
  <si>
    <t>Install a multiple-feature splash pad and upgrade the restrooms within Veterans Memorial Park.</t>
  </si>
  <si>
    <t>VETERANS MEMORIAL PARK</t>
  </si>
  <si>
    <t>BUFFALO</t>
  </si>
  <si>
    <t>Jericho Mountain State Park Phase II</t>
  </si>
  <si>
    <t>Dept. of Resources &amp; Economic Dev.</t>
  </si>
  <si>
    <t>Improvements will be made primarily to the infrastures throughout the park, a tool booth at the park entrance and some additional site and landscaping work.</t>
  </si>
  <si>
    <t>Jericho Mountain State Park</t>
  </si>
  <si>
    <t>Coos</t>
  </si>
  <si>
    <t>Town of Belmont Pavilion and Riverwalk</t>
  </si>
  <si>
    <t>Town of Belmont</t>
  </si>
  <si>
    <t>The construction of a pavilion with restrooms, a storage area, two covered wings, a parking lot and the beginning of the development of the adjacent 26.23 +/-acres (20 acres acquired) as a riverwalk for passive recreation.</t>
  </si>
  <si>
    <t>Belmont Pavilion and Riverwalk</t>
  </si>
  <si>
    <t>BELKNAP</t>
  </si>
  <si>
    <t>Carpenter Park Recreational Enhancement</t>
  </si>
  <si>
    <t>Town of Chichester</t>
  </si>
  <si>
    <t>The existing picnic pavilion will be expanded and the playground equipment relocated.</t>
  </si>
  <si>
    <t>Carpenter Park</t>
  </si>
  <si>
    <t>Merrimack</t>
  </si>
  <si>
    <t>Odell Park Overlook and Fishing Pier</t>
  </si>
  <si>
    <t>City of Franklin</t>
  </si>
  <si>
    <t>Improvements Odell Park with construction of an observation deck, a new fishing pier, other site improvments and new landscaping.</t>
  </si>
  <si>
    <t>ODELL PARK</t>
  </si>
  <si>
    <t>MERRIMACK</t>
  </si>
  <si>
    <t>Seabrook Harborside Park II</t>
  </si>
  <si>
    <t>Town of Seabrook</t>
  </si>
  <si>
    <t>The Seabrook Harborside Project will consist of re-grading and installation of sloped rampt to allow handicapped Access to the waters edge for carry-in and out boating, refurbished and strengthening nearby existin sheet piling to support and safeguard the boat access area, and parking lot.</t>
  </si>
  <si>
    <t>ROCKINGHAM</t>
  </si>
  <si>
    <t>Newfound Pathway</t>
  </si>
  <si>
    <t>Town of Hebron</t>
  </si>
  <si>
    <t>The Newfound Pathway Project will create a pathway around Newfound Lake. This first section will consist of the pathway to be constructed on the section of Route 3A (Meyhew Turnpike) by Camp Pasquaney. It will be about one half mile long and eleven feet wide.</t>
  </si>
  <si>
    <t>GRAFTON</t>
  </si>
  <si>
    <t>Nobel Pines Park Improvments</t>
  </si>
  <si>
    <t>City of Somersworth</t>
  </si>
  <si>
    <t>Two tennis courts will be removed and replaced with a gazebo and a skate park. Install four misting stations/water play towers at each corner after filling in the pool area with concrete.</t>
  </si>
  <si>
    <t>Nobel Pines Park</t>
  </si>
  <si>
    <t>STRAFFORD</t>
  </si>
  <si>
    <t>North Hampton Beach State Park Redevelopment</t>
  </si>
  <si>
    <t>State of NH, Dept. of Resources &amp; Economic Dev.</t>
  </si>
  <si>
    <t>Replacement of outdated existing bathhouse with a 1,900 sq. ft. bathhouse connected to the municipal sewer system, retiring the failing septic system and adjacent site improvements to the parking lot, sidewalks and park signage</t>
  </si>
  <si>
    <t>North Hampton State Beach Park</t>
  </si>
  <si>
    <t>Jericho Mountain State Park III</t>
  </si>
  <si>
    <t>State of NH, DRED, Div of Parks &amp; Recreation</t>
  </si>
  <si>
    <t>Reconstruction of bathhouse and related septic system,located between the park's day use/beach area and the campground, to provide the park guests with improved comfort station facilities.</t>
  </si>
  <si>
    <t>Carpenter Park Recreational Enhancement - Phase II</t>
  </si>
  <si>
    <t>Phase II includes construction of a community services and storage bldg;expansion of the existing playground;construction of a new playground;landscaping, a natural amphitheater;completion of the picnic areas and community game courts.</t>
  </si>
  <si>
    <t>Weirs Community Park Playground</t>
  </si>
  <si>
    <t>City of Laconia</t>
  </si>
  <si>
    <t>Installation of a vehicle parking, walkways, landscaping, playground structures, ADA access improvements picnic and pavilion. an amphitheater, and bathhouse facilities. Construction will be focused on constructing the playground.</t>
  </si>
  <si>
    <t>Weirs Community Park</t>
  </si>
  <si>
    <t>Addition to Forest Education Resources Ctr.</t>
  </si>
  <si>
    <t>New Jersey Dept. of Environmental Protection</t>
  </si>
  <si>
    <t>Acquire 180 acres in Jackson Township in Ocean County as an addition to the State's Forest Education Resources Center.</t>
  </si>
  <si>
    <t>Forest Education Resource Center</t>
  </si>
  <si>
    <t>OCEAN</t>
  </si>
  <si>
    <t>Addition to Island Beach State Park</t>
  </si>
  <si>
    <t>State of NJ, Dept of Environmental Protection</t>
  </si>
  <si>
    <t>Acquire .51 acre of land in Berkeley township in Ocean County as an Addition to Island Beach State Park</t>
  </si>
  <si>
    <t>Island Beach State Park</t>
  </si>
  <si>
    <t>BLUEWATER LAKE STATE PARK DEVELOPMENT</t>
  </si>
  <si>
    <t>NM STATE PARKS</t>
  </si>
  <si>
    <t>Construct a new comfort station and a new interpretive center within the 2,145-acre Bluewater Lake State Park. The new facilities will incorporate design features and energy efficient systems to lower operational costs for the agency. Bluewater Lake State Park encompasses one of New Mexico’s oldest trout fishing reservoirs located in the Zuni Mountains.</t>
  </si>
  <si>
    <t>BLUEWATER LAKE STATE PARK</t>
  </si>
  <si>
    <t>CIBOLA</t>
  </si>
  <si>
    <t>ROCKHOUND STATE PARK DEVELOPMENT</t>
  </si>
  <si>
    <t>Improve Rockhound State Park by constructing a new “green” comfort station and new maintenance building; expand the parking area serving the comfort station; and, improve service roads within the park. The new comfort station is designed to require lower maintenance, conserve water, and be energy efficient. The expanded parking area will include universal accessibility features.</t>
  </si>
  <si>
    <t>ROCK HOUND STATE PARK</t>
  </si>
  <si>
    <t>LUNA</t>
  </si>
  <si>
    <t>OASIS STATE PARK DEVELOPMENT</t>
  </si>
  <si>
    <t>Construct a new comfort station within the 160-acre Oasis State Park. The new facility will incorporate design features and energy efficient systems to lower operational costs for the agency. Points of interest include a small fishing lake and prairie trails. The park is located approximately six miles northeast of Portales and 18 miles southwest of Clovis.</t>
  </si>
  <si>
    <t>OASIS STATE PARK</t>
  </si>
  <si>
    <t>Roosevelt</t>
  </si>
  <si>
    <t>PANCHO VILLA STATE PARK DEVELOPMENT</t>
  </si>
  <si>
    <t>Construct a new comfort station at the 62-acre Pancho Villa State Park. The new facility will service the park’s dedicated tent camping area and 62 RV sites. The new facility will incorporate design features and energy efficient systems to lower operational costs for the agency. The park is located within the village of Columbus on the site of the historic Camp Furlong, an Army Camp where General John J. “Black Jack” Pershing launched 10,000 troops on an 11-month, 500-mile pursuit of Pancho Villa into Mexico. An exhibit in the park tells the story that begins with the 1910 Mexican Revolution and ends with Pershing’s command of the Allied Forces when the United States entered World War 1.</t>
  </si>
  <si>
    <t>PANCHO VILLA STATE PARK</t>
  </si>
  <si>
    <t>VALLEY OF FIRE STATE PARK EAST FEE BOOTH</t>
  </si>
  <si>
    <t>NEVADA DIVISION OF STATE PARKS</t>
  </si>
  <si>
    <t>One prefabricated building in the roadway to collect fees. The road will be widened and paved on one side to allow for access. Remove above ground power line, install new power line underground. Add visitor station and fee booth.</t>
  </si>
  <si>
    <t>VALLEY OF FIRE STATE PARK</t>
  </si>
  <si>
    <t>CAVE LAKE SP SHOWER &amp; GENERATOR BLDG REMODEL</t>
  </si>
  <si>
    <t>Remodel the shower facility and generator building in the lake campground. The generator building's retaining wall will be rebuilt and the shower facility's interior and exterior will be remodeled, including the addition of solar panels.</t>
  </si>
  <si>
    <t>CAVE LAKE STATE PARK</t>
  </si>
  <si>
    <t>WHITE PINE</t>
  </si>
  <si>
    <t>WILDHORSE SRA CAMPGROUND RENOVATION</t>
  </si>
  <si>
    <t>Install shade structures in the campground at Wild Horse State Recreation Area, extending the length of the season the facility can be used and improving the comfort and safety of visitors. Grant funds will also help install overnight cabins.</t>
  </si>
  <si>
    <t>WILD HORSE STATE RECREATION AREA</t>
  </si>
  <si>
    <t>ELKO</t>
  </si>
  <si>
    <t>WASHOE COUNTY PARKS TRAIL REHAB</t>
  </si>
  <si>
    <t>WASHOE COUNTY</t>
  </si>
  <si>
    <t xml:space="preserve">Rehabilitate existing, deteriorated trails in four county parks: Bowers Mansion, Cold Springs, Virginia Foothills, and Wilson Commons. The County has selected these parks because of their heavy use. </t>
  </si>
  <si>
    <t>BOWERS MANSION REGIONAL PARK</t>
  </si>
  <si>
    <t>WASHOE</t>
  </si>
  <si>
    <t>VIRGINIA FOOTHILLS PARK</t>
  </si>
  <si>
    <t>COLD SPRINGS PARK</t>
  </si>
  <si>
    <t>MOGUL PARK PLAYGROUND RESURFACE</t>
  </si>
  <si>
    <t>Replace the loose wood chip fill under the playground at Mogul Park with a rubberized surface that is safer, more accessible for mobility impaired patrons, and easier to maintain. The County expects this will help them reduce costs associated with upkeep while providing a better recreation experience for their youngest visitors. With this grant, the County also pledges to retain Mogul Park as a public outdoor recreation facility forever.</t>
  </si>
  <si>
    <t>MOGUL PARK</t>
  </si>
  <si>
    <t>WILSON COMMONS PARK</t>
  </si>
  <si>
    <t>IN-TOWN SKATE PARK REFURBISH</t>
  </si>
  <si>
    <t>CITY OF FERNLEY</t>
  </si>
  <si>
    <t>Renovate a dilapidated and outdated skate park at In-Town Park. In accepting grant funds at this park, the City also commits to the American people, Nevada State Parks and the National Park Service that they will dedicate the land to public outdoor recreation in perpetuity.</t>
  </si>
  <si>
    <t>IN-TOWN PARK</t>
  </si>
  <si>
    <t>Lyon</t>
  </si>
  <si>
    <t>HERRERA SKATEBOARD PARK</t>
  </si>
  <si>
    <t>CITY OF ELKO</t>
  </si>
  <si>
    <t>Install a new skateboard park in an existing city park.</t>
  </si>
  <si>
    <t>LEONARD HERRERA PARK</t>
  </si>
  <si>
    <t>Elko</t>
  </si>
  <si>
    <t>GILMAN POND PARK AMENITIES</t>
  </si>
  <si>
    <t>TOWN OF GARDNERVILLE</t>
  </si>
  <si>
    <t>Develop access and picnicking around the ponds, used by residents for fishing and wildlife viewing. Grant funds will also develop trail head parking for people to access the pathways in the park, which also connect to other public lands.</t>
  </si>
  <si>
    <t>GILMAN PONDS PARK</t>
  </si>
  <si>
    <t>AUTUMN WINDS PARK GAZEBO</t>
  </si>
  <si>
    <t>LWCF grant funds will help the city build a new gazebo and picnic area in their park.</t>
  </si>
  <si>
    <t>AUTUMN WINDS PARK</t>
  </si>
  <si>
    <t>Churchill</t>
  </si>
  <si>
    <t>BEATTY TOWN SQUARE</t>
  </si>
  <si>
    <t>NYE COUNTY</t>
  </si>
  <si>
    <t xml:space="preserve">Develop a community gathering area. Development will include a memorial block wall with seating, benches, walkways, landscaping and irrigation. </t>
  </si>
  <si>
    <t>ROBERT AND FLORENCE REVERT PARK</t>
  </si>
  <si>
    <t>NYE</t>
  </si>
  <si>
    <t>VOF SP WATER LINE AND WELL</t>
  </si>
  <si>
    <t>LWCF grant funds will help State Parks install a new water line and well at Valley of Fire State Park to replace the one that is failing. This will ensure that the very popular park keeps a potable source of water for its visitors.</t>
  </si>
  <si>
    <t>CENTENNIAL PARK ADA ACCESS</t>
  </si>
  <si>
    <t>CITY OF CARSON CITY</t>
  </si>
  <si>
    <t>LWCF grant funds will help the city rehabilitate an aged ballfield complex. Grant funds will upgrade surfaces, install a new picnic area, and add irrigation to extend the playing season</t>
  </si>
  <si>
    <t>JOHN D. WINTERS CENTENNIAL PARK</t>
  </si>
  <si>
    <t>Carson City</t>
  </si>
  <si>
    <t>KERSHAW RYAN EQUIPMENT GARAGE</t>
  </si>
  <si>
    <t>NV DIVISION OF STATE PARKS</t>
  </si>
  <si>
    <t>KERSHAW-RYAN STATE PARK</t>
  </si>
  <si>
    <t>JAKES WETLANDS TRAILHEAD</t>
  </si>
  <si>
    <t>TOWN OF MINDEN</t>
  </si>
  <si>
    <t>Together with a Recreational Trails grant from the Federal Highway Administration, this LWCF grant will help the Town of Minden develop a trailhead. The development will include a parking lot, picnic area, walkways, irrigation, and landscaping so that people can access the trail system being separately developed.</t>
  </si>
  <si>
    <t>JAKE'S WETLANDS TRAILHEAD</t>
  </si>
  <si>
    <t>BEAVER DAM STATE PARK BURNED AREA REVEGETATION</t>
  </si>
  <si>
    <t>BEAVER DAM STATE PARK</t>
  </si>
  <si>
    <t>NORTH VALLEYS REGIONAL PARK PLAYGROUND</t>
  </si>
  <si>
    <t>Renovate an existing playground that does not meet accessibility or maintenance goals. The project will fund removal of existing structures and surfacing, and build new drainage, surfacing, and reconfigure play elements. Funds will also help build a new sidewalk. Land protections under the LWCF Act will be conveyed to North Valleys Park for the first time.</t>
  </si>
  <si>
    <t>NORTH VALLEYS REGIONAL PARK</t>
  </si>
  <si>
    <t>LION'S PARK ADA AND SAFETY IMPROVEMENTS</t>
  </si>
  <si>
    <t>MINERAL COUNTY</t>
  </si>
  <si>
    <t>Mineral</t>
  </si>
  <si>
    <t>Chenango Valley State Park - Water Systems</t>
  </si>
  <si>
    <t>NYS OPRHP Central Region</t>
  </si>
  <si>
    <t>Improve the esisting water distribution system. Deficiencies to be addressed are the aging distribution piping, low pressure in certain areas of the park and a labor intensive winterization process.</t>
  </si>
  <si>
    <t>CHENANGO VALLEY STATE PARK</t>
  </si>
  <si>
    <t>BROOME</t>
  </si>
  <si>
    <t>Higley Flow State Park - Renovate Toilet/Shower</t>
  </si>
  <si>
    <t>NYS OPRHP Thousand Islands Region</t>
  </si>
  <si>
    <t>Replace an existing toilet/shower bldg. The new concrete bldg, with wood siding and asphalt shingles, will replace the wood frames shower bldg built in 1981 and meet federal standards for accessibility with ADA compliant.</t>
  </si>
  <si>
    <t>HIGLEY Flow State Park</t>
  </si>
  <si>
    <t>SAINT LAWRENCE</t>
  </si>
  <si>
    <t>Wildwood State Park - Renovation Development</t>
  </si>
  <si>
    <t>NYS OPRHP Long Island Region</t>
  </si>
  <si>
    <t>Wildwood State Park</t>
  </si>
  <si>
    <t>SUFFOLK</t>
  </si>
  <si>
    <t>Keewaydin State Park - Renovate Bathhouse</t>
  </si>
  <si>
    <t>Renovate the deteriorated bathhouse in the pool area, install walkways and utilites, and create a lifeguard station at Keewaydin State Park. The new bath- house will meet ADA accessibility standards.</t>
  </si>
  <si>
    <t>KEEWAYDIN STATE PARK</t>
  </si>
  <si>
    <t>Riverbank State Park - Renovate Track Facility</t>
  </si>
  <si>
    <t>NYS OPRHP New York City Region</t>
  </si>
  <si>
    <t>Riverbank State Park</t>
  </si>
  <si>
    <t>Installation of Playground Equipment at 4 Parks</t>
  </si>
  <si>
    <t>NY State OPRHP</t>
  </si>
  <si>
    <t>Install playgroud equipment and playground surfacing in existing NY State Parks, Saratoga Spa State Park, J.B. Thatcher State Park, Minekill State Park and Grafton Lakes State Park.</t>
  </si>
  <si>
    <t>GRAFTON LAKE STATE PARK</t>
  </si>
  <si>
    <t>RENSSELAER</t>
  </si>
  <si>
    <t>Saratoga Spa State Park</t>
  </si>
  <si>
    <t>SARATOGA</t>
  </si>
  <si>
    <t>John B. Thacher State Park</t>
  </si>
  <si>
    <t>ALBANY</t>
  </si>
  <si>
    <t>James Baird State Park - Golf Course Irrigation</t>
  </si>
  <si>
    <t>New York State - OPRHP</t>
  </si>
  <si>
    <t>Install a new irrigation system on the 18 hole golf course as well as construct an irrigation pond to supply water for furture irrigation.</t>
  </si>
  <si>
    <t>James Baird State Park</t>
  </si>
  <si>
    <t>DUTCHESS</t>
  </si>
  <si>
    <t>Bear Mountain Bathhouse Renovation</t>
  </si>
  <si>
    <t>This project is to provide a safe clean updated facility with improved access to the bathhouse, improved pedestrain circulation inside and and replacement of the plumbing and electric fixtures.</t>
  </si>
  <si>
    <t>Bear Mountain State Park</t>
  </si>
  <si>
    <t>ROCKLAND</t>
  </si>
  <si>
    <t>Sunken Meadow Golf Course Irrigation</t>
  </si>
  <si>
    <t>This project will install a new irrigation system in two of the three 9-hole golf courses as well as construct an irrigation pond to supply water for future irrigation.</t>
  </si>
  <si>
    <t>SUNKEN MEADOW STATE PARK</t>
  </si>
  <si>
    <t>Suffolk</t>
  </si>
  <si>
    <t>Sunken Meadow SP Bathhouse Renovation</t>
  </si>
  <si>
    <t>State of NY - Office of Parks &amp; Rec and Historic Pres.</t>
  </si>
  <si>
    <t>Renovate and enlarge men's and women's bathrooms used in the summer and relocate the park police office to enable improvements to the winter bathrooms. Develop a park nature center.</t>
  </si>
  <si>
    <t>FREDERICKTOWN RECREATION DISTRICT - COMMUNITY PARK</t>
  </si>
  <si>
    <t>FREDERICKTOWN RECREATION DISTRICT</t>
  </si>
  <si>
    <t>The Fredericktown Recreation District (Knox County, Ohio) will utilize a Land and Water Conservation Fund grant to assist in acquiring 2 acres to expand its Community Park to 45.18 acres. The original parkland was acquired under LWCF grant 39-00419, Frederick Community Park. The expansion will allow new facilities to accommodate a new adjacent subdivision.</t>
  </si>
  <si>
    <t>COMMUNITY PARK</t>
  </si>
  <si>
    <t>ERIE METROPARKS VERMILLION RIVER LAKESHORE</t>
  </si>
  <si>
    <t>ERIE METROPARKS</t>
  </si>
  <si>
    <t>Acquire 1.5 acres within the city of Vermillion. This property includes 300 linear feet of Lake Erie shoreline, a 0.25-acre beach, 500 feet of Vermillion River frontage, and access to a river jetty that extends almost 800 feet off the property into Lake Erie. The property is near Vermillion’s Main Street Public Beach, the Inland Seas Maritime Museum (on the National Register of Historic Places), and the Vermillion Lighthouse.</t>
  </si>
  <si>
    <t>VERMILLION RIVER LAKESHORE PRESERVE</t>
  </si>
  <si>
    <t>ERIE</t>
  </si>
  <si>
    <t>CITY OF WAUSEON - DOROTHY B. BIDDLE PARK</t>
  </si>
  <si>
    <t>CITY OF WAUSEON</t>
  </si>
  <si>
    <t>The city of Wauseon (Fulton County, Ohio) will utilize a Land and Water Conservation Fund grant to assist in constructing its “Field of Dreams.” The grant scope includes a new baseball complex at the 64.78-acre Central Park. The 4 new baseball fields will accommodate 9 baseball leagues with over 300 youth plus several adult leagues with over 600 participants.</t>
  </si>
  <si>
    <t>DOROTHY B. BIDDLE PARK</t>
  </si>
  <si>
    <t>ORANGE TOWNSHIP - GLEN OAK PARK</t>
  </si>
  <si>
    <t>ORANGE TOWNSHIP</t>
  </si>
  <si>
    <t>Orange Township (Deleware County, Ohio) will utilize a Land and Water Conservation Fund grant to assist in adding a playground at Glen Oak Park. Orange Township is a rapidly growing community and is in need of playground equipment for younger children. The new playground will provide numerous ground and platform activities designed for universal access. Concrete pathways will be added in order to connect all other park facilities to the new playground area.</t>
  </si>
  <si>
    <t>GLEN OAK PARK</t>
  </si>
  <si>
    <t>CITY OF ST. CLAIRSVILLE - CENTRAL PARK</t>
  </si>
  <si>
    <t>CITY OF CLAIRSVILLE</t>
  </si>
  <si>
    <t>The city of St. Clairsville (Belmont County, Ohio) will utilize a Land and Water Conservation Fund grant to assist in developing an amphitheater and general support facilities at Central Park. This 15-acre site was originally used as the Belmont County fairgrounds. St. Clairsville is regionally known for its outdoor festivals, stage productions, and concerts but has lost the use of the local high school stadium for these activities. The new amphitheater will allow these activities to continue uninterrupted as well as add a new dimension to Central Park by encouraging visitors to the park throughout the entire year.</t>
  </si>
  <si>
    <t>BELMONT</t>
  </si>
  <si>
    <t>AMHERST TOWNSHIP AM-TOWN PARK TRAIL</t>
  </si>
  <si>
    <t>AMHERST TOWNSHIP</t>
  </si>
  <si>
    <t>Construct an additional 1,991 linear feet to the Am-Town Trail within Amherst Township Park. This project will complete a loop trail which will allow park users to more easily access the park’s soccer fields, baseball diamonds, playground, and picnic areas.</t>
  </si>
  <si>
    <t>AMHERST TOWNSHIP PARK</t>
  </si>
  <si>
    <t>LORAIN</t>
  </si>
  <si>
    <t>CITY OF SANDUSKY - LIONS PARK</t>
  </si>
  <si>
    <t>CITY OF SANDUSKY</t>
  </si>
  <si>
    <t>The city of Sandusky (Erie County, Ohio) will utilize a Land and Water Conservation Fund grant to assist in the construction of a spray pool, playground, basketball courts, and a restroom/shelter at Lions Park. The spray pool is a new addition to the park while the existing playground, restroom/shelter, and basketball courts will be replaced in their entirety due to age and poor condition.</t>
  </si>
  <si>
    <t>VERNON TOWNSHIP COMMUNITY PARK</t>
  </si>
  <si>
    <t>VERNON TOWNSHIP</t>
  </si>
  <si>
    <t>Develop 2 picnic shelters with accompanying sidewalks connecting them to each other and the adjacent parking lot. The long term benefit to this 7.35-acre park is in making it more useful to the overall community.</t>
  </si>
  <si>
    <t>SCIOTO</t>
  </si>
  <si>
    <t>CITY OF NEWARK - HOLLANDER POOL</t>
  </si>
  <si>
    <t>CITY OF NEWARK</t>
  </si>
  <si>
    <t>The city of Newark (Licking County, Ohio) will utilize a Land and Water Conservation Fund grant to assist in replacing a pool liner at the community swimming pool. The pool has been closed since 2009 due to extensive water and chemical leakage problems.</t>
  </si>
  <si>
    <t>HOLLANDER PARK</t>
  </si>
  <si>
    <t>Licking</t>
  </si>
  <si>
    <t>PYMATUNING AND MOHICAN STATE PARKS</t>
  </si>
  <si>
    <t>The Ohio Department of Natural Resources (Division of Parks) will utilize a Land and Water Conservation Fund grant to assist in remodeling 24 older, outdated cottages at Pymatuning and Mohican State Parks. These parks are two of only a few locations that offer overnight accommodations in the state park system.</t>
  </si>
  <si>
    <t>PYMATUNING STATE PARK</t>
  </si>
  <si>
    <t>ASHTABULA</t>
  </si>
  <si>
    <t>MOHICAN STATE PARK</t>
  </si>
  <si>
    <t>ASHLAND</t>
  </si>
  <si>
    <t>FOREST RIDGE PRESERVE EXPANSION</t>
  </si>
  <si>
    <t>VILLAGE OF MORELAND HILLS</t>
  </si>
  <si>
    <t>Moreland Hills (Cuyahoga County) will acquire 4.2-acres as an addition to the 14-acre Forest Ridge Preserve. The new land will create new recreational opportunities, link regional trails with parklands, and protect a stream restoration project on the existing parklands.</t>
  </si>
  <si>
    <t>FOREST RIDGE PRESERVE</t>
  </si>
  <si>
    <t>CUYAHOGA</t>
  </si>
  <si>
    <t>WINESBURG PARK</t>
  </si>
  <si>
    <t>PAINT TOWNSHIP TRUSTEES</t>
  </si>
  <si>
    <t>Paint Township (Holmes County) will acquire 4.089 acres to expand the existing 4.8-acre Winesburg Park. Proposed future development includes a second baseball field, restrooms, a pavilion, and additional parking.</t>
  </si>
  <si>
    <t>HOLMES</t>
  </si>
  <si>
    <t>HIRAM SCHOOL PARK</t>
  </si>
  <si>
    <t>VILLAGE OF HIRAM</t>
  </si>
  <si>
    <t>Hiram (Portage County) will acquire 5.2 acres to create Hiram School Park. The proposed future development includes baseball and softball fields, soccer fields, a playground, picnic area, and parking lot.</t>
  </si>
  <si>
    <t>PORTAGE</t>
  </si>
  <si>
    <t>FAIRHOPE NATURE PRESERVE PICNIC SHELTER</t>
  </si>
  <si>
    <t>CITY OF CANTON</t>
  </si>
  <si>
    <t>Canton (Stark County) will improve the 69-acre Fairhope Nature Preserve by constructing a picnic shelter.</t>
  </si>
  <si>
    <t>FAIRHOPE NATURE PRESERVE</t>
  </si>
  <si>
    <t>STARK</t>
  </si>
  <si>
    <t>ELYRIA TOWNSHIP-THE ROWLAND NATURE PRESERVE</t>
  </si>
  <si>
    <t>ELYRIA TOWNSHIP</t>
  </si>
  <si>
    <t>Elyria Township (Lorain County) will create the Rowland Nature Preserve and construct an entrance road and parking. The Township’s population grew 22.5 percent since 1990 but still lacked a public park. In December 2009, the Rowland Family donated a 58.32-acre wooded plot with a 12-acre lake and wanted it to be retained in the natural state as much as possible while opening it to public use. The Rowland Nature Preserve will offer area residents their first public park and outdoor recreation facilities within the township.</t>
  </si>
  <si>
    <t>THE ROWLAND NATURE PRESERVE</t>
  </si>
  <si>
    <t>DRODER ACQUISITION - NORTH RESERVOIR PORTAGE LAKES</t>
  </si>
  <si>
    <t>The Ohio Department of Natural Resources will acquire a 1.94-acre lakefront parcel on North Reservoir, one of the canal feeder lakes in the Portage Lakes state system.</t>
  </si>
  <si>
    <t>NORTH RESERVOIR AT PORTAGE LAKES</t>
  </si>
  <si>
    <t>SUMMIT</t>
  </si>
  <si>
    <t>TIMBERSTONE ADDITION TO SYLVAN PARK PRAIRIE</t>
  </si>
  <si>
    <t>OLANDER PARK SYSTEM</t>
  </si>
  <si>
    <t>The Olander Park System (Lucas County) will purchase 42 acres adjacent to Sylvan Prairie Park, an existing LWCF-assisted park.</t>
  </si>
  <si>
    <t>SYLVAN PRAIRIE PARK</t>
  </si>
  <si>
    <t>Lucas</t>
  </si>
  <si>
    <t>MIDDLEFIELD WETLANDS ACQUISITION</t>
  </si>
  <si>
    <t>GEAUGA PARK DISTRICT</t>
  </si>
  <si>
    <t>The Geauga Park District (Geauga County) will acquire a 20-acre tract within the village of Middlefield containing 7.5 wetland acres.</t>
  </si>
  <si>
    <t>MIDDLEFIELD WETLANDS</t>
  </si>
  <si>
    <t>GEAUGA</t>
  </si>
  <si>
    <t>DRESDEN SWIM CENTER ACQUISITION</t>
  </si>
  <si>
    <t>VILLAGE OF DRESDEN</t>
  </si>
  <si>
    <t>The village of Dresden will purchase the privately owned Dresden Swim Center. The Swim Center will become a public pool and the 6.74 acres included in the purchase will become a public park.</t>
  </si>
  <si>
    <t>DRESDEN SWIM CENTER</t>
  </si>
  <si>
    <t>MUSKINGUM</t>
  </si>
  <si>
    <t>MONDHANK ACQUISITION AT BUCKEYE LAKE</t>
  </si>
  <si>
    <t>The Ohio Department of Natural Resources will acquire two parcels adjacent to Seller’s Point at Buckeye Lake. The total acreage for both parcels is 0.1553-acre. This acquisition will improve access to the state owned property for shoreline fishing and hiking.</t>
  </si>
  <si>
    <t>SELLER'S POINT AT BUCKEYE LAKE</t>
  </si>
  <si>
    <t>FAIRFIELD</t>
  </si>
  <si>
    <t>SCHAFER ACQUISITION AT BUCKEYE LAKE STATE PARK</t>
  </si>
  <si>
    <t>The Ohio Department of Natural Resources will purchase a small lake front parcel for additional public access at Buckeye Lake, Ohio's oldest state park.</t>
  </si>
  <si>
    <t>BUCKEYE LAKE STATE PARK</t>
  </si>
  <si>
    <t>HOCKING STATE FOREST HORSE CAMP IMPROVEMENTS</t>
  </si>
  <si>
    <t>The Ohio Department of Natural Resources (Division of Forestry) will improve an equestrian campground within the Hocking State Forest in Hocking County. Improvements will include replacement of an existing vault latrine, a new shelter house, and renovation of existing campsites.</t>
  </si>
  <si>
    <t>HOCKING STATE FOREST</t>
  </si>
  <si>
    <t>Hocking</t>
  </si>
  <si>
    <t>BATH NATURE PRESERVE OBSERVATION AND FISHING DECK</t>
  </si>
  <si>
    <t>BATH TOWNSHIP</t>
  </si>
  <si>
    <t>Bath Township will improve the Bath Nature Preserve by rebuilding an observation and fishing deck on Bath Pond. The grant scope includes the construction of a 460’ trail, a 124’ boardwalk, and a 20’ x 30’ deck which will benefit students, nature observers, and fishermen.</t>
  </si>
  <si>
    <t>BATH NATURE PRESERVE</t>
  </si>
  <si>
    <t>Summit</t>
  </si>
  <si>
    <t>CANFIELD PARK ACCESSIBILITY AND SAFETY UPGRADE</t>
  </si>
  <si>
    <t>CANFIELD TOWNSHIP</t>
  </si>
  <si>
    <t>Canfield Township will build a pavilion, add picnic tables and charcoal grills, and install security cameras at Canfield Township Community Park.</t>
  </si>
  <si>
    <t>CANFIELD TOWNSHIP COMMUNITY PARK</t>
  </si>
  <si>
    <t>MAHONING</t>
  </si>
  <si>
    <t>RYAN SPORTS COMPLEX RENOVATION</t>
  </si>
  <si>
    <t>CITY OF CINCINNATI</t>
  </si>
  <si>
    <t>Cincinnati will improve the Ryan Sports Complex by realigning and renovating the soccer and baseball fields and constructing an accessible, paved 2.5 mile walking pathway around the complex.</t>
  </si>
  <si>
    <t>RYAN SPORTS COMPLEX</t>
  </si>
  <si>
    <t>HAMILTON</t>
  </si>
  <si>
    <t>COUNTRYSIDE PARK</t>
  </si>
  <si>
    <t>WASHINGTON TOWNSHIP</t>
  </si>
  <si>
    <t>Washington Township (Ohio) will improve the 26-acre Countryside Park by constructing the first of what will become a 5-pod playground. Each pod will have an environmental theme with this first one being referred to as the Butterfly Playground.</t>
  </si>
  <si>
    <t>BEDFORD HEIGHTS MUNICIPAL PARK PAVILION PROJECT</t>
  </si>
  <si>
    <t>CITY OF BEDFORD HEIGHTS</t>
  </si>
  <si>
    <t>The city of Bedford Heights (Cuyahoga County) will construct a picnic pavilion at Municipal Park.</t>
  </si>
  <si>
    <t>MUNICIPAL PARK</t>
  </si>
  <si>
    <t>VILLAGE PARK IMPROVEMENTS</t>
  </si>
  <si>
    <t>VILLAGE OF WASHINGTONVILLE</t>
  </si>
  <si>
    <t>The village of Washingtonville will utilize a Land and Water Conservation Fund grant to assist in the installation of a playground and a basketball court within Village Park.</t>
  </si>
  <si>
    <t>WASHINGTONVILLE VILLAGE PARK</t>
  </si>
  <si>
    <t>COLUMBIANA</t>
  </si>
  <si>
    <t>KELLOGG PARK PLAYGROUND</t>
  </si>
  <si>
    <t>ANDERSON TOWNSHIP</t>
  </si>
  <si>
    <t>Anderson Township (Hamilton County) will construct a playground at Kellogg Park.</t>
  </si>
  <si>
    <t>KELLOGG PARK</t>
  </si>
  <si>
    <t>BELOIT COMMUNITY PARK RESTROOM</t>
  </si>
  <si>
    <t>VILLAGE OF BELOIT</t>
  </si>
  <si>
    <t>The village of Beloit (Mahoning County) will construct an accessible restroom building within Village Park.</t>
  </si>
  <si>
    <t>BELOIT VILLAGE PARK</t>
  </si>
  <si>
    <t>GRAFTON SPLASH STATION</t>
  </si>
  <si>
    <t>VILLAGE OF GRAFTON</t>
  </si>
  <si>
    <t>The village of Grafton will improve North Park by installing a splash station.</t>
  </si>
  <si>
    <t>NORTH PARK</t>
  </si>
  <si>
    <t>GALLOWAY PARK PLAYGROUND EXPANSION</t>
  </si>
  <si>
    <t>VILLAGE OF ENON</t>
  </si>
  <si>
    <t>The village of Enon (Clark County, Ohio) will utilize a Land and Water Conservation Fund grant to assist in expanding the playground within the 6.96-acre Galloway Park to improve accessibility and enhance play opportunities for all children.</t>
  </si>
  <si>
    <t>GALLOWAY PARK</t>
  </si>
  <si>
    <t>CLARK</t>
  </si>
  <si>
    <t>HOLLANDER PARK POOL IMPROVEMENTS</t>
  </si>
  <si>
    <t>The city of Newark (Ohio) will improve Hollander Park by constructing a spray pad within the swimming pool complex and adding traffic control features in the parking lot.</t>
  </si>
  <si>
    <t>ROSEVILLE NEW SKATE PLAZA</t>
  </si>
  <si>
    <t>VILLAGE OF ROSEVILLE</t>
  </si>
  <si>
    <t>The village of Roseville (Perry County) will improve Roseville Municipal Park by constructing a skate plaza and walking path.</t>
  </si>
  <si>
    <t>ROSEVILLE MUNICIPAL PARK</t>
  </si>
  <si>
    <t>Perry</t>
  </si>
  <si>
    <t>SHELBY HISTORIC BIKE AND RECREATION TRAIL</t>
  </si>
  <si>
    <t>The city of Shelby (Richland County) will construct a recreation trail within Central Park in downtown Shelby.</t>
  </si>
  <si>
    <t>VILLAGE OF OAK HARBOR NON MOTORIZED BOAT LAUNCH</t>
  </si>
  <si>
    <t>VILLAGE OF OAK HARBOR</t>
  </si>
  <si>
    <t>The village of Oak Harbor (Ottawa County) will construct a boat launch along the Portage River for non-motorized vessels.</t>
  </si>
  <si>
    <t>OAK HARBOR BOAT LAUNCH</t>
  </si>
  <si>
    <t>LITTLE MIAMI SCENIC TRAIL RESURFACING PROJECT</t>
  </si>
  <si>
    <t>The Ohio Department of Natural Resources will improve the state-owned sections of the Little Miami Scenic Trail.</t>
  </si>
  <si>
    <t>LITTLE MIAMI SCENIC TRAIL</t>
  </si>
  <si>
    <t>MEADOWBROOK PARK POOL RENOVATION</t>
  </si>
  <si>
    <t>HOPEWELL TOWNSHIP</t>
  </si>
  <si>
    <t>Hopewell Township (Ohio) will renovate Crystal Pool within Meadowbrook Park. Crystal Pool was constructed in 1930 and has been in continuous operation ever since. The pool was rebuilt in 1980 with the financial assistance from another LWCF grant. The grant scope includes the installation of new pool floors in the main and wading pools plus refurbishing the main pool slide.</t>
  </si>
  <si>
    <t>MEADOWBROOK PARK</t>
  </si>
  <si>
    <t>Seneca</t>
  </si>
  <si>
    <t>WYMAN WOODS ACCESSIBILITY IMPROVEMENTS</t>
  </si>
  <si>
    <t>CITY OF GRANDVIEW HEIGHTS</t>
  </si>
  <si>
    <t>The city of Grandview Heights (Franklin County) will improve the 14.03-acre Wyman Woods Park by constructing a new playground to replace the existing play features, a vehicle turn around, and improvements to the shelter house restrooms.</t>
  </si>
  <si>
    <t>WYMAN WOODS</t>
  </si>
  <si>
    <t>SCHROCK PARK BALLFIELD LIGHTING-PHASE II</t>
  </si>
  <si>
    <t>CITY OF TUTTLE</t>
  </si>
  <si>
    <t>The city of Tuttle (Grady County, Oklahoma) will utilize a Land and Water Conservation Fund grant to assist in replacing the 1970 lighting structures at Schrock Park with safe, efficient, reliable lighting that will expand the usable time of the ballparks, allowing additional diamond-based activities such as baseball, softball, T-ball, and kickball to be scheduled. The City will also replace the concession stand that will provide a more inviting atmosphere and draw people to the ballparks. This project preserves what might otherwise eventually become a stagnant outdoor recreation resource and will help keep it viable for use by the entire community.</t>
  </si>
  <si>
    <t>SCHROCK PARK</t>
  </si>
  <si>
    <t>GRADY</t>
  </si>
  <si>
    <t>HARRAH SPLASH PARK-HERITAGE PARK</t>
  </si>
  <si>
    <t>TOWN OF HARRAH</t>
  </si>
  <si>
    <t>The town of Harrah will install a new splash pad facility at Heritage Park. Harrah, located 25 miles east of downtown Oklahoma City does not have a swimming pool.</t>
  </si>
  <si>
    <t>HARRAH PARK</t>
  </si>
  <si>
    <t>COLLINSVILLE CITY PARK</t>
  </si>
  <si>
    <t>CITY OF COLLINSVILLE</t>
  </si>
  <si>
    <t>Collinsville (Tulsa County) will improve Collinsville City Park by constructing two shelters, additional parking, and trail connections providing a link from the spray pad and playground area to the east side of the park where the tennis courts and softball field are located.</t>
  </si>
  <si>
    <t>TULSA</t>
  </si>
  <si>
    <t>SUNRISE PARK SPLASHPAD</t>
  </si>
  <si>
    <t>CITY OF YUKON</t>
  </si>
  <si>
    <t>Yukon (Canadian County) will improve Sunrise Park by constructing a splash pad with accessible sidewalks plus the installation of utilities and various park signs.</t>
  </si>
  <si>
    <t>SUNRISE PARK</t>
  </si>
  <si>
    <t>CANADIAN</t>
  </si>
  <si>
    <t>KEITHLEY PARK AND LLOYD PLYLER PARK IMPROVEMENTS</t>
  </si>
  <si>
    <t>CITY OF DURANT</t>
  </si>
  <si>
    <t>Durant (Bryan County) will improve Keithley Park by constructing a new splash pad facility and public restrooms and Lloyd Plyler Park by paving the parking area, adding a canopy to the combination concession and restroom facility, and installing removable bleachers at the ball field.</t>
  </si>
  <si>
    <t>LLOYD PLYLER PARK</t>
  </si>
  <si>
    <t>BRYAN</t>
  </si>
  <si>
    <t>LEGACY PARK PLAYGROUNDS</t>
  </si>
  <si>
    <t>TOWN OF GOLDSBY</t>
  </si>
  <si>
    <t>The town of Goldsby (McClain County, Oklahoma) will utilize a Land and Water Conservation Fund grant to assist in upgrading the existing playground equipment and installing a new play structure within the 3-acre Legacy Park. The grant scope includes retrofitting the existing playground equipment with accessible sidewalks and new safety surface material. The new play structure will augment and complete the outdoor recreation facilities. Legacy Park is located adjacent to City Hall and the Community Building and consists of a picnic area with a gazebo and pavilion, a restroom, a quarter mile exercise trail, and a playground. Goldsby, population of 1200, is located in central Oklahoma.The LWCF project will retrofit the existing playground equipment with accessible sidewalks and new fall surface material. The new playstructure will augment and complete the outdoor recreation facilities at Legacy Park. The 3.0 acre Legacy Park is located adjacent to City Hall and the Community Building and consists of a picnic area, with a gazebo and pavilion, a restroom, a quarter mile exercise trail and playground equipment. The town of Goldsby, population of 1200, is located in central Oklahoma.</t>
  </si>
  <si>
    <t>MCCLAIN</t>
  </si>
  <si>
    <t>HENNESSEY PARK &amp; AQUATIC CENTER-PHASE I</t>
  </si>
  <si>
    <t>TOWN OF HENNESSEY</t>
  </si>
  <si>
    <t>Hennessey (Kingfisher County) will improve Hennessey Park by constructing a skateboard facility, a new playground, and basketball and sand volleyball courts plus general support facilities such as lighting, parking, and directional signs. Hennessey Public Schools recently donated 3.02 acres to the Town for the site of this new park.</t>
  </si>
  <si>
    <t>HENNESSEY RECREATIONAL PARK</t>
  </si>
  <si>
    <t>KINGFISHER</t>
  </si>
  <si>
    <t>KEITHLEY PARK</t>
  </si>
  <si>
    <t>TIGER VETERANS MEMORIAL PARK</t>
  </si>
  <si>
    <t>ROFF PUBLIC SCHOOLS</t>
  </si>
  <si>
    <t>Roff Public Schools will improve Tiger Veterans Memorial Park by installing a new playground with a new fall safety surface, accessible sidewalks, an exercise trail with lighted fitness stations, and an amphitheater. Roff, population 734, is located in south central Oklahoma.</t>
  </si>
  <si>
    <t>PONTOTOC</t>
  </si>
  <si>
    <t>CORDELL PARK SWIMMING POOL IMPROVEMENTS</t>
  </si>
  <si>
    <t>CITY OF CORDELL</t>
  </si>
  <si>
    <t>Cordell (Washita County) will renovate the Municipal Swimming Pool by repairing cracks in the pool basin, refinishing the pool basin walls, installing new expansion joints on the pool basin walls and floor, applying epoxy finish to the pool basin interior, and painting the ladders, life guard chairs, and dive towers. This pool was completed in the late 1930s under a grant from the Works Project Administration and has been in continuous use during spring and summer since its construction. This project will be the third time an LWCF grant has assisted in renovating and improving the Cordell Municipal Swimming Pool.</t>
  </si>
  <si>
    <t>CORDELL PARK</t>
  </si>
  <si>
    <t>WASHITA</t>
  </si>
  <si>
    <t>BECKMAN PARK REVITALIZATION</t>
  </si>
  <si>
    <t>CITY OF MUSKOGEE</t>
  </si>
  <si>
    <t>BECKMAN PARK</t>
  </si>
  <si>
    <t>MUSKOGEE</t>
  </si>
  <si>
    <t>HONOR HEIGHTS PARK ACQUISITION SOUTH</t>
  </si>
  <si>
    <t>The city of Muskogee (Muskogee County) will enlarge the 132-acre Honor Heights Park by acquiring 17.0 additional acres.</t>
  </si>
  <si>
    <t>HONOR HEIGHTS PARK</t>
  </si>
  <si>
    <t>Muskogee</t>
  </si>
  <si>
    <t>MORRIS EAGLE PARK</t>
  </si>
  <si>
    <t>MORRIS PUBLIC SCHOOLS</t>
  </si>
  <si>
    <t>The Morris Public Schools District (Okmulgee County) will acquire 30 acres and construct several picnic pavilions and a playground at Morris Eagle Park within the town of Morris. This community does not have another park.</t>
  </si>
  <si>
    <t>OKMULGEE</t>
  </si>
  <si>
    <t>NEW PARK FIELDS - PHASE I</t>
  </si>
  <si>
    <t>The city of Tuttle (Grady County) will construct a series of soccer fields, a playground, and a 4,700 linear foot trail within the newly acquired 40-acre Tuttle Creek Park.</t>
  </si>
  <si>
    <t>TUTTLE CREEK PARK</t>
  </si>
  <si>
    <t>KELLY LANE PARK FITNESS ZONE AND PLAYGROUND</t>
  </si>
  <si>
    <t>CITY OF SAPULPA</t>
  </si>
  <si>
    <t>The city of Sapulpa (Creek County) will develop a fitness zone and a new playground within Kelly Lane Park. The grant scope includes installing a modular play system and free standing play apparatus along with sidewalks, signs, and safety surfacing with a drainage system.</t>
  </si>
  <si>
    <t>KELLY LANE PARK</t>
  </si>
  <si>
    <t>CREEK</t>
  </si>
  <si>
    <t>REDBUD PARK</t>
  </si>
  <si>
    <t>CITY OF MARLOW</t>
  </si>
  <si>
    <t>The city of Marlow (Stephens County) will construct a splashpad with shade shelters and site furnishings within the 14-acre Redbud Park.</t>
  </si>
  <si>
    <t>STEPHENS</t>
  </si>
  <si>
    <t>HEAVENER CITY PARK IMPROVEMENTS</t>
  </si>
  <si>
    <t>CITY OF HEAVENER</t>
  </si>
  <si>
    <t>The city of Heavener (Le Flore County) will improve City Park by constructing a splash pad, a skate park, and walkways.</t>
  </si>
  <si>
    <t>HEAVENER CITY PARK</t>
  </si>
  <si>
    <t>Leflore</t>
  </si>
  <si>
    <t>SOUTH PARK SPLASH PAD</t>
  </si>
  <si>
    <t>CITY OF VINITA</t>
  </si>
  <si>
    <t>The city of Vinita (Craig County) will construct a splash pad and install accessible sidewalks, utilities, fencing, and signs at South Park.</t>
  </si>
  <si>
    <t>CRAIG</t>
  </si>
  <si>
    <t>LAKE EWAUNA TRAIL PHASE 2</t>
  </si>
  <si>
    <t>CITY OF KLAMATH FALL &amp; KLAMATH COUNTY</t>
  </si>
  <si>
    <t>This grant funds the construction of 1,800 lineal feet of multi-use trail, including two foot bridges, along the eastern shore of Lake Ewauna. This segment of trail will eventually connect to an abandoned railroad bed trail to the south and to a developing trail to the north to create a 1.8 mile lakeside trail in the immediate vicinity of downtown Klamath Falls. The project provides public access to the Lake Ewauna shoreline for walking, biking, bird watching, nature viewing, and fishing activities in perpetuity.</t>
  </si>
  <si>
    <t>EWAUNA TRAIL</t>
  </si>
  <si>
    <t>KLAMATH</t>
  </si>
  <si>
    <t>NORTH SHORE TRAIL COUPLET</t>
  </si>
  <si>
    <t>CITY OF LEBANON</t>
  </si>
  <si>
    <t>This grant provides matching funds for the construction of a 2,020.74 x 15-foot lineal natural trail to connect with the City of Lebanon's existing North Shore Trail. The project enjoys broad community support and is a key connection for Lebanon's park system for its south side residents.</t>
  </si>
  <si>
    <t>CHEADLE LAKE TRAIL</t>
  </si>
  <si>
    <t>SHUTE PARK RENOVATION 2</t>
  </si>
  <si>
    <t>CITY OF HILLSBORO</t>
  </si>
  <si>
    <t>This grant will further develop Shute Park, Hillsboro’s oldest park, by adding a new 20 x 30 picnic shelter with a connecting ADA path, and converting an existing grass parking lot to year round use by replacing the grass with a porous paving surface. During summer months, up to 600 children and scores of volunteers are in the park each day for the Outpost program, a free recreation/free lunch program for youth 18 years and younger. Keeping kids healthy is essential to keeping communities healthy.</t>
  </si>
  <si>
    <t>SHUTE PARK</t>
  </si>
  <si>
    <t>MILL CREEK &amp; PORTER BOONE PARK ENHANCEMENTS</t>
  </si>
  <si>
    <t>CITY OF AUMSVILLE</t>
  </si>
  <si>
    <t>This grant funds improvements at two existing community parks in Aumsville. Improvements at Mill Creek Park’s community ballfield will include new concrete walkways, picnic tables, barbecues, new sod for the in-field and repositioning of existing bleachers. Parking and group shelter improvements will be made at Porter-Boone Park.</t>
  </si>
  <si>
    <t>MILL CREEK PARK</t>
  </si>
  <si>
    <t>MARION</t>
  </si>
  <si>
    <t>PORTER BOONE PARK</t>
  </si>
  <si>
    <t>CENTRAL PARK PLAZA REHAB</t>
  </si>
  <si>
    <t>CITY OF CORVALLIS</t>
  </si>
  <si>
    <t>This grant provides funding to replace the pavers in the City of Corvallis’ Central Park plaza for improved safety and ADA accessibility. This site has been protected under the Land and Water Conservation Fund Act since 1974 when it received its first assistance under this program. In all, there have been three LWCF grants awarded for park improvements at this site.</t>
  </si>
  <si>
    <t>ORCHARD PARK REHAB</t>
  </si>
  <si>
    <t>CITY OF HERMISTON</t>
  </si>
  <si>
    <t>This grant will rehabilitate an existing city park by replacing a restroom, play equipment, irrigation and lighting system and reroofing an existing group picnic shelter with Spanish tiles. In addition, new landscaping, on-site parking, walkways and signage are to be added. The project incorporates energy savings and natural resource conservation elements and will encourage more children and their families to participate in active outdoor recreation play when complete.</t>
  </si>
  <si>
    <t>VICTORY SQUARE PARK</t>
  </si>
  <si>
    <t>Umatilla</t>
  </si>
  <si>
    <t>PIONEER PARK DEVELOPMENT</t>
  </si>
  <si>
    <t>CITY OF SILVERTON</t>
  </si>
  <si>
    <t>Grant funds will help the City realize their dream of turning this two acre vacant lot into a vibrant community park. Planned development elements include a picnic shelter, playground, and sports court. The grant will also help fund site improvements like irrigation and landscaping.</t>
  </si>
  <si>
    <t>PIONEER PARK</t>
  </si>
  <si>
    <t>VALLEY OF THE ROGUE &amp; TUMALO STATE PARK REHAB</t>
  </si>
  <si>
    <t>OR DEPARTMENT OF PARKS AND RECREATION</t>
  </si>
  <si>
    <t>Grant funds will help the state of Oregon renovate aged campgrounds in two state parks: Valley of the Rogue and Tumalo. At Valley of the Rogue State Park in Jackson County, we’ll be replacing the restroom and shower building in the campground, including an upgrade to the utilities and the lift station. At Tumalo State Park in Deschutes County, we’ll be upgrading utilities and replacing the old water tank.</t>
  </si>
  <si>
    <t>TUMALO STATE PARK</t>
  </si>
  <si>
    <t>Deschutes</t>
  </si>
  <si>
    <t>VALLEY OF THE ROGUE STATE PARK</t>
  </si>
  <si>
    <t>LOWER DESCHUTES RIVER RANCH</t>
  </si>
  <si>
    <t>OR DEPARTMENT OF FISH AND WILDLIFE</t>
  </si>
  <si>
    <t>Acquisition of 965 acres of the Lower Deschutes River Ranch property to provide public access and recreation opportunities including indirect rate.</t>
  </si>
  <si>
    <t>LOWER DESCHUTES WILDLIFE AREA</t>
  </si>
  <si>
    <t>OXBOW PARK NATURE BASED PLAY AREA</t>
  </si>
  <si>
    <t>METRO</t>
  </si>
  <si>
    <t>Construct nature-based play area at Oxbow Regional Park including design and engineering, utilities, surfacing, signs, trails, play pods, landscaping and indirect rate.</t>
  </si>
  <si>
    <t>OXBOW REGIONAL PARK</t>
  </si>
  <si>
    <t>Clackamas</t>
  </si>
  <si>
    <t>CROOKED RIVER WETLANDS PARK</t>
  </si>
  <si>
    <t>CITY OF PRINEVILLE</t>
  </si>
  <si>
    <t>Development of Crooked River Wetlands Park including multi-use paths, concrete sidewalks, benches, waterless restroom, interpretive facilities and indirect rate.</t>
  </si>
  <si>
    <t>CROOK</t>
  </si>
  <si>
    <t>TUMALO RETROOM BUILDING AND SEWER REHAB</t>
  </si>
  <si>
    <t>Construction of restroom/shower building in the B-loop of Tumalo State Park including technical assistance, site work, sewage disposal systems and indirect rate.</t>
  </si>
  <si>
    <t>DALLAS CITY PARK RESTROOM REHABILITATION</t>
  </si>
  <si>
    <t>CITY OF DALLAS</t>
  </si>
  <si>
    <t>Rehabilitation of restroom structures in Dallas City Park including upgraded ventilation, stall partitions, lighting, plumbing, roofing and indirect rate.</t>
  </si>
  <si>
    <t>DALLAS CITY PARK</t>
  </si>
  <si>
    <t>Polk</t>
  </si>
  <si>
    <t>PIONEER PARK UPGRADE</t>
  </si>
  <si>
    <t>CITY OF LA GRANDE</t>
  </si>
  <si>
    <t>Restroom rehabilitation, playground replacement, playground surfacing, trail construction and indirect rate.</t>
  </si>
  <si>
    <t>CITY PARK REHABILITATION</t>
  </si>
  <si>
    <t>CITY OF MCMINNVILLE</t>
  </si>
  <si>
    <t>City Park rehabilitation including new kitchen shelter, barbeque, picnic table, drinking fountain, footbridge replacement, asphalt pathways, pavers, security cameras and indirect rate.</t>
  </si>
  <si>
    <t>MCMINNVILLE CITY PARK</t>
  </si>
  <si>
    <t>Yamhill</t>
  </si>
  <si>
    <t>LOST LAKE &amp; KEENIG CREEK CAMPGROUND TOILET</t>
  </si>
  <si>
    <t>OR DEPARTMEN OF FORESTRY</t>
  </si>
  <si>
    <t>CLATSOP STATE FOREST - LOST LAKE DAY USE AREA</t>
  </si>
  <si>
    <t>CLATSOP</t>
  </si>
  <si>
    <t>TILLAMOOK STATE FOREST - KEENIG CREEK CAMPGROUND</t>
  </si>
  <si>
    <t>TILLAMOOK</t>
  </si>
  <si>
    <t>VILLAGE GREEN RESTROOM AND BICYCLE STORAGE</t>
  </si>
  <si>
    <t>CITY OF SISTERS</t>
  </si>
  <si>
    <t>Improvements at Village Green Park including design, permits, site work, restroom facility, bicycle lockers, pathway, utilities and indirect rate.</t>
  </si>
  <si>
    <t>VILLAGE GREEN PARK</t>
  </si>
  <si>
    <t>CLACKAMAS</t>
  </si>
  <si>
    <t>Warwick Twp - Bates Property Acquisition</t>
  </si>
  <si>
    <t>Warwick Township</t>
  </si>
  <si>
    <t>Warwick Twp has been awarded a LWCF grant to acquire 82.45 acres of open space and forest land know at the Bates Property. It is envisioned that this property will be transferred to PA state Game Lands #43 to be open for full breadth of public access, recreation and wild habitat.</t>
  </si>
  <si>
    <t>State Game Lands #43</t>
  </si>
  <si>
    <t>CHESTER</t>
  </si>
  <si>
    <t>Munro Property Acquisition</t>
  </si>
  <si>
    <t>Girard Borough</t>
  </si>
  <si>
    <t>Girard Borough has been awarded a LWCF grant to acquire 73.1 acres of open space land know as Munro Property. The property is located adjacent to Girard Borough Park &amp; will provide for new recreational opportunities to be developed at this site. It will all protect ecosystem that exists.</t>
  </si>
  <si>
    <t>Girard Borough Park</t>
  </si>
  <si>
    <t>Wineberry Estates Property Acquisition</t>
  </si>
  <si>
    <t>East Coventry Township</t>
  </si>
  <si>
    <t>E. Conventry Twp. is to acquire two parcels totaling 32.05 acres of open space land know as the Wineberry Estate. This proposed trail system will connect to the 1.4 miles of public trails owned by Twp on the esisting argiculturally preserved parcel and proposed greeway trail along Pigeon Creek, which will connect to Schuykill Trail.</t>
  </si>
  <si>
    <t>Wineberry Estates Open Space</t>
  </si>
  <si>
    <t>Sykes Properties Acquisition</t>
  </si>
  <si>
    <t>East Bradford Township</t>
  </si>
  <si>
    <t>East Bradford Twp has been awarded a LWCF grant to acquire 2 parcels of land totaling 23.1 acres known as the Sykes properties. The township will protect critical habitat that includes threaten and endagered species.The Sykes properties are adjacent to Shaw's Bridge Park.</t>
  </si>
  <si>
    <t>Brandywide Farms</t>
  </si>
  <si>
    <t>Pottstown Borough - Memorial Park</t>
  </si>
  <si>
    <t>Pottstown Borough</t>
  </si>
  <si>
    <t>Memorial Park (Pottstown Borough)</t>
  </si>
  <si>
    <t>Brentwood Borough - Brentwood Community Park</t>
  </si>
  <si>
    <t>Brentwood Borough</t>
  </si>
  <si>
    <t>This development project will be Phase I for the park and it will include 2 multi-purpose baseball, softball, foot- ball, and soccer fields, 4 tennis courts, 3 basketball courts, a deck for hockey rink and parking area.</t>
  </si>
  <si>
    <t>BRENTWOOD Community Park</t>
  </si>
  <si>
    <t>ALLEGHENY</t>
  </si>
  <si>
    <t>York City - Penn Park Phase I</t>
  </si>
  <si>
    <t>York City</t>
  </si>
  <si>
    <t>This project on behalf of York city to develop new recreation facilities at Penn Park. This project will create new recreation opportunities that include new tot lot and playground equipment, a new misting pad and play area, and a rain garden.</t>
  </si>
  <si>
    <t>PENN PARK</t>
  </si>
  <si>
    <t>Altoona Cty - Juniata Memorial Spray Park</t>
  </si>
  <si>
    <t>Altoona City</t>
  </si>
  <si>
    <t>The city of Altoona will make recreation improvements to Juniata Memorial Spray Park. The existing swimming pool has been closed since 2010 due to deterioration and it will be replaced with the construction of a 6,400 square foot spray park for children. Other improvements include upgrade to the tot/lot playground equipment, basketball courts, lighting, walkways, fencing and site improvements.</t>
  </si>
  <si>
    <t>Juniata Memorial Spray Park</t>
  </si>
  <si>
    <t>BLAIR</t>
  </si>
  <si>
    <t>Mayview Property Acquisition</t>
  </si>
  <si>
    <t>South Fayette Township</t>
  </si>
  <si>
    <t>Acquisition of 67.9 +acres located adjacent to South Fayette Township Fairview Park with frontage along Mayview Road in South Fayette Twp. Waiver of retroactivity date is 08/08/2013</t>
  </si>
  <si>
    <t>FAIRVIEW PARK</t>
  </si>
  <si>
    <t>Allegheny</t>
  </si>
  <si>
    <t>New Wilmington Community Park</t>
  </si>
  <si>
    <t>New Wilmington Borough</t>
  </si>
  <si>
    <t>The development will consist of Swimming Facilities and the Bathhouse.</t>
  </si>
  <si>
    <t>CERRO GORDO CAMPING AREA PARKING FACILITIES</t>
  </si>
  <si>
    <t>PUERTO RICO NATIONAL PARKS COMPANY</t>
  </si>
  <si>
    <t>This project is for the development of parking facilities. This facility will improve the access for the general public, especially for people with special needs; and for visitors of the camping area and the bike trail. This is a 4.5+/- acre pre-existing recreational area park site.</t>
  </si>
  <si>
    <t>CERRO GORDO PUBLIC BEACH AND CAMPING FACILITIES</t>
  </si>
  <si>
    <t>VEGA ALTA</t>
  </si>
  <si>
    <t>CERRO GORDO CAMPING FACILITIES</t>
  </si>
  <si>
    <t>PR NATIONAL PARKS COMPANY</t>
  </si>
  <si>
    <t>This project is for the enhanced renovation development of campgrounds, swimming facilities, trails, picnic shelters, natural area, passive parks and support facilities at this 12.50+/- acre site of Cerro Gordo Camping Facility. This facility will improve the access for the general public, especially for people with special needs; and for the visitors of the camping area and the bike trail. The primary purpose of this project is to reorganize the camping area with minimal elements in the landscaping, which will provide a more natural experience of the site.</t>
  </si>
  <si>
    <t>CERRO GORDO PUBLIC BEACH</t>
  </si>
  <si>
    <t>MAUNABO LITTLE LEAGUE BASEBALL PARK</t>
  </si>
  <si>
    <t>PR NATIONAL PARK AND MUNICIPALITY OF MAUNABO</t>
  </si>
  <si>
    <t>Grant funds will be used for the development of a newly created park of 1.10 of an acre of land at Maunabo Little League Baseball Park. The municipality of Maunabo will develop a minor league baseball park and a passive park at Talante Ward. The construction includes perimeter fence, backstop, site improvements, bleachers, locker rooms, (bathrooms), parking facilities, a lighting system, and utilities. It will increase a much-needed recreational opportunity in the Municipality. The passive park will include a children's play area, landscaping, gazebos benches and a lighting system all around the area.</t>
  </si>
  <si>
    <t>Maunabo</t>
  </si>
  <si>
    <t>PATILLAS TRACK AND FIELD COMPLEX</t>
  </si>
  <si>
    <t>Grant funds will be used for the renovation development of 8.604 acres of land at Patillas Track and Fiels Complex. The Municipality of Patillas will develop and reconstrust a track and fiels complex. The construction will include leveling out the area, drainage system, athletic track reconstruction, bleachers, improvemnts to the maintenance building and bathrooms, outdoor exercising machines area, improvements to the parking area, improvements to the children's playing area, reconstruction of the perimeter fence, lighting system all around the area and utilities. This project will aid and promote the residents of the Municipality of Patillas with a healthy and active lifestyle.</t>
  </si>
  <si>
    <t>ADDITION TO SEVEN SEAS TRAILER CAMP AREA</t>
  </si>
  <si>
    <t>Grant funds will be used for the development of RV/camp sites and support facilities at this 209.75+/- acre site. The Puerto Rico National Parks Company will improve the existing Seven Seas Trailer Camp facility by adding 10 spaces. This project will alleviate the high season demand for camp sites. This project will also provide additional public outdoor recreation in a public beach area dedicated for trailer camp sites.</t>
  </si>
  <si>
    <t>SEVEN SEAS TRAILER CAMP</t>
  </si>
  <si>
    <t>COAMO VELODROME AND NEW SOCCER FIELD IMPROVEMENTS</t>
  </si>
  <si>
    <t>MUNICIPALITY OF COAMO</t>
  </si>
  <si>
    <t>Grant funds will be used for the development of a soccer field and the renovation of support facilities at this 38.3+/- acre site. The Municipality of Coamo will construct a new soccer field in the center of this facility, and will renovate the existing Coamo Velodrome. As a result, of this site, the Municipality and the adjacent communities will have a completely new, innovative and high demanded recreational opportunity.</t>
  </si>
  <si>
    <t>COAMO VELODROME</t>
  </si>
  <si>
    <t>BARCELONETA MINI GOLF COURT</t>
  </si>
  <si>
    <t>MUNICIPALITY OF BARCELONETA</t>
  </si>
  <si>
    <t>Grant funds will be used for the development of a miniature golf court and support facilities at this 2+/- acre site. The Municipality of Barceloneta proposes the development of a new recreation facility adjacent to the existing recreation complex Villa Pazuela. The miniature golf course area will also include concession and restroom facilities, waterways, and utilities. This facility will increase a much-needed recreational opportunity in the Municipality</t>
  </si>
  <si>
    <t>BARCELONETA MINIGOLF COURT</t>
  </si>
  <si>
    <t>YABUCOA SKATEBOARD PARK</t>
  </si>
  <si>
    <t>MUNICIPALITY OF YABUCOA</t>
  </si>
  <si>
    <t>Grant funds will be used for the development of this 1.4+/- of an acre of land at Yabucoa Skateborad Park. The Municipality of Yabucoa will develop a skateboard park adjacent to an existing L&amp;WCF assisted project. This project will complement the existing facilities and will add a completely new alternative of recreation for the adjacent communities. This facility will increase a much-needed recreational opportunity in the Municipality.</t>
  </si>
  <si>
    <t>RI</t>
  </si>
  <si>
    <t>East Matunuck State Beach</t>
  </si>
  <si>
    <t>State of Rhode Island Dept. of Environmental Mgmt.</t>
  </si>
  <si>
    <t>East Matnuck State Beach</t>
  </si>
  <si>
    <t>WALNUT HILL PARK</t>
  </si>
  <si>
    <t>TOWN OF MEGGETT</t>
  </si>
  <si>
    <t>Grant will fund a new park (148.27± acres) that will include the development of a passive park with water access, pathways, viewing platforms, picnic areas and parking. The site represents a key addition to the nationally recognized U.S. Fish and Wildlife Service's ACE Basin reserve and essentially abuts a portion of the ACE Basin National Wildlife Refuge, thereby providing additional buffer for the wildlife refuge and protections for water quality.</t>
  </si>
  <si>
    <t>CHARLESTON</t>
  </si>
  <si>
    <t>RIVERVIEW PARK ADAPTIVE PLAYGROUND</t>
  </si>
  <si>
    <t>CITY OF NORTH AUGUSTA</t>
  </si>
  <si>
    <t>This grant will to fund the development of an accessible playground at Riverview Park (125.17± acres). The proposed playground will be inviting to children of all capabilities to enjoy a playground in an inclusive environment. This project is a part of a $4.5 million renovation at Riverview Park.</t>
  </si>
  <si>
    <t>RIVERVIEW PARK PHASE II</t>
  </si>
  <si>
    <t>Aiken</t>
  </si>
  <si>
    <t>GIVHANS FERRY STAE PARK RIVER ACCESS</t>
  </si>
  <si>
    <t>SC DEPT OF PARKS, RECREATION &amp; TOURISM</t>
  </si>
  <si>
    <t>This grant will be used to help provide access to the Edisto River by stabilizing the shoreline and building pathways as well as develop a canoe/kayak launch at Givhans Ferry State Park. This project will add an additional 33.1± acres as 6(f) protected land.</t>
  </si>
  <si>
    <t>GIVHANS FERRY STATE PARK</t>
  </si>
  <si>
    <t>DORCHESTER</t>
  </si>
  <si>
    <t>HOLSTON CREEK PARK DEVELOPMENT</t>
  </si>
  <si>
    <t>SPARTANBURG COUNTY</t>
  </si>
  <si>
    <t>Grant will fund new park 101.8 acres known as Holston Creek Park that will include the development of an 18 hole championship disc golf course, picnic shelters, wetland boardwalks, playground amenities access roads, and 236 spance parking area.</t>
  </si>
  <si>
    <t>Spartanburg</t>
  </si>
  <si>
    <t>MCBEE RECREATION COMPLEX</t>
  </si>
  <si>
    <t>TOWN OF MCBEE</t>
  </si>
  <si>
    <t>This grant will be used to fund the development of two baseball fields, a concession/press box facility with restrooms, parking and other support facilities at an existing park, which 14.0 acres will be placed under 6(f) protection.</t>
  </si>
  <si>
    <t>CHESTERFIELD</t>
  </si>
  <si>
    <t>MCLEOD PLANTATION PARK PHASE I</t>
  </si>
  <si>
    <t>CHARLESTON COUNTY PARK &amp; RECREATION COMMISSION</t>
  </si>
  <si>
    <t>This grant will be used to help provide meaningful public access to a very significant historic site by creating a new park. The scope of this project is on the northern track of the park (11.6) acres 6(f) protected and will include a viewing deck/pier head on Wappoo Creek, a pavilion with restrooms, parking lot, walking trails and other support facilites.</t>
  </si>
  <si>
    <t>MCLEOD PLANTATION</t>
  </si>
  <si>
    <t>BLOOD RUN ACQUISITION AND DEVELOPMENT</t>
  </si>
  <si>
    <t>STATE OF SOUTH DAKOTA</t>
  </si>
  <si>
    <t>The State of South Dakota will utilize a Land and Water Conservation Fund grant to assist in purchasing 106 acres from a private land owner to assist in the creation of Blood Run State Park. This general area was designated in 1970 as the Blood Run National Historic Landmark. In 2000 a congressionally authorized National Park Service Special Resources Study recommended expansion of the NHL boundary and protection of nationally significant cultural resources, including burial mounds, pitted rocks, and village sites. This site represents the largest documented site of the Oneota culture. At one time, it is believed, that the site functioned as a ceremonial and trade center playing a major role in the control and distribution of catlinite from quarries at the Pipestone National Monument located 40 miles northeast. Catlinite is a soft, easily carved stone that was used like currency and widely traded, and has been found all across North America and is still used today. This area provided shelter from inclement weather and an abundance of food sources in the form of wild game and plant species. As a record of more recent history, a monument on the property memorializes the first white child born in Lincoln County. The property consists of wooded river bluffs that rise over 160 feet above the Big Sioux River floodplain to rolling farmland at the western side of the property. Proposed short term (within 18 months) development goals for this area include basic items like creating public access sites, constructing a trailhead and trail, an information kiosk, a vault toilet, and a drinking fountain. The State’s proposed long term development goals include a visitor center, amphitheater, and interpretive opportunities within the park and canoe access to the Big Sioux River.</t>
  </si>
  <si>
    <t>GOOD EARCH STATE PARK AT BLOOD RUN</t>
  </si>
  <si>
    <t>LAKE HIDDENWOOD PLAYGROUND INSTALLATION</t>
  </si>
  <si>
    <t>The State of South Dakota will utilize a Land and Water Conservation Fund grant to assist in purchasing and installing new playground equipment at Lake Hiddenwood State Recreation Area, located in north-central Iowa near the town of Selby. Lake Hiddenwood was created by the construction of the first man made earthen dam in South Dakota. The small park has 14 campsites with electric service, picnic shelters, a hiking trail, boat ramp and fishing dock. The addition of a playground will allow for park users to have a new place for their children to play while they are camping/visiting the park.</t>
  </si>
  <si>
    <t>LAKE HIDDENWOOD RECREATION AREA</t>
  </si>
  <si>
    <t>WALWORTH</t>
  </si>
  <si>
    <t>ROY LAKE POWER LINE BURIAL</t>
  </si>
  <si>
    <t>The State of South Dakota will utilize a Land and Water Conservation Fund grant to assist with improving Roy Lake State Park, located 3 miles southwest of Lake City off State Highway 10. This park encompasses 320 acres with 102 campsites and a modern resort. This glacial lake park is popular for family getaways, fishing, and boating. The park also has a hiking trail, swimming beach, a playground, and picnic shelters. Under the grant scope, the State proposes to bury existing overhead utility lines in the resort section of the park. Once this project is completed, all overhead utility lines in the park will be located underground.</t>
  </si>
  <si>
    <t>ROY LAKE STATE PARK</t>
  </si>
  <si>
    <t>LAKE LOUISE PLAYGROUND INSTALLATION</t>
  </si>
  <si>
    <t>The State of South Dakota will utilize a Land and Water Conservation Fund grant to install equipment in a new playground at Lake Louise State Recreation Area (SRA). Currently, Lake Louise SRA has no existing playground equipment for which children can safely play and enjoy. The park is 14 miles northwest of Miller, off US Highway 14.</t>
  </si>
  <si>
    <t>LAKE LOUISE RECREATION AREA</t>
  </si>
  <si>
    <t>HAND</t>
  </si>
  <si>
    <t>BERESFORD GRACE V NELSON MEMORIAL FIELDS &amp; SPORTS</t>
  </si>
  <si>
    <t>CITY OF BERESFORD</t>
  </si>
  <si>
    <t>The city of Beresford (South Dakota) will utilize a Land and Water Conservation Fund grant to assist in developing a playground at the 9-acre Grace V. Nelson Memorial Fields and Sports Complex. This site currently has no existing playground equipment where children can be taken to safely play and enjoy themselves.</t>
  </si>
  <si>
    <t>GRACE V NELSON MEMORIAL FIELDS &amp; SPORTS COMPLEX</t>
  </si>
  <si>
    <t>UNION</t>
  </si>
  <si>
    <t>HARRISBURG HEARTLAND PARK DEVELOPMENT</t>
  </si>
  <si>
    <t>CITY OF HARRISBURG</t>
  </si>
  <si>
    <t>The city of Harrisburg (Lincoln County, South Dakota) will utilize a Land and Water Conservation Fund grant to assist in removing the existing playground equipment and installing new playground equipment and a new picnic shelter at Heartland Park. The new playground equipment will be designed primarily for toddlers. The park also includes a basketball court and a memorial garden.</t>
  </si>
  <si>
    <t>HEARTLAND PARK</t>
  </si>
  <si>
    <t>HOWLING RIDGE PARK DEVELOPMENT</t>
  </si>
  <si>
    <t>CITY OF TEA</t>
  </si>
  <si>
    <t>The city of Tea (South Dakota) will utilize a Land and Water Conservation Fund grant to assist in constructing a new playground in Howling Ridge Park which was established in 2010. Tea is a rapidly growing community on the edge of Sioux Falls (South Dakota’s largest city).</t>
  </si>
  <si>
    <t>HOWLING RIDGE PARK</t>
  </si>
  <si>
    <t>ABERDEEN SOUTHWEST PARK PLAYGROUND DEVELOPMENT</t>
  </si>
  <si>
    <t>CITY OF ABERDEEN</t>
  </si>
  <si>
    <t>The city of Aberdeen (South Dakota) will utilize a Land and Water Conservation Fund grant to assist in purchasing and installing playground equipment in Southwest Park. This small neighborhood park is currently undeveloped with a paved bicycle trail across the north part of the park. Southwest Park was established in 1979.</t>
  </si>
  <si>
    <t>SOUTHWEST PARK</t>
  </si>
  <si>
    <t>BROWN</t>
  </si>
  <si>
    <t>BRANDON McHARDY PARK PLAYGROUND RENOVATION</t>
  </si>
  <si>
    <t>CITY OF BRANDON</t>
  </si>
  <si>
    <t>The city of Brandon (Mennehaha County, South Dakota) will utilize a Land and Water Conservation Fund grant to assist in purchasing and installing playground equipment that meets current design and safety standards. The previous playground equipment was no longer safe for use and was removed from the site. This park also includes a sledding hill, ball diamond, fishing pier, picnic shelters, modern restroom, and soccer fields.</t>
  </si>
  <si>
    <t>McHARDY PARK</t>
  </si>
  <si>
    <t>MINNEHAHA</t>
  </si>
  <si>
    <t>PIERRE GRIFFIN PARK PLAYGROUND RENOVATION</t>
  </si>
  <si>
    <t>CITY OF PIERRE</t>
  </si>
  <si>
    <t>The city of Pierre (Hughes County, South Dakota) will utilize a Land and Water Conservation Fund grant to assist in removing the existing outdated playground equipment at City Park and replace it with a new concept in playground structure called EVOS. This new playground concept is designed with no prescribed entry or exit points, but rather encourages children between ages 5 and 12 to flex their mental and physical abilities while enjoying a safe, recreational experience. Griffin Park is a well developed park with a swimming pool, skate park, tennis courts, beach, and campgrounds.</t>
  </si>
  <si>
    <t>GRIFFIN PARK</t>
  </si>
  <si>
    <t>HUGHES</t>
  </si>
  <si>
    <t>YANKTON SERTOMA PARK PLAYGROUND RENOVATION</t>
  </si>
  <si>
    <t>CITY OF YANKTON</t>
  </si>
  <si>
    <t>The city of Yankton (Yankton County, South Dakota) will utilize a Land and Water Conservation Fund grant to assist in removing the existing playground equipment at Sertoma Park and replacing it with new modern playground equipment to better serve the recreational needs of local residents and park users.</t>
  </si>
  <si>
    <t>SERTOMA PARK</t>
  </si>
  <si>
    <t>YANKTON</t>
  </si>
  <si>
    <t>CENTERVILLE PEDER LARSON PARK PLAYGROUND</t>
  </si>
  <si>
    <t>CITY OF CENTERVILLE</t>
  </si>
  <si>
    <t>The city of Centerville, (Turner County, South Dakota) will utilize a Land and Water Conservation Fund (LWCF) grant to assist in removing the existing playground equipment at Peder Larsen Park and replacing it with new commercial playground equipment plus safety surfacing to better serve the recreational needs of park users. The original playground equipment was installed in the 1980s under an earlier LWCF grant.</t>
  </si>
  <si>
    <t>PEDER LARSON PARK</t>
  </si>
  <si>
    <t>Turner</t>
  </si>
  <si>
    <t>TYNDALL WEST SIDE PARK PLAYGROUND RENOVATION</t>
  </si>
  <si>
    <t>CITY OF TYNDALL</t>
  </si>
  <si>
    <t>The city of Tyndall (South Dakota) will utilize a Land and Water Conservation Fund grant to assist in removing the existing playground equipment in West Side Park and replacing it with new playground equipment. The new playground equipment will offer park users access to new recreational equipment which meets current industry safety standards. This popular city park offers a variety of recreational opportunities from baseball to swimming and camping.</t>
  </si>
  <si>
    <t>WEST SIDE PARK</t>
  </si>
  <si>
    <t>BON HOMME</t>
  </si>
  <si>
    <t>MADISON WESTSIDE PARK TENNIS/BASKETBALL COURT</t>
  </si>
  <si>
    <t>The city of Madison (South Dakota) will utilize a Land and Water Conservation Fund (LWCF) grant to assist in removing the current outdated tennis courts at Westside Park and replacing with new combination tennis/basketball courts. The original tennis courts were constructed in the 1940s and resurfaced in the 1980s under an earlier LWCF grant.</t>
  </si>
  <si>
    <t>WESTSIDE PARK</t>
  </si>
  <si>
    <t>BROOKINGS LIONS PARK PLAYGROUND IMPROVEMENTS</t>
  </si>
  <si>
    <t>CITY OF BROOKINGS</t>
  </si>
  <si>
    <t>The city of Brookings (Brookings County, South Dakota) will utilize a Land and Water Conservation Fund grant to assist in removing the existing basketball court, playground equipment, and baseball infield sod at the 2.3-acre Lions Park. Then, a new basketball court will be constructed, new sports and playground equipment will be purchased and installed, and agri-lime will be installed on the baseball field. All of these improvements will meet current design and safety standards. Lions Park, established in 1978, is located in a residential neighborhood in the central part of Brookings.</t>
  </si>
  <si>
    <t>BROOKINGS</t>
  </si>
  <si>
    <t>WOOD TOWN PARK PLAYGROUND RENOVATION</t>
  </si>
  <si>
    <t>CITY OF WOOD</t>
  </si>
  <si>
    <t>The village of Wood (Mellotte County, South Dakota) will utilize a Land and Water Conservation Fund (LWCF) grant to assist in removing and replacing the existing playground equipment in Town Park. The removal and installation will be completed by city volunteers. The original playground equipment was installed in the 1970s under an earlier LWCF grant. Wood is a small village and Town Park is the only park within 20 miles.</t>
  </si>
  <si>
    <t>WOOD TOWN PARK</t>
  </si>
  <si>
    <t>MELLETTE</t>
  </si>
  <si>
    <t>PARKER PLAYGROUND EQUIPMENT REPLACEMENT</t>
  </si>
  <si>
    <t>CITY OF PARKER</t>
  </si>
  <si>
    <t>The community of Parker (South Dakota) will utilize a Land and Water Conservation Fund grant to assist in improving City Park. The park’s existing playground equipment is unsafe and could cause harm to children if not replaced. The grant scope includes removing the outdated playground equipment and replacing it with modern playground equipment that meets current industry standards.</t>
  </si>
  <si>
    <t>PARKER CITY PARK</t>
  </si>
  <si>
    <t>TURNER</t>
  </si>
  <si>
    <t>MAPLETON TOWNSHIP RENNER PARK PLAYGROUND</t>
  </si>
  <si>
    <t>MAPLETON TOWNSHIP</t>
  </si>
  <si>
    <t>Mapleton Township (Renner, Minnehaha County, South Dakota) will utilize a Land and Water Conservation Fund grant to assist in renovating Renner Park. The Township will remove existing playground equipment and replace with new playground equipment that meets current design and safety standards. The new playground equipment will provide the Park with much needed, up-to-date recreational equipment that will provide a safe place for children to play. The 1.3-acre Renner Park is the only park within the community of Renner.</t>
  </si>
  <si>
    <t>RENNER PARK</t>
  </si>
  <si>
    <t>BLOOD RUN ROAD/COMFORT STATION</t>
  </si>
  <si>
    <t>South Dakota State Parks will begin development of Blood Run State Park by constructing roads and a comfort station. An LWCF grant in 2011 assisted the State in purchasing 106 acres for the creation of the park. The entire acreage is within the Blood Run National Historic Landmark.</t>
  </si>
  <si>
    <t>BRANDON ASPEN PARK LAND ACQUISITION PROJECT</t>
  </si>
  <si>
    <t>The city of Brandon will acquire 11 acres as an addition to Aspen Park.</t>
  </si>
  <si>
    <t>ASPEN PARK</t>
  </si>
  <si>
    <t>Minnehaha</t>
  </si>
  <si>
    <t>PIERRE 4th STREET PARK IMPROVEMENTS</t>
  </si>
  <si>
    <t>The city of Pierre will install playground equipment and construct a picnic shelter and walkways in the newly created Fourth Street Park.</t>
  </si>
  <si>
    <t>FOURTH STREET PARK</t>
  </si>
  <si>
    <t>BROOKINGS VALLEY VIEW PARK DEVELOPMENT</t>
  </si>
  <si>
    <t>The city of Brookings will implement the initial development of Valley View Park by installing playground equipment and a small pedestrian bridge.</t>
  </si>
  <si>
    <t>VALLEY VIEW PARK</t>
  </si>
  <si>
    <t>STURGIS STARLINE PARK PROJECT</t>
  </si>
  <si>
    <t>CITY OF STURGIS</t>
  </si>
  <si>
    <t>STARLINE PARK</t>
  </si>
  <si>
    <t>MEADE</t>
  </si>
  <si>
    <t>DELL RAPIDS CITY PARK PLAYGROUND PROJECT</t>
  </si>
  <si>
    <t>CITY OF DELL RAPIDS</t>
  </si>
  <si>
    <t>DELL RAPIDS CITY PARK</t>
  </si>
  <si>
    <t>GREGORY MEMORIAL SPORTS PARK PLAYGROUND PROJECT</t>
  </si>
  <si>
    <t>CITY OF GREGORY</t>
  </si>
  <si>
    <t>GREGORY MEMORIAL SPORTS PARK</t>
  </si>
  <si>
    <t>GREGORY</t>
  </si>
  <si>
    <t>BERESFORD BURLOW PARK PLAYGROUND EQUIPMENT PROJECT</t>
  </si>
  <si>
    <t>BULOW PARK</t>
  </si>
  <si>
    <t>LENNOX POOL AND BATHHOUSE IMPROVEMENT PROJECT</t>
  </si>
  <si>
    <t>CITY OF LENNOX</t>
  </si>
  <si>
    <t>WESTERMAN PARK</t>
  </si>
  <si>
    <t>BOX ELDER BOYKIN PARK PLAYGROUND EQUIPMENT</t>
  </si>
  <si>
    <t>CITY OF BOX ELDER</t>
  </si>
  <si>
    <t>BOYKIN PARK</t>
  </si>
  <si>
    <t>PENNINGTON</t>
  </si>
  <si>
    <t>GROTON CITY PARK EQUIPMENT REPLACEMENT PROJECT</t>
  </si>
  <si>
    <t>CITY OF GROTON</t>
  </si>
  <si>
    <t>The city of Groton will remove outdated, unsafe playground equipment and replace it with modern, universally accessible apparatus at Groton City Park.</t>
  </si>
  <si>
    <t>GROTON CITY PARK</t>
  </si>
  <si>
    <t>Brown</t>
  </si>
  <si>
    <t>GETTYSBURG LITTLE ANGELS PLAYGROUND IMPROVEMENTS</t>
  </si>
  <si>
    <t>CITY OF GETTYSBURG</t>
  </si>
  <si>
    <t>The city of Gettysburg will remove unsafe playground equipment and a picnic shelter and replace them with modern, universally accessible apparatus and structures at Little Angels Park.</t>
  </si>
  <si>
    <t>LITTLE ANGELS PARK</t>
  </si>
  <si>
    <t>Potter</t>
  </si>
  <si>
    <t>FIERY GIZZARD LAND ACQUISITION</t>
  </si>
  <si>
    <t>TENNESSEE STATE PARKS</t>
  </si>
  <si>
    <t>Grant funds will be used to acquire 2902+/- acres of Fiery Gizzard Land Acquisition. This land will be used for preservation and resource based public outdoor recreation.</t>
  </si>
  <si>
    <t>CUMBERLAND STATE RECREATION AREA</t>
  </si>
  <si>
    <t>CUMMINS FALLS LAND ACQUISITION</t>
  </si>
  <si>
    <t>This project is for the acquisition of 211+/- acres of land. This desirable acquisition will preserve a scenic natural area as well as provide additional activities such as hiking and overnight sites for the backpacking enthusiats. Cummins Falls is a unique feature that will become a designated State Natural Area.</t>
  </si>
  <si>
    <t>CUMMINS FALLS STATE NATURAL AREA</t>
  </si>
  <si>
    <t>T.O. FULLER STATE PARK-NATURE CENTER</t>
  </si>
  <si>
    <t>This project is for the enhanced development of a Nature/ Interpretative Center, an access road and parking. The center will be approximately 1,500 square feet and is located in the City of Memphis. This is a unique location for a center due to the flora, fauna, wetlands, cultural and historical opportunities provided by the park. This is an 806+/- acre park site; and this site has received prior Land and Water Conservation funding.</t>
  </si>
  <si>
    <t>T.O. FULLER STATE PARK</t>
  </si>
  <si>
    <t>Shelby</t>
  </si>
  <si>
    <t>T.O. FULLER STATE PARK- SPRAY PARK</t>
  </si>
  <si>
    <t>Grant funds will be used to enhance the existing 806.23+/- acres of T.O. Fuller State Park. This proposal is to replace an existing pool with a spray/splash pad that will receive enormous use from the community.</t>
  </si>
  <si>
    <t>FROZEN HEAD STATE PARK PLAYGROUND</t>
  </si>
  <si>
    <t>Grant funds will be used to enhance the existing 22,409.55+ acres of Frozen Head State Park. This proposal is to renovate the existing playground equipment that has received enormous use from the community.</t>
  </si>
  <si>
    <t>FROZEN HEAD STATE PARK</t>
  </si>
  <si>
    <t>MEEMAN SHELBY STATE PARK PLAYGROUND REPLACEMENT</t>
  </si>
  <si>
    <t>Grant funds will be used to enhance the existing 12,576.79+ acres of Meeman-Shelby Forest State Park. This proposal is to renovate the existing playground equipment that has received enormous use from the community.</t>
  </si>
  <si>
    <t>MEEMAN-SHELBY STATE PARK</t>
  </si>
  <si>
    <t>NATCHEZ TRACE STATE PARK PLAYGROUND REPLACEMENT</t>
  </si>
  <si>
    <t>Grant funds will be used to enhance the existing 9,266.71+ acres of Natchez Trace State Park. This proposal is to renovate the existing playground equipment that has received enormous use from the community.</t>
  </si>
  <si>
    <t>NATCHEZ TRACE STATE PARK</t>
  </si>
  <si>
    <t>EDGAR EVINS STATE PARK PLAYGROUND</t>
  </si>
  <si>
    <t>Grant funds will be used to enhance the existing 6,086.01+ acres of Edgar Evins State Park. This proposal is to renovate the existing playground equipment that has received enormous use from the community.</t>
  </si>
  <si>
    <t>EDGAR EVINS STATE PARK</t>
  </si>
  <si>
    <t>DEKALB</t>
  </si>
  <si>
    <t>NATHAN BEDFORD FORRESTSTATE PARK PLAYGROUND</t>
  </si>
  <si>
    <t>Grant funds will be used to enhance the existing 2,641.15+ acres of Nathan Bedford State Park. This proposal is to renovate the existing playground equipment that has received enormous use from the community.</t>
  </si>
  <si>
    <t>NATHAN BEDFORD FOREST STATE PARK</t>
  </si>
  <si>
    <t>NORRIS DAM STATE PARK PLAYGROUND</t>
  </si>
  <si>
    <t>Grant funds will be used to enhance the existing 2,373+ acres of Norris Dam State Park. This proposal is to renovate the existing playground equipment that has received enormous use from the community.</t>
  </si>
  <si>
    <t>NORRIS DAM STATE PARK</t>
  </si>
  <si>
    <t>Campbell</t>
  </si>
  <si>
    <t>ROAN MOUNTAIN STATE PARK PLAYGROUND</t>
  </si>
  <si>
    <t>Grant funds will be used to enhance the existing 2,000.33+ acres of Roan Mountain State Park. This proposal is to renovate the existing playground equipment that has received enormous use from the community.</t>
  </si>
  <si>
    <t>ROAN MOUNTAIN STATE PARK</t>
  </si>
  <si>
    <t>CARTER</t>
  </si>
  <si>
    <t>CUMBERLAND MOUNTAIN STATE PARK PLAYGROUND</t>
  </si>
  <si>
    <t>Grant funds will be used to enhance the existing 1,548.02+ acres of Cumberland Mountain State Park. This proposal is to renovate the existing playground equipment that has received enormous use from the community.</t>
  </si>
  <si>
    <t>CUMBERLAND MOUNTAIN STATE PARK</t>
  </si>
  <si>
    <t>HENRY HORTON STATE PARK PLAYGROUND</t>
  </si>
  <si>
    <t>Grant funds will be used to enhance the existing 1,530.78+ acres of Henry Horton State Park. This proposal is to renovate the existing playground equipment that has received enormous use from the community.</t>
  </si>
  <si>
    <t>HENRY HORTON STATE PARK</t>
  </si>
  <si>
    <t>PICKWICK LANDING STATE PARK PLAYGROUND</t>
  </si>
  <si>
    <t>Grant funds will be used to enhance the existing 1,313.15+ acres of Pickwick Landing State Park. This proposal is to renovate the existing playground equipment that has received enormous use from the community.</t>
  </si>
  <si>
    <t>PICKWICK LANDING STATE PARK</t>
  </si>
  <si>
    <t>HARDIN</t>
  </si>
  <si>
    <t>STANDING STONE STATE PARK PLAYGROUND</t>
  </si>
  <si>
    <t>Grant funds will be used to enhance the existing 1,042.53+ acres of Standing Stone State Park. This proposal is to renovate the existing playground equipment that has received enormous use from the community.</t>
  </si>
  <si>
    <t>STANDING STONE STATE PARK</t>
  </si>
  <si>
    <t>OVERTON</t>
  </si>
  <si>
    <t>REELFOOT LAKE STATE PARK PLAYGROUND</t>
  </si>
  <si>
    <t>Grant funds will be used to enhance the existing 358.92+ acres of Reelfoot Lake State Park. This proposal is to renovate the existing playground equipment that has received enormous use from the community.</t>
  </si>
  <si>
    <t>REELFOOT LAKE STATE PARK</t>
  </si>
  <si>
    <t>DAVID CROCKETT STATE PARK PLAYGROUND</t>
  </si>
  <si>
    <t>Grant funds will be used to enhance the existing 1,030.56+ acres of David Crockett State Park. This proposal is to renovate the existing playground equipment that has received enormous use from the community.</t>
  </si>
  <si>
    <t>DAVID CROCKETT STATE PARK</t>
  </si>
  <si>
    <t>PICKETT STATE PARK PLAYGROUND</t>
  </si>
  <si>
    <t>Grant funds will be used to enhance the existing 865.97+ acres of Pickett State Park. This proposal is to renovate the existing playground equipment that has received enormous use from the community.</t>
  </si>
  <si>
    <t>PICKETT STATE PARK</t>
  </si>
  <si>
    <t>Fentress</t>
  </si>
  <si>
    <t>CEDARS OF LEBANON STATE PARK PLAYGROUND</t>
  </si>
  <si>
    <t>Grant funds will be used to enhance the existing 786.17+ acres of Cedars of Lebanon State Park. This proposal is to renovate the existing playground equipment that has received enormous use from the community.</t>
  </si>
  <si>
    <t>CEDARS OF LEBANON STATE PARK</t>
  </si>
  <si>
    <t>WILSON</t>
  </si>
  <si>
    <t>PICKETT STATE PARK-RAINES ACQUISTION</t>
  </si>
  <si>
    <t>TN DEPT OF ENVIRONMENT AND CONSERVATION</t>
  </si>
  <si>
    <t>This project is for the acquisition of 16.89 acres at Pickett State Park. The total number of acres that will be 6(f) protected, in addition to this acquistion will be 881.89. The primary purpose of the Raines Acquisition is to provide public trailjead access from Highway 154 on the far eastern end of the Pogue Creek State Natural Area. The property contains rock shelters with archaeological significance. The proposed acquisition would prevent the threat of future development.</t>
  </si>
  <si>
    <t>CUMBERLAND TRAIL STATE PARK-SA ALTERNATIVE ACQUISI</t>
  </si>
  <si>
    <t>This project is for the acquisition of 87.0 acres at Cumberland Trail State Park. The total number of acres that will be 6(f) protectred, in addition to this acquisition, will be 2,747 acres. The primary purpose of the SA Alternative is for the completion of the Cumberland Trail. This opportunity will establish at least 75 percent of the Cumberland Trail between Justin P. Wilson Cumberland Trail State Park and Ozone Falls State Natural Area.</t>
  </si>
  <si>
    <t>CUMBERLAND TRAIL STATE PARK</t>
  </si>
  <si>
    <t>SOUTH CUMBERLAND STATE RECREATION PARK- PLAYGROUND</t>
  </si>
  <si>
    <t>This project is for the replacement of the existing playground as South Cumberland State Recreation Area. Tennessee State Park will install new playground equipment at an existing playground site at the park. The old playground equipment will be replaced with the installation of new playground equipment that will meet current ASTM, CPSP, and ADA stanadards.</t>
  </si>
  <si>
    <t>SOUTH CUMBERLAND STATE RECREATION AREA</t>
  </si>
  <si>
    <t>GRUNDY</t>
  </si>
  <si>
    <t>CUMBERLAND TRAIL STATE PARK SOAK CREEK ACQUISTION</t>
  </si>
  <si>
    <t>TENNESSEE DEPARTMENT OF ENVIRONMENT AND CONSERVATION</t>
  </si>
  <si>
    <t>This project is for the acquisition of 1050.18 acres at Cumberland Trail State Park. The total number of acres that will be 6(f) protected, in addition to this acquisition will be 3,710.18 acres. The primary purpose of the Soak Creek Acquisition is for the continuance of the Cumberland Trail State Scenic Trail through Bledsoe County and into Rhea County, and connecting the open trail sections of Brady/Hinch Mountain in Cumberland County with the Piney Falls State Natural Area, Stinging Fork Falls Pocket Wilderness Area and the Piney River Resource Management Area. This opportunity will protect the scenic Soak Creek gorge, a major tributary of Piney River, and borders two existing State National Areas.</t>
  </si>
  <si>
    <t>RHEA</t>
  </si>
  <si>
    <t>CUMBERLAND TRAIL STATE PARK MOY TOY ACQUISTION</t>
  </si>
  <si>
    <t>This project is for the acquisition of 90 +/- acres of land, known as Moy toy tract at Cumberland Trail State Park. The total number of acres that will be 6(f) protected, in addition to this acquisition will be 2,750+/- acres. The primary purpose of the Moy Toy Acquisition is for the completion of the Cumberland Trail and establishing at least 25 percent of the Cumberland Tails between Justin P. Wilson Cumberland Trail State Park and Ozone Falls State Natural Area.</t>
  </si>
  <si>
    <t>DUNBAR CAVE STATE PARK-RITTER ACQUISITION</t>
  </si>
  <si>
    <t>TN DEPARTMENT OF ENVIRONMENT AND CONSEVATION</t>
  </si>
  <si>
    <t>This project is for the acquisition of 25.6+/- of land at Dunbar Cave State Park. The total number of acres that will be 6(f) protected, in addition to this acquisition, will be 135.60+/- acres. The primary purpose of acquiring the Ritter Tract will be to help protect federally listed endangered species as well as archaeological significant remains.</t>
  </si>
  <si>
    <t>DUNBAR CAVE STATE PARK</t>
  </si>
  <si>
    <t>CUMBERLAND TRAIL CONSTRUCTION &amp; ACQUISITION NORTH</t>
  </si>
  <si>
    <t>Grant funds will be used to enhance the existing 3,920.51+ acres of Cumberland Trail Construction and Acquisition North. This proposal is for an acquisition of 37.5+/- acres of an approximately 300+/- acre tract; the entire 300+/- acre tract is going to be 6(f) protected for the development of the Cumberland Trail State Scenic Trail.</t>
  </si>
  <si>
    <t>FALLS CREEK FALLS STATE PARK</t>
  </si>
  <si>
    <t>This is a proposal for the replacement of existing playground equipment at Fall Creek Falls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current ASTM, CPSC, and ADA standards.</t>
  </si>
  <si>
    <t>FALL CREEK FALLS STATE PARK</t>
  </si>
  <si>
    <t>Bledsoe</t>
  </si>
  <si>
    <t>MONTGOMERY BELL STATE PARK</t>
  </si>
  <si>
    <t>This is a proposal for the renovation of swimming docks and pedestriam footbridge at Lake Woodhaven. Tennessee State Parks proposes to renovate and replace swimming docks and pedestrian footbridge at Lake Woodhaven at Montgomery Bell State Park.</t>
  </si>
  <si>
    <t>Dickson</t>
  </si>
  <si>
    <t>NORRIS DAM STATE PARK PLAYGROUND REPLACEMENT</t>
  </si>
  <si>
    <t>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anew playground equipment that will meet current ASTM, CPSC, and ADA standards.</t>
  </si>
  <si>
    <t>TO FULLERSTATE PARK PLAYGROUND REPLACEMENT</t>
  </si>
  <si>
    <t>This is a proposal for the replacement of existing playground at TO Fuller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a current ASTM, CPSC, and ADA standards.</t>
  </si>
  <si>
    <t>CHICKASAW STATE PARK-PLAYGROUND REPLACEMENT</t>
  </si>
  <si>
    <t>This is a proposal for the replacement of existing playground at Chickasaw State Park-Playground Replacement. Tennessee State Park will install new playground equipment at an existing playground site at the park. The old playground equipment will bring the playground up to current ASTM, CPSC and ADA standards.</t>
  </si>
  <si>
    <t>CHICKASAW STATE PARK-PLAYGROUND REPLACEMNENT</t>
  </si>
  <si>
    <t>Chester</t>
  </si>
  <si>
    <t>MOUSETAIL LANDING STATE PARK-PLAYGROUND REPLACEMEN</t>
  </si>
  <si>
    <t>This is a proposal for the replacement of existing playground equipment at Mousetail Landing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tp current ASTM, CPSC, and ADA standards.</t>
  </si>
  <si>
    <t>MOUSETAIL LANDING STATE PARK</t>
  </si>
  <si>
    <t>OLD STONE FORT STATE ARCHAEOLOGICAL PARK</t>
  </si>
  <si>
    <t>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new playground equipment that will meet current standards.</t>
  </si>
  <si>
    <t>OLD STONE FORT STATE PARK</t>
  </si>
  <si>
    <t>TPWD GARNER STATE PARK ADDITION III</t>
  </si>
  <si>
    <t>TX. DEPT. OF PARKS &amp; WILDLIFE</t>
  </si>
  <si>
    <t>The Texas Parks and Wildlife Department will utilize a Land and Water Conservation Fund grant to assist in acquiring [fee simple title] 113.58 acres contiguous to Garner State Park in Uvalde County. Completion of this proposal will result in permanent protection and management of ecologically significant interdistributory ridges plus critical habitat for the federally listed and endangered Black-capped Vireo and the Golden-cheeked Warbler, which is the only breeding songbird endemic entirely to Texas. The acquisition will create an opportunity to add miles of potential hiking trails and primitive camping to the state park. The new parcel contains beautiful ridge-top vistas, and canyons. The most popular current hike for park guests is the trail leading to the peak of Old Baldy which is adjacent to the parcel being acquired. The acquisition of this tract will allow for an extension of ridge trails along the Park’s southern boundary. Garner State Park is considered one of the Texas State Park system’s gems and has more visitations and overnight camping than any other Texas State Park. But at only 1, 660 acres, the ability of the site to accommodate more visitors and to meet the growing recreation demands is very limited.</t>
  </si>
  <si>
    <t>GARNER STATE PARK</t>
  </si>
  <si>
    <t>UVALDE</t>
  </si>
  <si>
    <t>TPWD DEVILS RIVER RANCH ACQUISITION</t>
  </si>
  <si>
    <t>The Texas Parks and Wildlife Department (TPWD) will utilize a Land and Water Conservation Fund grant to assist in acquiring 1,698 acres of the Devil’s River Ranch in Val Verde County. This acquisition will in turn facilitate the later acquisition (in fee title) to the entire 17,638-acre Devil's River Ranch which consists of native riparian woodlands, Edwards Plateau oak woodlands and grasslands, and Tamaulipan and Chihuahuan desert scrub habitat with ten miles of Devil’s River frontage and adjacent to the Amistad National Recreation Area. The overall project will eventually result in the permanent protection and management of important grasslands and woodlands, riverine and riparian habitats, and world-class prehistoric rock art sites. Furthermore, the acquisition will provide managed public access to the wildest and most pristine river in Texas, and one of the most unspoiled rivers in the continental United States. TPWD has continued to explore ways to make this spectacular landscape accessible to a wider audience while improving control and management of visitation and human impacts on the river and watershed. This strategic property, at the confluence of the Devils River and Amistad Reservoir, results in a unique opportunity for TPWD to manage access while providing a range of low impact recreational opportunities including fishing, hunting, paddling and wilderness experiences.</t>
  </si>
  <si>
    <t>DEVILS RIVER RANCH</t>
  </si>
  <si>
    <t>VAL VERDE</t>
  </si>
  <si>
    <t>TPWD NEW STATE PARK PALO PINTO/STEPHENS COUNTIES</t>
  </si>
  <si>
    <t>The Texas Parks and Wildlife Department will utilize a Land and Water Conservation Fund grant to assist in acquiring 1,359 acres along North Palo Pinto Creek in Palo Pinto and Stephens Counties for the creation of a new state park. The property includes more than 2 miles of frontage on North Palo Pinto Creek, a modest perennial stream that contributes significantly to the site’s diversity with aquatic and emergent habitats and a forested riparian corridor. Perhaps the most significant feature from a recreational standpoint is that the site straddles the Palo Pinto Mountains, a string of sandy limestone hills and breaks. This grant will result in permanent protection and management of ecologically noteworthy habitat that includes limestone hills, cliffs, and canyons, aquatic and emergent habitats along North Palo Pinto Creek, and potential habitat for the federally listed endangered Golden-cheeked Warbler; Texas’ only endemic songbird. This new north Texas State Park is located about an hours’ drive west from the Dallas/Fort Worth Metroplex.</t>
  </si>
  <si>
    <t>NEW STATE PARK</t>
  </si>
  <si>
    <t>WILLACY COUNTY LAGUNA POINT RECREATION AREA</t>
  </si>
  <si>
    <t>WILLACY COUNTY</t>
  </si>
  <si>
    <t>Willacy County (Texas) will utilize a Land and Water Conservation Fund grant to assist in acquiring and developing 48.5 acres in order to create and develop the Laguna Point Recreation Area along the Laguna Madre. The Laguna Madre is a 110-mile long saltwater lagoon separating Padre Island from the South Texas mainland. It covers 609 square miles of estuarine and coastal marine systems. Submerged lands, marshes, spoil islands, variable salinity and depths, including the variety of sea grasses, make the Laguna Madre a unique natural community. The new park will initially be developed with a 16-foot wide, single lane boat ramp with twenty 10 ft. x 40 foot parking spaces for vehicles and trailers, a lighted t-head fishing pier, a family fishing dock, a playground, a kayak launch, shoreline boardwalks, a habitat boardwalk with interpretive signs, entry and connecting trails, picnic shelters with picnic tables, and trash receptacles. The project site is part of a unique and rare assemblage of South Texas habitats and represents some of the last undeveloped publicly accessible sites on the Laguna Madre. The proposed improvements will substantially increase access to the site while reducing damage to sensitive wetlands and coastal natural resource areas caused by past unmanaged and uncontrolled use of the site.</t>
  </si>
  <si>
    <t>LAGUNA POINT RECREATION AREA</t>
  </si>
  <si>
    <t>WILLACY</t>
  </si>
  <si>
    <t>KENDALL COUNTY YOUTH AGRICULTURE &amp; EQUESTRIAN CTR</t>
  </si>
  <si>
    <t>KENDALL COUNTY</t>
  </si>
  <si>
    <t>Kendall County (Texas) will utilize a Land and Water Conservation Fund grant to assist in the development of 33.0 acres of land to create a new park geared toward youth equestrian activities. The project includes the construction of a 63,000 square foot show barn and open-air equestrian arena featuring a rainwater harvesting system, recreational vehicle campsites, a 3,500-linear foot nature trail with bird blind, a 3,300-linear foot equestrian trail, a playground, an amphitheater, a dog park, a habitat garden with drip irrigation, interpretive signs, and a bio-filter pond plus tree planting. Participation in equestrian leisure activities and competitions are common in Kendall County, as elsewhere in the rural areas of the state where such activities may take the place of other organized sports. These activities are an important year-round recreational pastime for youth and adults.</t>
  </si>
  <si>
    <t>YOUTH AGRICULTURE &amp; EQUESTRIAN CENTER</t>
  </si>
  <si>
    <t>KENDALL</t>
  </si>
  <si>
    <t>LOS FRESNOS COMMUNITY PARK IMPROVEMENTS</t>
  </si>
  <si>
    <t>CITY OF LOS FRESNOS</t>
  </si>
  <si>
    <t>The city of Los Fresnos (Cameron County, Texas) will utilize a Land and Water Conservation Fund grant to improve Los Fresnos Community Park. The existing sports courts, trail, pavilion, and restroom will be improved in order to better meet the needs of the community’s youth. The City will add a lighted skate park, splash pad, climbing boulders, game tables, horseshoe pits, a playground, picnic tables with grills, benches, a butterfly garden, water fountains, and bike racks. Los Fresnos (Spanish for The Ash Trees) has 4,512 residents and is a part of the Brownsville–Harlingen Metropolitan Statistical Area. The skate park, splash pad, climbing boulders, game tables, and butterfly garden are all new the community. Renovation will be done on an existing deteriorated basketball court to create a multi-purpose sports court with anchors for tennis/volleyball and fixed basketball goals. A 4-foot wide deteriorated concrete trail will be widened to 6 feet and will be lengthened. The existing non-handicapped accessible restroom will be renovated to meet current accessibility standards.</t>
  </si>
  <si>
    <t>CAMERON</t>
  </si>
  <si>
    <t>ANNA SLAYTER CREEK PARK II</t>
  </si>
  <si>
    <t>CITY OF ANNA</t>
  </si>
  <si>
    <t>The city of Anna will undertake phase two development at Slayter Creek Park by constructing two additional lighted ball fields, a disc golf course, a splash pad water feature, a second multi-purpose field, a gazebo, a permanent parking area, additional trail segments, and an addition to the skateboard park component. The local match is a 39.7-acre land donation from the Anna Community Development Corporation. Slayter Creek Park is located west of Anna High School on Rosamond Parkway and includes a variety of recreational amenities including four ball fields (two lighted), four tennis courts, two basketball goals, a large multi-purpose athletic field, a 3600’ walking trail, a skateboard park, a playground, horseshoe pits, a shuffleboard court, a large pavilion, and a concession building with restrooms.</t>
  </si>
  <si>
    <t>SLAYTER CREEK PARK</t>
  </si>
  <si>
    <t>Collin</t>
  </si>
  <si>
    <t>LORENA MC BRAYER PARK</t>
  </si>
  <si>
    <t>CITY OF LORENA</t>
  </si>
  <si>
    <t>The city of Lorena will construct a playground, shuffle board courts, horseshoe pits, “Xeriscape” garden, benches, new trail segments, a pavilion expansion, interior park roads, and parking area within McBrayer Park. This park is located at the intersection of North Houston and West Center Streets.</t>
  </si>
  <si>
    <t>MC BRAYER PARK</t>
  </si>
  <si>
    <t>MCLENNAN</t>
  </si>
  <si>
    <t>CENTERVILLE JOSEPH A. SULLIVAN PARK</t>
  </si>
  <si>
    <t>The city of Centerville will improve Joseph A. Sullivan Park by constructing a new splash pad water feature, an “EarthKind Garden” complete with a rainwater collection system, and an exercise trail; relocate and add a new fall zone for the playground; install interpretive and directional signs; and, add landscaping. This project provides the first water-based recreational activity in the City’s parks and the “EarthKind Garden” will enhance the long-term native landscape of the park. The park is located on the southeast corner of West Main Street at Polk Street.</t>
  </si>
  <si>
    <t>JOSEPH A. SULLIVAN PARK</t>
  </si>
  <si>
    <t>LEON</t>
  </si>
  <si>
    <t>CRYSTAL CITY MUNICIPAL POOL</t>
  </si>
  <si>
    <t>CITY OF CRYSTAL CITY</t>
  </si>
  <si>
    <t>Crystal City will renovate the swimming pool at Juan Garcia Park. This pool has been closed for the past 4 years because of serious maintenance and safety problems. The overall benefits in reopening the pool are far-reaching as the Crystal City municipal pool is the only swimming pool in Zavala County. It is located in the south section of Juan Garcia Park at 611 JFK Drive. Crystal City claims the title of the Spinach Capitol of the World.</t>
  </si>
  <si>
    <t>JUAN GARCIA PARK</t>
  </si>
  <si>
    <t>ZAVALA</t>
  </si>
  <si>
    <t>PITTSBURG FAIR PARK RENOVATION</t>
  </si>
  <si>
    <t>CITY OF PITTSBURG</t>
  </si>
  <si>
    <t>The city of Pittsburg will improve Fair Park by renovating a basketball court and a pond area plus constructing a playground, shuffleboard and horseshoes courts, and a new picnic pavilion. Fair Park is located at the intersection of North Texas and Mattison Streets.</t>
  </si>
  <si>
    <t>FAIR PARK</t>
  </si>
  <si>
    <t>CAMP</t>
  </si>
  <si>
    <t>TPWD GOVERNMENT CANYON STATE NATURAL AREA III</t>
  </si>
  <si>
    <t>TPWD will acquire 461.23 acres as an addition to the Government Canyon State Natural Area. The parcel is west of Helotes in Bexar County. Federal share = $150,000 (LW 2012) Total costs = $300,000 PRISM grant number = P13AP00050</t>
  </si>
  <si>
    <t>GOVERNMENT CANYON STATE NATURAL AREA</t>
  </si>
  <si>
    <t>Bexar</t>
  </si>
  <si>
    <t>TPWD PALTO PINTO MOUNTAINS STATE PARK III</t>
  </si>
  <si>
    <t>TPWD will acquire 76.48 acres as an addition to Palo Pinto Mountains State Park. This parcel is 2 miles west of Strawn in Palo Pinto County. Federal Share = $215,125.98 (LW 2011 @ $103,154.55 and LW 2012 @ $111,971.43) Total Costs = $430,251.96 PRISM grant # = P13AP00049 This is the first LWCF grant approved under PRISM.</t>
  </si>
  <si>
    <t>PALO PINTO MOUNTAINS STATE PARK</t>
  </si>
  <si>
    <t>TPWD PALO PINTO MOUNTAINS STATE PARK IV</t>
  </si>
  <si>
    <t>The Texas Parks and Wildlife Department will acquire a 307.09-acre addition to Palo Pinto Mountains State Park in Palo Pinto County.</t>
  </si>
  <si>
    <t>CENTER PARK II</t>
  </si>
  <si>
    <t>CITY OF CENTER</t>
  </si>
  <si>
    <t>The city of Center will acquire a 19.68-acre addition to Center Park and construct one unlighted and two lighted softball fields and a playground.</t>
  </si>
  <si>
    <t>NUECES COUNTY LYONDELLBASELL PARK</t>
  </si>
  <si>
    <t>NUECES COUNTY</t>
  </si>
  <si>
    <t>Nueces County will acquire a 12.6-acre addition to LyondellBasell Park and construct a basketball ½-court, a playground, and a walking trail with exercise stations plus adding picnic tables with grills, Xeriscape garden with benches, a nature area with drip irrigation, interpretive signage, and walkways.</t>
  </si>
  <si>
    <t>LYONDELLBASELL PARK</t>
  </si>
  <si>
    <t>NUECES</t>
  </si>
  <si>
    <t>HAYS COUNTY JACOB'S WELL</t>
  </si>
  <si>
    <t>HAYS COUNTY</t>
  </si>
  <si>
    <t>Hays County will acquire 31.5-acres and construct an outdoor classroom, a playscape, nature trails with interpretive signs and a kiosk, nature observation blinds, and picnic areas.</t>
  </si>
  <si>
    <t>JACOB'S WELL NATURAL AREA</t>
  </si>
  <si>
    <t>HAYS</t>
  </si>
  <si>
    <t>BELTON NOLAN CREEK PARK</t>
  </si>
  <si>
    <t>The city of Belton will acquire 3.26 acres plus improve Nolan Creek Park by constructing a ½-mile nature trail, kayak drop in and take out spots along Nolan Creek, interpretive signs, a 2-acre natural area, horseshoe courts, and a picnic area.</t>
  </si>
  <si>
    <t>NOLAN CREEK PARK</t>
  </si>
  <si>
    <t>BELL</t>
  </si>
  <si>
    <t>SONTERRA MUD PARK</t>
  </si>
  <si>
    <t>SONTERRA MUNICIPAL UTILITY DISTRICT</t>
  </si>
  <si>
    <t>The Sonterra Municipal Utilities District (Williamson County) will develop 2.946 acres of donated land to create a new park by adding game tables, picnic tables with grills, benches, playground equipment, and interpretive signs plus constructing a trail and a community garden.</t>
  </si>
  <si>
    <t>WILLIAMSON</t>
  </si>
  <si>
    <t>BEDFORD BOYS RANCH PARK II</t>
  </si>
  <si>
    <t>CITY OF BEDFORD</t>
  </si>
  <si>
    <t>The city of Bedford will improve Boys Ranch Park by renovating the fishing pier and dock, dredging the lake, adding natural area plantings, planting stream bank vegetation for erosion control and creek stabilization, constructing a trail, 9-hole disc golf course, an overlook/interpretive area, picnic units, a sheltered playground, amphitheater renovation, interpretive, and historic signs, information kiosk, and program signs.</t>
  </si>
  <si>
    <t>BOYS RANCH PARK</t>
  </si>
  <si>
    <t>Tarrant</t>
  </si>
  <si>
    <t>BROWNWOOD CAMP BOWIE SOCCER COMPLEX</t>
  </si>
  <si>
    <t>CITY OF BROWNWOOD</t>
  </si>
  <si>
    <t>The city of Brownwood will construct lighted and irrigated soccer fields, a pavilion, and a covered playground at the Camp Bowie Soccer Complex.</t>
  </si>
  <si>
    <t>CAMP BOWIE SOCCER COMPLEX</t>
  </si>
  <si>
    <t>CAMERON COUNTY EL RANCHITO PARK</t>
  </si>
  <si>
    <t>CAMERON COUNTY</t>
  </si>
  <si>
    <t>Cameron County will utilize a Land and Water Conservation Fund grant to assist in improving the 20.06 acre El Ranchito Park. The grant will assist in developing ballfields, soccer fields, a basketball court, a hike/walk trail, a playground, picnic pavilions, a butterfly garden, benches, general landscaping, and park signage.</t>
  </si>
  <si>
    <t>EL RANCHITO PARK</t>
  </si>
  <si>
    <t>HOUSTON SHADY LANE PARK</t>
  </si>
  <si>
    <t>The city of Houston will construct a playground, benches, trails, walkways, and signs within Shady Lane Park.</t>
  </si>
  <si>
    <t>SHADY LANE PARK</t>
  </si>
  <si>
    <t>GRANITE SHOALS QUARRY PARK</t>
  </si>
  <si>
    <t>CITY OF GRANITE SHOALS</t>
  </si>
  <si>
    <t>The city of Granite Shoals will construct an exercise trail with fitness stations, a tennis pavilion, native wildflower gardens, and an interpretive display at Quarry Park.</t>
  </si>
  <si>
    <t>QUARRY PARK</t>
  </si>
  <si>
    <t>BURNET</t>
  </si>
  <si>
    <t>LA FERIA UNGER PARK</t>
  </si>
  <si>
    <t>CITY OF LA FERIA</t>
  </si>
  <si>
    <t>The city of La Feria (Cameron County) will improve Unger Park by constructing a new aquatic spray feature and a covered picnic unit with water catchment system, general play courts, a soccer field, and a trail plus adding solar and energy efficient security lighting and planting native species utilizing a drip irrigation system.</t>
  </si>
  <si>
    <t>UNGER PARK</t>
  </si>
  <si>
    <t>FORT WORTH ROTARY PLAZA TRAILHEAD PARK</t>
  </si>
  <si>
    <t>CITY OF FT. WORTH</t>
  </si>
  <si>
    <t>The city of Fort Worth will improve Rotary Plaza Trailhead Park by constructing a parking area, connections to an existing trail from the north end of the park and from the pedestrian bridge across the Trinity River, a pavilion with picnic tables and benches, a plaza area with seating, enclosing a restroom, utilities, drinking fountain, and signs.</t>
  </si>
  <si>
    <t>ROTARY PLAZA TRAILHEAD PARK</t>
  </si>
  <si>
    <t>TARRANT</t>
  </si>
  <si>
    <t>POWDERHORN WILDLIFE MANAGEMENT AREA AND STATE PARK</t>
  </si>
  <si>
    <t>The Texas Parks and Wildlife Department will acquire a 398.0 acre addition to the 17,071-acre Powderhorn Wildlife Management Area and State Park in Calhoun County. The property contains a native coastal live oak forest and prairie, fronting on Matagorda Bay which contains 11 miles of tidal bay front sheltering nearshore sea-grass beds and mollusk reefs and thousands of acres of emergent wetlands including extensive tidal marshes, bayous, fresh and intermediate potholes, and wet prairies that support waterfowl, shore and wading birds.</t>
  </si>
  <si>
    <t>Calhoun</t>
  </si>
  <si>
    <t>FAIRVIEW CITY SPORTS PARK</t>
  </si>
  <si>
    <t>FAIRVIEW CITY</t>
  </si>
  <si>
    <t>Fairview City (Sanpete County, Utah) will utilize a Land and Water Conservation Fund grant to assist in developing 6 acres for the creation of the Fairview City Sports Park. The grant scope for this new park includes tennis courts, basketball courts, playground, and general support facilities.</t>
  </si>
  <si>
    <t>SANPETE</t>
  </si>
  <si>
    <t>ARCHIE. H. GUBLER PARK</t>
  </si>
  <si>
    <t>CITY OF SANTA CLARA</t>
  </si>
  <si>
    <t>The city of Santa Clara (Washington County, Utah) will improve A.H. Gubler Park by constructing a walking and exercise path extension, general playfields, and picnic pavilions within the 24.58 acre park previously known as Lava Ridge Park. The parkland was acquired in 2003 and its initial development began under previous LWCF grant 49-00337. The park is in the City’s northwest quadrant adjacent to the Santa Clara Intermediate School and a city fire station.</t>
  </si>
  <si>
    <t>SALT HALLOW PARK</t>
  </si>
  <si>
    <t>CITY OF HYRUM</t>
  </si>
  <si>
    <t>Hyrum (Cache County) will improve the 6.48-acre Salt Hollow Park by constructing a basketball court, a multi-purpose field, exercise stations, benches, additional children’s playground toys, additional picnic pavilions, paving of the existing parking plus additional paved parking, hard surface trails and sidewalks, extensions of internal park roads to connect with city streets, modifying a storm drainage system, a bridge over the a drainage channel, accessible ramps, general site landscaping, and safety lighting. The population of Hyrum is approximately 7,609 people.</t>
  </si>
  <si>
    <t>CACHE</t>
  </si>
  <si>
    <t>SKY RIDGE PARK</t>
  </si>
  <si>
    <t>CITY OF HURRICANE</t>
  </si>
  <si>
    <t>Hurricane (Washington County) will develop the 1.94-acre Sky Ridge Park by constructing off street parking, a pavilion, picnic areas, a playground, a splash pad, a half-court basketball court, pickle ball courts, a restroom facility, and paved trails linking the various use areas.</t>
  </si>
  <si>
    <t>DRY CREEK PARK</t>
  </si>
  <si>
    <t>CITY OF LEHI</t>
  </si>
  <si>
    <t>The city of Lehi will improve the 13.6-acre Dry Creek Park by constructing sidewalks, landscaped play areas, picnic pavilions, and a disk-golf course.</t>
  </si>
  <si>
    <t>CANYON VIEW PARK SPLASH PAD</t>
  </si>
  <si>
    <t>CITY OF EPHRAIM</t>
  </si>
  <si>
    <t>The city of Ephraim will construct of a splash pad and associated infrastructure within the 7.79-acre Canyon View Park.</t>
  </si>
  <si>
    <t>CANYON VIEW PARK</t>
  </si>
  <si>
    <t>Sanpete</t>
  </si>
  <si>
    <t>CITY HALL PARK PHASE I</t>
  </si>
  <si>
    <t>CITY OF HOLLADAY</t>
  </si>
  <si>
    <t>The city of Holladay will improve the 6.58-acre City Hall Park by constructing walkways, picnic area, and general playfields.</t>
  </si>
  <si>
    <t>CITY HALL PARK</t>
  </si>
  <si>
    <t>SALT LAKE</t>
  </si>
  <si>
    <t>CENTENNIAL PARK SUNSHINE PLAYGROUND</t>
  </si>
  <si>
    <t>SYRACUSE CITY</t>
  </si>
  <si>
    <t>Syracuse City will improve the 4.7-acre Centennial Park by constructing an accessible playground to be known as the Sunshine Playground.</t>
  </si>
  <si>
    <t>CENTENNIAL PARK</t>
  </si>
  <si>
    <t>DAVIS</t>
  </si>
  <si>
    <t>BEAR LAKE STATE PARK MARINA BOAT DOCKS</t>
  </si>
  <si>
    <t>STATE OF UTAH</t>
  </si>
  <si>
    <t>Utah State Parks will renovate the Bear Lake State Park marina boat docks. This 40-year old marina boat dock, with almost 300 slips, has been deteriorating, despite small renovations and improvements over the years.</t>
  </si>
  <si>
    <t>BEAR LAKE STATE PARK</t>
  </si>
  <si>
    <t>Rich</t>
  </si>
  <si>
    <t>Lily Ruckstuhl Property Acquisition</t>
  </si>
  <si>
    <t>Town of Falls Church</t>
  </si>
  <si>
    <t>Lily Ruckstuhl Park</t>
  </si>
  <si>
    <t>FAIRFAX</t>
  </si>
  <si>
    <t>Gilbert's Corner Regional Park</t>
  </si>
  <si>
    <t>Northern Virginia Regional Park Authority</t>
  </si>
  <si>
    <t>This development project will include a parking area, park entrance sign, a multi-use trail system with bridge corssings and interpretive signage, hiking and horseback riding, site improvements and landscaping. Gilbert's Corner will become a new regional park in N. Virginia.</t>
  </si>
  <si>
    <t>LOUDOUN</t>
  </si>
  <si>
    <t>Azalea Park Improvements</t>
  </si>
  <si>
    <t>City of Charlottesville</t>
  </si>
  <si>
    <t>This city of Charlottesville grant was approved to make recreation improvements to Azalea Park. It will rehabilitate and existing pathway into a multi use ADA paved trail, improve drainage along the trail and renovate an old used concession stand into a comfort station.</t>
  </si>
  <si>
    <t>Azalea Park</t>
  </si>
  <si>
    <t>ALBEMARLE</t>
  </si>
  <si>
    <t>Waid Park Restroom and Concession Facility</t>
  </si>
  <si>
    <t>County of Franklin</t>
  </si>
  <si>
    <t>The state on behalf of Franklin County to construct a comfort station and concession facility at Waid Park. These support facilities are being constructed to enhance the existing recreation facilities at this park.</t>
  </si>
  <si>
    <t>Waid Park</t>
  </si>
  <si>
    <t>Nike Skate Park</t>
  </si>
  <si>
    <t>Isle of Wight County</t>
  </si>
  <si>
    <t>On behalf of Isle of Wight county to develop a skate facility at Nike Skate Park. This new skate facility will replace an existing skate park that has deterorated due the age and extensive use from children and adults.</t>
  </si>
  <si>
    <t>Carrollton Nike District Park</t>
  </si>
  <si>
    <t>ISLE OF WIGHT</t>
  </si>
  <si>
    <t>Sleepy Hole Park Boat Ramp</t>
  </si>
  <si>
    <t>City of Suffolk</t>
  </si>
  <si>
    <t>The city of Suffolk will construct a boat ramp with fishing platform along the Nansemond River at Sleepy Hole Park. The will provide access for canoe and kayak users to enjoy the water related activities. The design of the facilities will be meet ADA standards.</t>
  </si>
  <si>
    <t>SLEEPY HOLE PARK</t>
  </si>
  <si>
    <t>PORTSMOUTH CITY</t>
  </si>
  <si>
    <t>Bluestone Trail at Purcell Park</t>
  </si>
  <si>
    <t>City of Harrisonburg</t>
  </si>
  <si>
    <t>This is a multi-use trail and is being designed so it can be used for hiking, bicycling,exercise, and nature walks. It is anticipated that this trail will eventually connect with other walkways and trails being planned throughout the city to provide several neighborhoods with a comprehensive recreation system for the public to enjoy.</t>
  </si>
  <si>
    <t>PURCELL PARK</t>
  </si>
  <si>
    <t>Harrisonburg City</t>
  </si>
  <si>
    <t>Woodville Park Enhancement</t>
  </si>
  <si>
    <t>County of Gloucester</t>
  </si>
  <si>
    <t>This project will include developing the following facilities: three multi-use athletic fields for football, soccer, softball, field hockey, lacrosse and a concession stand/building, site improvements and landscaping.</t>
  </si>
  <si>
    <t>Woodville Park</t>
  </si>
  <si>
    <t>GLOUCESTER</t>
  </si>
  <si>
    <t>Jamestown Beach Park Revitalization</t>
  </si>
  <si>
    <t>James City County</t>
  </si>
  <si>
    <t>Developments to include accessible walkway to beach, entrance road/parking, beach shoreline restoration, restrooms, gates, Bollards and signage.</t>
  </si>
  <si>
    <t>Jamestown Beach</t>
  </si>
  <si>
    <t>JAMES CITY</t>
  </si>
  <si>
    <t>Chessie's Big Backyard at Lee District Park</t>
  </si>
  <si>
    <t>Fairfax County Park Authority</t>
  </si>
  <si>
    <t>This project will develop a unique tot lot/playground area named Chessie's Big Backyard at Lee District Park. This project will creat a recreation experience that children with a variety of abilities/and special needs can enjoy with accompanying adults.</t>
  </si>
  <si>
    <t>Lee District Park</t>
  </si>
  <si>
    <t>Robert N. Reed Park Annex</t>
  </si>
  <si>
    <t>Town of Chincotegue</t>
  </si>
  <si>
    <t>This project will expand and enhance the recreation use of this park, add an additional green/open space area. expand the picnic area, develope an access for boating and fishing dredgeing for boat slip, provide opportunities for historic intrepretation of the waterfront, walkways and pedestrian lighting.</t>
  </si>
  <si>
    <t>Robert N. Reed Park</t>
  </si>
  <si>
    <t>ACCOMACK</t>
  </si>
  <si>
    <t>Scott County Improvements at Two Parks</t>
  </si>
  <si>
    <t>Scott County</t>
  </si>
  <si>
    <t>Scott County Park - upgrade to golf cart paths and parking area. Duffield Community Pk will upgrade walking trail, resurface 3 tennis courts and construction of the picnic shelter.</t>
  </si>
  <si>
    <t>Scott County Park &amp; Golf Course</t>
  </si>
  <si>
    <t>Paradise Creek Nature Park</t>
  </si>
  <si>
    <t>City of Portsmouth</t>
  </si>
  <si>
    <t>Paradise Creek Nature Park in Portsmouth, VA - Construction of canoe/kayak launch, parking area and pavilion</t>
  </si>
  <si>
    <t>DUFFIELD COMMUNITY PARK</t>
  </si>
  <si>
    <t>Scott</t>
  </si>
  <si>
    <t>RUDY KRIEGER RECREATIONAL COMPLEX RENOVATIONS</t>
  </si>
  <si>
    <t>DEPT OF HOUSING, PARKS &amp; RECREATION</t>
  </si>
  <si>
    <t>Grant funds will be used to enhance the existing 4.7+/- acres of Rudy Krieger Recreational Complex. This project will remove the unusable restrooms and uprgrade the facility; which will increase the use and life of the facility.</t>
  </si>
  <si>
    <t>RUDY KRIEGER RECREATION COMPLEX</t>
  </si>
  <si>
    <t>SAINT CROIX</t>
  </si>
  <si>
    <t>HONEY MOON BEACH RESTROOM CONSTRUCTION</t>
  </si>
  <si>
    <t>DEPARTMENT OF SPORTS, PARKS AND RECREATION</t>
  </si>
  <si>
    <t>Grant funds will be used for the development of support facilities at this .5+/- of an acre site of Honey Moon Beach Recreation Restroom Construction. This facility will accommodate the handicap and the rapidly increasing number of people utilizing the beach facility.</t>
  </si>
  <si>
    <t>HONEYMOON BEACH PARK</t>
  </si>
  <si>
    <t>Tunbridge Recreation Area Acquisition</t>
  </si>
  <si>
    <t>Town of Tunbridge</t>
  </si>
  <si>
    <t>Tunbridge Playground</t>
  </si>
  <si>
    <t>Cabin Construction - Three State Parks</t>
  </si>
  <si>
    <t>State of Vermont, Dept.of Forests and Parks</t>
  </si>
  <si>
    <t>WOODFORD STATE PARK</t>
  </si>
  <si>
    <t>BENNINGTON</t>
  </si>
  <si>
    <t>Button Bay State Park</t>
  </si>
  <si>
    <t>ADDISON</t>
  </si>
  <si>
    <t>Wilgus State Park</t>
  </si>
  <si>
    <t>WINDSOR</t>
  </si>
  <si>
    <t>Chester Recreation - Community Pavilion Project</t>
  </si>
  <si>
    <t>Town of Chester</t>
  </si>
  <si>
    <t>Chester (Pinnacle) Recreation Area</t>
  </si>
  <si>
    <t>Fair Haven Recreation Area and Playground</t>
  </si>
  <si>
    <t>Town of Fair Haven</t>
  </si>
  <si>
    <t>Fair Haven Playground</t>
  </si>
  <si>
    <t>RUTLAND</t>
  </si>
  <si>
    <t>Fairfax Community Park - Phase III</t>
  </si>
  <si>
    <t>Town of Fairfax</t>
  </si>
  <si>
    <t>Fairfax Community Recreation Park</t>
  </si>
  <si>
    <t>Newark Street Playground</t>
  </si>
  <si>
    <t>Town of Newark</t>
  </si>
  <si>
    <t>CALEDONIA</t>
  </si>
  <si>
    <t>Grand Isle School Community Playground</t>
  </si>
  <si>
    <t>Town of Grand Isle</t>
  </si>
  <si>
    <t>Grand Isle School Community Park</t>
  </si>
  <si>
    <t>GRAND ISLE</t>
  </si>
  <si>
    <t>Lyndon Skate Park</t>
  </si>
  <si>
    <t>Town of Lyndon</t>
  </si>
  <si>
    <t>KLICKITAT PRAIRIE PARK ACQUISITION</t>
  </si>
  <si>
    <t>CITY OF MOSSYROCK</t>
  </si>
  <si>
    <t>Grant funds will help the City of Mossyrock acquire and develop the first phase of a thirty acre parcel that will become the City’s first park. Tremendous community support for this project includes cash donation from the land seller and in-kind donated by the Chehalis and Cowlitz Tribes. The City envisions the park as a place for people of all abilities to recreate and hopes to include a playground, walking paths and a community garden. Grant funds will extend federal protection to the site, ensuring this addition to the public outdoor recreation estate is protected in perpetuity.</t>
  </si>
  <si>
    <t>KLICKITAT PRAIRIE PARK</t>
  </si>
  <si>
    <t>LEWIS</t>
  </si>
  <si>
    <t>KANDLE PARK AQUATICS FACILITY</t>
  </si>
  <si>
    <t>METROPOLITAN PARK DISTRICT OF TACOMA</t>
  </si>
  <si>
    <t>Grant funds will be used to develop phase one of a new aquatics facility at Kandle Park in Tacoma. The project includes construction of a new outdoor swimming pool, new tot pool, new playground, expanded parking, new restroom and other site improvements. Grant funds will also extend section 6(f)3 protection to Kandle Park for the first time, ensuring that the park remains available for public outdoor recreation in perpetuity.</t>
  </si>
  <si>
    <t>GEORGE B. KANDLE PLAYFIELD</t>
  </si>
  <si>
    <t>PIERCE</t>
  </si>
  <si>
    <t>NORTH CREEK FOREST ACQUISITION</t>
  </si>
  <si>
    <t>CITY OF BOTHELL</t>
  </si>
  <si>
    <t>Grant funds will assist the City of Bothell with the acquisition of nearly 6 acres of forested land for public park purposes. The City envisions the property as a place for people to walk and access nature close to home. The grant will also convey protection to the property through section 6(f)(3) of the Land and Water Conservation Fund Act.</t>
  </si>
  <si>
    <t>NORTH CREEK FOREST</t>
  </si>
  <si>
    <t>King</t>
  </si>
  <si>
    <t>SUNSET BLUFF ACQUISITION</t>
  </si>
  <si>
    <t>MASON COUNTY</t>
  </si>
  <si>
    <t>Along with match provided by state grants, a donation from the Trust for Public Land, and assistance from People for Puget Sound, LWCF grant funds will help Mason County acquire 36.5 acres along Oakland Bay for a public park. Grant funds will also help clear exotic invasive plants and install park signs. Future plans for the site include picnic shelters and trails to enhance public access to the shoreline and views of the Olympic Mountains. The grant will also convey NPS protection to the site through section 6(f)3 of the LWCF act.</t>
  </si>
  <si>
    <t>SUNSET BLUFF NATURAL AREA PARK</t>
  </si>
  <si>
    <t>CLAYBELL PARK REDEVELOPMENT</t>
  </si>
  <si>
    <t>CITY OF RICHLAND</t>
  </si>
  <si>
    <t>Grant funds will help the City of Richland build additional ballfields at Claybell Park; replace the old parking lot, access road, and tennis courts; and improve the park with landscaping, a restroom, and pathways. In accepting the grant, Richland also commits that the property will be available for public outdoor recreation purposes forever.</t>
  </si>
  <si>
    <t>CLAYBELL PARK</t>
  </si>
  <si>
    <t>SHANE PARK PLAYGROUND</t>
  </si>
  <si>
    <t>CITY OF PORT ANGELES</t>
  </si>
  <si>
    <t>This grant will help the City of Port Angeles replace the worn and outdated playground at Shane Park with a new playground that will be more accessible. Funds will also be used to upgrade walkways and landscaping. In accepting grant funds, the City commits the land to public outdoor recreation purposes forever. This is the City’s first LWCF grant.</t>
  </si>
  <si>
    <t>SHANE PARK</t>
  </si>
  <si>
    <t>CLALLAM</t>
  </si>
  <si>
    <t>NORTH CREEK FOREST ACQUISITION PHASE 2</t>
  </si>
  <si>
    <t>Acquisition of 21.84 acres in the City of Bothell in King County: -Land -Cultural Resources -Signage -State indirect costs</t>
  </si>
  <si>
    <t>POINT DEFIANCE MISSING LINK TRAIL</t>
  </si>
  <si>
    <t>METRO PARKS TACOMA</t>
  </si>
  <si>
    <t>Develop approximately one-half mile of new 20-foot wide paved non-motorized trail and a pedestrian bridge over the Pearl Street/Hwy 163 extension into the park. Project administration and architectural and engineering are included. Other site improvements will include: - viewing platform - site furnishings: benches, bike racks, picnic tables, recycling/trash receptacles, pet waste bag dispensers - signs and kiosk - seating wall - habitat enhancement - landscaping - utilities - lighting - parking: approximately 100 stall paved parking lot</t>
  </si>
  <si>
    <t>POINT DEFIANCE PARK</t>
  </si>
  <si>
    <t>Pierce</t>
  </si>
  <si>
    <t>CHEHALIS POOL RENOVATION</t>
  </si>
  <si>
    <t>CITY OF CHEHALIS</t>
  </si>
  <si>
    <t>Renovate the Chehalis Community Pool (Shaw Aquatics Center): replace pool building, pool liner, mechanical systems, guard stands, locker rooms and bathroom. Grant also includes state indirect costs.</t>
  </si>
  <si>
    <t>SHAW AQUATICS CENTER</t>
  </si>
  <si>
    <t>CANA ISLAND COUNTY PARK ACQUISITION &amp; DEVELOPMENT</t>
  </si>
  <si>
    <t>DOOR COUNTY</t>
  </si>
  <si>
    <t>Door County (Wisconsin) will utilize a Land and Water Conservation Fund grant to assist in acquiring 1.32 acres in the town of Baileys Harbor to expand Cana Island Lighthouse County Park. This acquisition will allow for new outdoor recreation opportunities in fishing, hiking, bird and wildlife observation, photography, canoeing, kayaking, picnicking, and the enjoyment of the scenic views. The benefits include access to Lake Michigan and a safer access to the Cana Island Lighthouse Museum, and the Cana Island County Park.</t>
  </si>
  <si>
    <t>CANA ISLAND COUNTY PARK</t>
  </si>
  <si>
    <t>DOOR</t>
  </si>
  <si>
    <t>HORICON MARSH INTL. ED. CTR INTERPRETATIVE EXHIBIT</t>
  </si>
  <si>
    <t>The Wisconsin Department of Natural Resources will utilize a Land and Water Conservation Fund grant to assist in developing interpretive displays and exhibits for the Visitor Information Desk, the outdoor information kiosk, and the marsh viewing area at the Horicon Marsh International Education Center. This facility is a resource for environmental education at the Horicon Marsh Recreational Area.</t>
  </si>
  <si>
    <t>HORICON MARSH WILDLIFE AREA</t>
  </si>
  <si>
    <t>DODGE</t>
  </si>
  <si>
    <t>INTERSTATE STATE PARK VAULT TOILET REPLACEMENT</t>
  </si>
  <si>
    <t>The Wisconsin Department of Natural Resources will utilize a Land and Water Conservation Fund grant to assist in improving Interstate State Park. The grant scope includes demolishing and replacing the vault toilets at the South Group and the Pines Campgrounds plus constructing a new vault toilet at the Pothole Trail Trailhead. This unique park is a component of two adjoining Interstate State Parks separated politically by the boundaries of Minnesota and Wisconsin. Both were established about the same time. Wisconsin’s is also the oldest State Park in the Wisconsin State Park system.</t>
  </si>
  <si>
    <t>INTERSTATE STATE PARK</t>
  </si>
  <si>
    <t>WHITE RIVER CROSSING ACQUISITION</t>
  </si>
  <si>
    <t>CITY OF LAKE GENEVA</t>
  </si>
  <si>
    <t>Lake Geneva will acquire 60.6-acres for a new city park. Future development includes a nature trail, canoeing and kayaking, fishing, snowshoeing, and cross-country skiing.</t>
  </si>
  <si>
    <t>WHITE RIVER TRAIL PARK</t>
  </si>
  <si>
    <t>5 ARCH STONE BRIDGE ACQUISITION</t>
  </si>
  <si>
    <t>ROCKY COUNTY</t>
  </si>
  <si>
    <t>Rock County will acquire 8.2 acres to create MaryBelle’s View within the Turtle Creek Parkway. This acquisition will preserve an 1860’s five stone arch bridge crossing Turtle Creek. The bridge is the oldest stone arch bridge in Wisconsin. Future development plans include a canoe/kayak access, a foot path, and a picnic area.</t>
  </si>
  <si>
    <t>MARYBELLE'S VIEW PARK</t>
  </si>
  <si>
    <t>ROCK</t>
  </si>
  <si>
    <t>WYALUSING STATE PARK-HOMESTEAD CAMPGROUND SHOWER</t>
  </si>
  <si>
    <t>The Wisconsin Department of Natural Resources will improve the 2,628-acre Wyalusing State Park near Wyalusing in Grant County by constructing a toilet/shower building within the Homestead Family Campground. Wyalusing State Park is located at the confluence of the Wisconsin and Mississippi Rivers and is one of Wisconsin’s oldest parks.</t>
  </si>
  <si>
    <t>WYALUSING STATE PARK</t>
  </si>
  <si>
    <t>BIG FOOT BEACH STATE PK-TOILET/SHOWER BUIDLING DEV</t>
  </si>
  <si>
    <t>The Wisconsin DNR will improve the 271-acre Big Foot Beach State Park along the shore of Geneva Lake by removing and replacing the shower building in the campground area with an accessible structure.</t>
  </si>
  <si>
    <t>BIG FOOT BEACH STATE PARK</t>
  </si>
  <si>
    <t>ABENDSCHEIN PARK DEVELOPMENT</t>
  </si>
  <si>
    <t>CITY OF OAK CREEK</t>
  </si>
  <si>
    <t>Oak Creek (Milwaukee County) will improve the 75-acre Abendschein Park by constructing trails, pedestrian bridges, and a parking area; adding landscaping; and, installing utilities and general signage.</t>
  </si>
  <si>
    <t>ABENDSCHEIN PARK</t>
  </si>
  <si>
    <t>MILWAUKEE</t>
  </si>
  <si>
    <t>SIMMONS ISLAND PARK BOARDWALK</t>
  </si>
  <si>
    <t>CITY OF KENOSHA</t>
  </si>
  <si>
    <t>Kenosha (Kenosha County) will improve the 27.79-acre Simmons Island Park by designing and constructing a raised, accessible boardwalk system approximately 900’ in length and completing a missing link in the city-wide waterfront bicycle trail. The project also includes two accessible boardwalk spines extending from the main bath house plaza and parking area across the beach providing unobstructed access to Lake Michigan. The zone between the main beach and the parking areas will be re-established with native vegetation and subtle armament creating a naturalized “dunescape.” Large stone revetments planted with dune grasses will reduce sand migration and increase shoreline wildlife presence.</t>
  </si>
  <si>
    <t>SIMMONS ISLAND PARK</t>
  </si>
  <si>
    <t>KENOSHA</t>
  </si>
  <si>
    <t>EAST RIVER TRAIL CANOE/KAYAK LAUNCH ACQUISITION</t>
  </si>
  <si>
    <t>CITY OF GREEN BAY</t>
  </si>
  <si>
    <t>The city of Green Bay will acquire 2 parcels (0.2 and 0.45 totaling 0.65 acres) to expand the East River Trail.</t>
  </si>
  <si>
    <t>EAST RIVER TRAIL</t>
  </si>
  <si>
    <t>BLUE MOUNDS STATE PARK SWIMMING POOL RENOVATION</t>
  </si>
  <si>
    <t>The Wisconsin Department of Natural Resources will replace the swimming pool at Blue Mounds State Park. This is the only swimming pool within the Wisconsin state park system. The grant scope includes removing the main pool basin and the wading pool and replacing these with a smaller main pool and adding a splash pad. Additional scope includes the construction of an accessible path from the parking lot to the pool deck.</t>
  </si>
  <si>
    <t>BLUE MOUNDS STATE PARK</t>
  </si>
  <si>
    <t>Dane</t>
  </si>
  <si>
    <t>CITY OF OSHKOSH WILLIAM STEIGER RIVERWALK</t>
  </si>
  <si>
    <t>CITY OF OSHKOSH</t>
  </si>
  <si>
    <t>The city of Oshkosh will construct the William Steiger Riverwalk Connector which is near downtown along the Fox River. This section of the riverwalk is a 1.8-acre parcel that will connect the William Steiger Park to the South Riverwalk. The project scope includes engineering, construction of an elevated bridge approach, installation of a play structure, restroom construction, landscaping, lighting, benches, and signage.</t>
  </si>
  <si>
    <t>WILLIAM STEIGER PARK</t>
  </si>
  <si>
    <t>WINNEBAGO</t>
  </si>
  <si>
    <t>CITY OF MENASHA - FOX RIVER PARK DEVELOPMENT</t>
  </si>
  <si>
    <t>CITY OF MENASHA</t>
  </si>
  <si>
    <t>Menasha will construct a linear park and trail along the Fox River at the Menasha Channel/Lawson Canal. This trail is Phase 1 of a comprehensive plan to redevelop the former Gilbert Paper Mill brownfield industrial site within Menasha on Doty Island. The park will be designed to support recreational river activities and pedestrian/bike trails linking the park to the city and regional trail systems. Part of this trail will include converting an old railroad trestle into a boardwalk that will span over the Lawson Canal outflow. Fishing areas, wildlife viewing locations, public seating and picnic areas will also be provided.</t>
  </si>
  <si>
    <t>FOX RIVER PARK</t>
  </si>
  <si>
    <t>CITY OF OSHKOSH - SOUTH RIVERWALK DEVELOPMENT</t>
  </si>
  <si>
    <t>Oshkosh will improve the South Riverwalk as part of a larger project which is centered in the downtown area along the Fox River. This particular section of the trail is a 0.299-acre parcel that will have the current seawall removed and replaced while adding a concrete walkway. The project will include engineering, site preparation, erosion control, demolition and re-construction of the seawall and river walk, surfacing of the river walk, electrical, benches, signs, landscaping, and a pedestrian crossing.</t>
  </si>
  <si>
    <t>SOUTH RIVERWALK</t>
  </si>
  <si>
    <t>Mayfield Park Acquisition</t>
  </si>
  <si>
    <t>City of Morgantown</t>
  </si>
  <si>
    <t>The city of Morgantown will acquire 2.055 acres of parkland known as Mayfield park, located on the southwest corner of Mineral Street and Denver Avenue.</t>
  </si>
  <si>
    <t>Mayfield Park</t>
  </si>
  <si>
    <t>MONONGALIA</t>
  </si>
  <si>
    <t>Hite Road Park - Phase One</t>
  </si>
  <si>
    <t>Jefferson County Parks &amp; Recreation Commission</t>
  </si>
  <si>
    <t>The Jefferson County Parks &amp; Recreation will perform site preparation and development of a soccer field at its Hite Road Park, including parking and driveway improvements &amp; Installation of NPS LWCF acknowledgement signage.</t>
  </si>
  <si>
    <t>Hite Road Park</t>
  </si>
  <si>
    <t>Ferguson Park Playground</t>
  </si>
  <si>
    <t>City of Shinnston</t>
  </si>
  <si>
    <t>The city of Shinnston will purchase and install an ADA compliant playground for toddlers at the city's Ferguson Memorial Park.</t>
  </si>
  <si>
    <t>Ferguson Memorial Park</t>
  </si>
  <si>
    <t>HARRISON</t>
  </si>
  <si>
    <t>River City Skatepark</t>
  </si>
  <si>
    <t>City of Parsons</t>
  </si>
  <si>
    <t>The City of Parsons will purchas and install skateboard eequipment at River City Park, including correct restroom threshold and handicapped parking signage for improved ADA accessibility.</t>
  </si>
  <si>
    <t>River City Park</t>
  </si>
  <si>
    <t>TUCKER</t>
  </si>
  <si>
    <t>Fort Neal Park Restrooms</t>
  </si>
  <si>
    <t>City of Parkersburg</t>
  </si>
  <si>
    <t>The City of Parkersburg will construct a 570 SF masonry comfort station at Fort Neal Park, up to the limits of the grant award.</t>
  </si>
  <si>
    <t>Fort Neal Park</t>
  </si>
  <si>
    <t>WOOD</t>
  </si>
  <si>
    <t>Barbour County Park Playground</t>
  </si>
  <si>
    <t>Barbour County Commission</t>
  </si>
  <si>
    <t>The Barbour County Commission will replace obsolete play- ground equipment at the Barbour County Park playground with ADA compliant equipment, up to the limits of the grant award.</t>
  </si>
  <si>
    <t>Barbour County Park</t>
  </si>
  <si>
    <t>BARBOUR</t>
  </si>
  <si>
    <t>Ridenour Lake Shelter Repairs</t>
  </si>
  <si>
    <t>City of Nitro</t>
  </si>
  <si>
    <t>The city of Nitro will perform repairs to Shelter #4 at Ridenour Park, including improved ADA Accessiblity, the sponsor funded demolition of an abandoned comfort station in the vicinity of Shelter Four.</t>
  </si>
  <si>
    <t>Ridenour Lake Park</t>
  </si>
  <si>
    <t>Kanawha</t>
  </si>
  <si>
    <t>Veterans Memorial Park Bathhouse Renovation</t>
  </si>
  <si>
    <t>City of Clarksburg</t>
  </si>
  <si>
    <t>The city of Clarksburg will complete interior renovations of its existing pool bathhouse at the Veterans Memorial Park to comply iwth the requirements of the 1990 Americans With Disability Act.</t>
  </si>
  <si>
    <t>Veteran's Memorial Park</t>
  </si>
  <si>
    <t>Harrison</t>
  </si>
  <si>
    <t>Glen Dale Bathhouse &amp; Group Shelter Repairs</t>
  </si>
  <si>
    <t>City of Glen Dale</t>
  </si>
  <si>
    <t>The city of Glen Dale will perform structural repairs and renovations to the bathhouse and group shelter repairs located at Glen Dale City Park.</t>
  </si>
  <si>
    <t>Glen Dale City Park</t>
  </si>
  <si>
    <t>Sam Michael's Park Shelter &amp; Playground</t>
  </si>
  <si>
    <t>The Jefferson County Parks &amp; Recreation Commission will construct a new group picnic shelter, ADA compliant playground and LWCF signage at Sam Michaels's Park.</t>
  </si>
  <si>
    <t>Sam Michael's Park</t>
  </si>
  <si>
    <t>Veterans Memorial Park Improvements II</t>
  </si>
  <si>
    <t>The City of Clarksburg will construct improvements to the park including a new group picnic shelter and pool complex shade structure.</t>
  </si>
  <si>
    <t>Parkersburg Southwood Park Mini-Golf</t>
  </si>
  <si>
    <t>The city of Parkersburg will construct an ADA compliant mini golf course at Southwood Park</t>
  </si>
  <si>
    <t>SOUTHWOOD PARK</t>
  </si>
  <si>
    <t>Wood</t>
  </si>
  <si>
    <t>City of Huntington Harris Riverfront Park</t>
  </si>
  <si>
    <t>City of Huntington</t>
  </si>
  <si>
    <t>The city of Huntington will construct a new path and skateboard elements within its Harris Riverfront Park.</t>
  </si>
  <si>
    <t>Harris Park</t>
  </si>
  <si>
    <t>Cabell</t>
  </si>
  <si>
    <t>Wheeling Park Stifel Playground Improvements</t>
  </si>
  <si>
    <t>Wheeling Park Commission</t>
  </si>
  <si>
    <t>The Wheeling Park Commission will perform playground and comfort station renovations including ADA improvements and LWCF signage at Stifel Playground.</t>
  </si>
  <si>
    <t>WHEELING PARK</t>
  </si>
  <si>
    <t>Ohio</t>
  </si>
  <si>
    <t>Pleasants County Park Pool Complex</t>
  </si>
  <si>
    <t>Plesants County Commission</t>
  </si>
  <si>
    <t>Pleasants Cty will perform pool &amp; bathhouse renovations including ADA improvements and LWCF signage installation at the Park in St. Mary's.</t>
  </si>
  <si>
    <t>Pleasants County Park</t>
  </si>
  <si>
    <t>PLEASANTS</t>
  </si>
  <si>
    <t>Lewis County Park ADA Improvements</t>
  </si>
  <si>
    <t>Lewis County Commission</t>
  </si>
  <si>
    <t>Lewis County Commission will perform ADA improvements to its pool complex and playground.</t>
  </si>
  <si>
    <t>LEWIS COUNTY PARK</t>
  </si>
  <si>
    <t>Lewis</t>
  </si>
  <si>
    <t>GLENDO STATE PARK TRIALS PHASE 3</t>
  </si>
  <si>
    <t>STATE OF WYOMING</t>
  </si>
  <si>
    <t>The State of Wyoming will construct a 3-mile non-motorized trail system within Glendo State Park. The system will allow non-motorized access to park visitors seeking natural, undisturbed are by linking the current trails at the dam overlook with areas on the south end of the park such as Two Moon Campground, Headquarters, and the Glendo Marina. The expanded trail system will accommodate various skill levels with a variety of unique trail features, terrain, vistas, ecosystems, and education opportunities all in the same outing.</t>
  </si>
  <si>
    <t>GLENDO STATE PARK</t>
  </si>
  <si>
    <t>PLATTE</t>
  </si>
  <si>
    <t>HOLLIDAY PARK EXPANSION</t>
  </si>
  <si>
    <t>CITY OF CHEYENNE</t>
  </si>
  <si>
    <t>Cheyenne (Laramie County) will improve Holliday Park by installing accessible playground equipment upon an accessible bonded rubber safety surfacing, constructing an accessible path from the parking lot to the playground, and updating the irrigation system, lighting and landscaping at the park.</t>
  </si>
  <si>
    <t>HOLLIDAY PARK</t>
  </si>
  <si>
    <t>Laramie</t>
  </si>
  <si>
    <t>MOUNTAIN VIEW TOWN PARK IMPROVEMENTS PHASE II</t>
  </si>
  <si>
    <t>TOWN OF MOUNTAIN VIEW</t>
  </si>
  <si>
    <t>The Town of Mountain View will improve the 22-acre Mountain View Town Park by depositing top soil and seeding a new ball field area; installing an irrigation system; renovating an existing water pump house and sports equipment storage shed; constructing an outdoor pavilion with restrooms; adding an additional parking area; and, installing twelve new picnic tables.</t>
  </si>
  <si>
    <t>MOUNTAIN VIEW TOWN PARK</t>
  </si>
  <si>
    <t>UINTA</t>
  </si>
  <si>
    <t>WEST VIEW PARK</t>
  </si>
  <si>
    <t>CITY OF MOORCROFT</t>
  </si>
  <si>
    <t>Moorcroft (Crook County) will improve Westview Park by constructing a regulation size “Little League” baseball field, a scorer’s booth/concession stand/restroom facility, and a playground plus installing lighting, park signage, utilities, and flag poles.</t>
  </si>
  <si>
    <t>WESTVIEW PARK</t>
  </si>
  <si>
    <t>Crook</t>
  </si>
  <si>
    <t>UNDINE PARK SPLASH PAD PHASE 2</t>
  </si>
  <si>
    <t>CITY OF LARAMIE</t>
  </si>
  <si>
    <t>Laramie (Albany County) will improve Undine Park by constructing an additional 662 s.f. of the splash pad and the installation of seven play features along with a UV water filtration system. Undine Park is Laramie’s oldest park.</t>
  </si>
  <si>
    <t>UNDINE PARK</t>
  </si>
  <si>
    <t>ALTA PARK PLAYGROUND</t>
  </si>
  <si>
    <t>TETON COUNTY</t>
  </si>
  <si>
    <t>Teton County will improve Alta Park by installing a climbing boulder and ropes playground upon an engineered wood fiber protective surfacing.</t>
  </si>
  <si>
    <t>ALTA PARK</t>
  </si>
  <si>
    <t>Teton</t>
  </si>
  <si>
    <t>CROSSROADS WEST PARK</t>
  </si>
  <si>
    <t>SWEETWATER COUNTY</t>
  </si>
  <si>
    <t>Sweetwater County will utilize improve Crossroads West Park in Rock Springs by replacing two fixed playground structures.</t>
  </si>
  <si>
    <t>Sweetwater</t>
  </si>
  <si>
    <t>MEETEETSE RODEO GROUNDS PHASE 2</t>
  </si>
  <si>
    <t>TOWN OF MEETEETSE</t>
  </si>
  <si>
    <t>The Town of Meeteetse will improve the Rodeo Grounds by constructing new arena support facilities including underground electrical utilities.</t>
  </si>
  <si>
    <t>MEETEETSE RODEO ARENA</t>
  </si>
  <si>
    <t>CENTENNIAL PARK PLAYGROUND</t>
  </si>
  <si>
    <t>SHERIDAN COUNTY</t>
  </si>
  <si>
    <t>Sheridan County will improve Centennial Park by replacing the outdated playground equipment and re-surfacing the playground to meet current safety standards.</t>
  </si>
  <si>
    <t>SHERIDAN</t>
  </si>
  <si>
    <t>OWEN BIRCHER PARK</t>
  </si>
  <si>
    <t>Teton County will remove an old picnic shelter and replace it with a larger, updated shelter within the 4.68-acre Owen Bircher Park. The project will include the use of recycled and sustainable building materials. Owen Bircher Park is sited within the community of Wilson.</t>
  </si>
  <si>
    <t>TETON</t>
  </si>
  <si>
    <t>SUNDANCE SWIMMING POOL</t>
  </si>
  <si>
    <t>CITY OF SUNDANCE</t>
  </si>
  <si>
    <t>Sundance (Crook County) will renovate the Sundance Municipal Pool by replacing the plumbing and updating the shower house to accessible standards. This pool is one of only a few outdoor recreational activities Sundance has to offer.</t>
  </si>
  <si>
    <t>SUNDANCE MUNICIPAL POOL</t>
  </si>
  <si>
    <t>CURT GOWDY STATE PARK VISITOR CENTER SHOWER HOUSE</t>
  </si>
  <si>
    <t>The Wyoming Department of State Parks and Cultural Resources will construct a shower house at the Curt Gowdy State Park visitor center.</t>
  </si>
  <si>
    <t>CURT GOWDY STATE PARK</t>
  </si>
  <si>
    <t>GUERNSEY COMMUNITY PICNIC SHELTER</t>
  </si>
  <si>
    <t>CITY OF GUERNSEY</t>
  </si>
  <si>
    <t>The Town of Guernsey will construct a group picnic shelter and accessible sidewalk within City Park.</t>
  </si>
  <si>
    <t>Platte</t>
  </si>
  <si>
    <t>CURT GOWDY STATE PARK PLAYGROUND IMPROVEMENTS</t>
  </si>
  <si>
    <t>Wyoming State Parks will install new playground equipment near the group facilities at the Sherman Hills and Camp Jack areas of Curt Gowdy State Park. These replace the equipment at the Monte Cristo area.</t>
  </si>
  <si>
    <t>LEWIS PARK WILD WEST SPLASH PAD</t>
  </si>
  <si>
    <t>TOWN OF WHEATLAND</t>
  </si>
  <si>
    <t>Wheatland will develop a splash park within Lewis Park.</t>
  </si>
  <si>
    <t>LEWIS CITY PARK</t>
  </si>
  <si>
    <t>SOUTH PARK ELEVATED BOARDWALK/CLASSROOM PLATFORM</t>
  </si>
  <si>
    <t>CITY OF SHERIDAN</t>
  </si>
  <si>
    <t>The city of Sheridan will construct an elevated boardwalk leading to a raised viewing platform which will be used as an outdoor educational tool at South Park.</t>
  </si>
  <si>
    <t>Sheridan</t>
  </si>
  <si>
    <t>MARTIN LUTHER KING, JR. PARK TENNIS COURTS</t>
  </si>
  <si>
    <t>Cheyenne will construct QuickStart tennis courts. The previous courts have aged and deteriorated beyond repair. QuickStart tennis courts are smaller allowing four courts to fit onto the footprint of a standard court.</t>
  </si>
  <si>
    <t>MARTIN LUTHER KING PARK</t>
  </si>
  <si>
    <t>HIGHLAND NEIGHBORHOOD PARK DEVELOPMENT PHASE I</t>
  </si>
  <si>
    <t>The city of Cheyenne will develop a 2.79-acre parcel into a new neighborhood park within the Buffalo Ridge neighborhood as its first park. This development will include the installation of a picnic shelter with furnishings, a playground, and a basketball court.</t>
  </si>
  <si>
    <t>HIGHLAND NEIGHBORHOOD PARK</t>
  </si>
  <si>
    <t>LARAMIE</t>
  </si>
  <si>
    <t>Stateside 2011-2014</t>
  </si>
  <si>
    <t>Sum of Obligation Amount</t>
  </si>
  <si>
    <t>TOTAL</t>
  </si>
  <si>
    <t>YEAR</t>
  </si>
  <si>
    <t>STATE</t>
  </si>
  <si>
    <t>COUNTY</t>
  </si>
  <si>
    <t>BATTLEFIELD</t>
  </si>
  <si>
    <t>ACRES</t>
  </si>
  <si>
    <t>AMOUNT</t>
  </si>
  <si>
    <t>Mill Springs</t>
  </si>
  <si>
    <t>Perryville</t>
  </si>
  <si>
    <t>South Mountain</t>
  </si>
  <si>
    <t>Wood Lake</t>
  </si>
  <si>
    <t>Wilson's Creek</t>
  </si>
  <si>
    <t>Vicksburg</t>
  </si>
  <si>
    <t>Port Gibson</t>
  </si>
  <si>
    <t>Wyse Fork</t>
  </si>
  <si>
    <t>Bentonville</t>
  </si>
  <si>
    <t>Cabin Creek</t>
  </si>
  <si>
    <t>Gettysburg</t>
  </si>
  <si>
    <t>Shiloh</t>
  </si>
  <si>
    <t>Parker's Crossroads</t>
  </si>
  <si>
    <t>Franklin II</t>
  </si>
  <si>
    <t>Chaffin's Farm</t>
  </si>
  <si>
    <t>Chancellorsville</t>
  </si>
  <si>
    <t>Fauquier</t>
  </si>
  <si>
    <t>Buckland Mills</t>
  </si>
  <si>
    <t>Frederick/Orange</t>
  </si>
  <si>
    <t>Cedar Creek/Mine Run</t>
  </si>
  <si>
    <t>Tom's Brook</t>
  </si>
  <si>
    <t>Mine Run</t>
  </si>
  <si>
    <t>Shepherdstown</t>
  </si>
  <si>
    <t>Jefferson County</t>
  </si>
  <si>
    <t>Summit Point</t>
  </si>
  <si>
    <t>Smithfield Crossing</t>
  </si>
  <si>
    <t>Marietta Operations</t>
  </si>
  <si>
    <t>Wayne</t>
  </si>
  <si>
    <t>Mansfield</t>
  </si>
  <si>
    <t>Averasborough</t>
  </si>
  <si>
    <t>Franklin I</t>
  </si>
  <si>
    <t>Kelly's Ford</t>
  </si>
  <si>
    <t>Totopotomoy Creek</t>
  </si>
  <si>
    <t>Peebles' Farm</t>
  </si>
  <si>
    <t xml:space="preserve">Prince William </t>
  </si>
  <si>
    <t>Manassas II</t>
  </si>
  <si>
    <t>Cool Springs</t>
  </si>
  <si>
    <t>Ware Bottom Church</t>
  </si>
  <si>
    <t>Cool Springs/Kelly's Ford</t>
  </si>
  <si>
    <t>Cross Keys</t>
  </si>
  <si>
    <t>Ball's Bluff</t>
  </si>
  <si>
    <t>Sailor's Creek</t>
  </si>
  <si>
    <t>Cedar Mountain</t>
  </si>
  <si>
    <t>Appomattox Courthouse</t>
  </si>
  <si>
    <t>Chickamauga</t>
  </si>
  <si>
    <t>Antietam</t>
  </si>
  <si>
    <t>Carthage</t>
  </si>
  <si>
    <t>Brice's Crossroads</t>
  </si>
  <si>
    <t>Chattanooga III</t>
  </si>
  <si>
    <t>Rappahannock Station I</t>
  </si>
  <si>
    <t>Rappahannock Station II</t>
  </si>
  <si>
    <t>High Bridge</t>
  </si>
  <si>
    <t>Glendale</t>
  </si>
  <si>
    <t>New Market</t>
  </si>
  <si>
    <t>Brandy Station</t>
  </si>
  <si>
    <t>Deep Bottom I</t>
  </si>
  <si>
    <t>Glorieta Pass</t>
  </si>
  <si>
    <t>Thompson's Station</t>
  </si>
  <si>
    <t>Aldie</t>
  </si>
  <si>
    <t>North Anna</t>
  </si>
  <si>
    <t>White Oak Road</t>
  </si>
  <si>
    <t>Reams Station II</t>
  </si>
  <si>
    <t>Harpers Ferry</t>
  </si>
  <si>
    <t>Sum of AMOUNT</t>
  </si>
  <si>
    <t>Total Grants 
2011-2014</t>
  </si>
  <si>
    <t>Federal Projects 2011-2014</t>
  </si>
  <si>
    <t>ABPP 2011-2014</t>
  </si>
  <si>
    <t>Sum of Funding</t>
  </si>
  <si>
    <t>HCA 2011-2014</t>
  </si>
  <si>
    <t>CESCF 2011-2014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</si>
</sst>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_(&quot;$&quot;* #,##0_);_(&quot;$&quot;* \(#,##0\);_(&quot;$&quot;* &quot;-&quot;??_);_(@_)"/>
    <numFmt numFmtId="166" formatCode="[$$-409]#,##0_);[Red]\([$$-409]#,##0\)"/>
    <numFmt numFmtId="167" formatCode="&quot;$&quot;#,##0.00"/>
  </numFmts>
  <fonts count="18" x14ac:knownFonts="1">
    <font>
      <sz val="11"/>
      <color theme="1"/>
      <name val="Calibri"/>
      <family val="2"/>
      <scheme val="minor"/>
    </font>
    <font>
      <b/>
      <sz val="11"/>
      <color theme="1"/>
      <name val="Calibri"/>
      <family val="2"/>
      <scheme val="minor"/>
    </font>
    <font>
      <sz val="12"/>
      <color rgb="FF000000"/>
      <name val="Cambria"/>
      <family val="1"/>
    </font>
    <font>
      <sz val="11"/>
      <color theme="1"/>
      <name val="Calibri"/>
      <family val="2"/>
      <scheme val="minor"/>
    </font>
    <font>
      <sz val="10"/>
      <color indexed="8"/>
      <name val="Arial"/>
      <family val="2"/>
    </font>
    <font>
      <sz val="10"/>
      <color theme="1"/>
      <name val="Calibri"/>
      <family val="2"/>
      <scheme val="minor"/>
    </font>
    <font>
      <sz val="11"/>
      <name val="Calibri"/>
      <family val="2"/>
      <scheme val="minor"/>
    </font>
    <font>
      <b/>
      <sz val="9"/>
      <color indexed="81"/>
      <name val="Tahoma"/>
      <family val="2"/>
    </font>
    <font>
      <sz val="9"/>
      <color indexed="81"/>
      <name val="Tahoma"/>
      <family val="2"/>
    </font>
    <font>
      <sz val="10"/>
      <name val="Calibri"/>
      <family val="2"/>
      <scheme val="minor"/>
    </font>
    <font>
      <sz val="11"/>
      <color rgb="FF000000"/>
      <name val="Calibri"/>
      <family val="2"/>
      <scheme val="minor"/>
    </font>
    <font>
      <sz val="9"/>
      <color rgb="FF000000"/>
      <name val="Arial"/>
      <family val="2"/>
    </font>
    <font>
      <sz val="9"/>
      <color rgb="FF0B0080"/>
      <name val="Arial"/>
      <family val="2"/>
    </font>
    <font>
      <sz val="11"/>
      <color theme="1"/>
      <name val="Calibri"/>
      <family val="2"/>
    </font>
    <font>
      <i/>
      <sz val="11"/>
      <color theme="1"/>
      <name val="Calibri"/>
      <family val="2"/>
      <scheme val="minor"/>
    </font>
    <font>
      <b/>
      <sz val="10"/>
      <color indexed="8"/>
      <name val="Arial"/>
      <family val="2"/>
    </font>
    <font>
      <i/>
      <sz val="10"/>
      <color indexed="8"/>
      <name val="Arial"/>
      <family val="2"/>
    </font>
    <font>
      <b/>
      <sz val="7.5"/>
      <color theme="1"/>
      <name val="Verdana"/>
      <family val="2"/>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s>
  <borders count="8">
    <border>
      <left/>
      <right/>
      <top/>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4" fontId="3" fillId="0" borderId="0" applyFont="0" applyFill="0" applyBorder="0" applyAlignment="0" applyProtection="0"/>
    <xf numFmtId="0" fontId="4" fillId="0" borderId="0">
      <alignment vertical="top"/>
    </xf>
    <xf numFmtId="44" fontId="4" fillId="0" borderId="0" applyFont="0" applyFill="0" applyBorder="0" applyAlignment="0" applyProtection="0">
      <alignment vertical="top"/>
    </xf>
    <xf numFmtId="43" fontId="3" fillId="0" borderId="0" applyFont="0" applyFill="0" applyBorder="0" applyAlignment="0" applyProtection="0"/>
  </cellStyleXfs>
  <cellXfs count="197">
    <xf numFmtId="0" fontId="0" fillId="0" borderId="0" xfId="0"/>
    <xf numFmtId="0" fontId="0" fillId="0" borderId="0" xfId="0" applyAlignment="1">
      <alignment horizontal="left"/>
    </xf>
    <xf numFmtId="0" fontId="1" fillId="2" borderId="0" xfId="0" applyFont="1" applyFill="1"/>
    <xf numFmtId="0" fontId="1" fillId="2" borderId="0" xfId="0" applyFont="1" applyFill="1" applyAlignment="1">
      <alignment horizontal="left"/>
    </xf>
    <xf numFmtId="0" fontId="0" fillId="0" borderId="0" xfId="0" applyAlignment="1">
      <alignment horizontal="center"/>
    </xf>
    <xf numFmtId="0" fontId="1" fillId="2" borderId="0" xfId="0" applyFont="1" applyFill="1" applyAlignment="1">
      <alignment horizontal="center"/>
    </xf>
    <xf numFmtId="0" fontId="0" fillId="0" borderId="0" xfId="0" applyAlignment="1">
      <alignment horizontal="right"/>
    </xf>
    <xf numFmtId="8" fontId="0" fillId="0" borderId="0" xfId="0" applyNumberFormat="1" applyAlignment="1">
      <alignment horizontal="right"/>
    </xf>
    <xf numFmtId="164" fontId="0" fillId="0" borderId="0" xfId="0" applyNumberFormat="1" applyAlignment="1">
      <alignment horizontal="right"/>
    </xf>
    <xf numFmtId="8" fontId="1" fillId="2" borderId="0" xfId="0" applyNumberFormat="1" applyFont="1" applyFill="1" applyAlignment="1">
      <alignment horizontal="right"/>
    </xf>
    <xf numFmtId="0" fontId="1" fillId="0" borderId="0" xfId="0" applyFont="1" applyAlignment="1">
      <alignment horizontal="center"/>
    </xf>
    <xf numFmtId="0" fontId="4" fillId="0" borderId="0" xfId="2">
      <alignment vertical="top"/>
    </xf>
    <xf numFmtId="165" fontId="0" fillId="0" borderId="0" xfId="3" applyNumberFormat="1" applyFont="1">
      <alignment vertical="top"/>
    </xf>
    <xf numFmtId="0" fontId="4" fillId="0" borderId="0" xfId="2" applyFont="1">
      <alignment vertical="top"/>
    </xf>
    <xf numFmtId="165" fontId="4" fillId="0" borderId="0" xfId="3" applyNumberFormat="1" applyFont="1">
      <alignment vertical="top"/>
    </xf>
    <xf numFmtId="0" fontId="0" fillId="0" borderId="0" xfId="0" applyBorder="1"/>
    <xf numFmtId="0" fontId="0" fillId="3" borderId="0" xfId="0" applyFill="1"/>
    <xf numFmtId="0" fontId="0" fillId="4" borderId="0" xfId="0" applyFill="1" applyAlignment="1">
      <alignment horizontal="left"/>
    </xf>
    <xf numFmtId="0" fontId="0" fillId="4" borderId="0" xfId="0" applyFill="1" applyAlignment="1">
      <alignment horizontal="center"/>
    </xf>
    <xf numFmtId="0" fontId="0" fillId="4" borderId="0" xfId="0" applyFill="1"/>
    <xf numFmtId="8" fontId="0" fillId="4" borderId="0" xfId="0" applyNumberFormat="1" applyFill="1" applyAlignment="1">
      <alignment horizontal="right"/>
    </xf>
    <xf numFmtId="164" fontId="0" fillId="4" borderId="0" xfId="0" applyNumberFormat="1" applyFill="1" applyAlignment="1">
      <alignment horizontal="right"/>
    </xf>
    <xf numFmtId="0" fontId="0" fillId="0" borderId="0" xfId="0" applyFill="1"/>
    <xf numFmtId="0" fontId="0" fillId="2" borderId="0" xfId="0" applyFill="1" applyAlignment="1">
      <alignment horizontal="left"/>
    </xf>
    <xf numFmtId="0" fontId="0" fillId="2" borderId="0" xfId="0" applyFill="1"/>
    <xf numFmtId="0" fontId="1" fillId="0" borderId="1" xfId="0"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0" fontId="0" fillId="0" borderId="0" xfId="0" applyAlignment="1">
      <alignment vertical="top"/>
    </xf>
    <xf numFmtId="0" fontId="6" fillId="0" borderId="2" xfId="0" applyFont="1" applyFill="1" applyBorder="1" applyAlignment="1">
      <alignment horizontal="center" vertical="center" wrapText="1"/>
    </xf>
    <xf numFmtId="0" fontId="6" fillId="0" borderId="2" xfId="0" applyFont="1" applyFill="1" applyBorder="1"/>
    <xf numFmtId="39" fontId="1" fillId="0" borderId="1" xfId="0" applyNumberFormat="1" applyFont="1" applyFill="1" applyBorder="1" applyAlignment="1">
      <alignment horizontal="center" vertical="center" wrapText="1"/>
    </xf>
    <xf numFmtId="5" fontId="1" fillId="0" borderId="1" xfId="0" applyNumberFormat="1" applyFont="1" applyFill="1" applyBorder="1" applyAlignment="1">
      <alignment horizontal="center" vertical="center" wrapText="1"/>
    </xf>
    <xf numFmtId="166" fontId="1" fillId="0"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ont="1" applyFill="1" applyBorder="1"/>
    <xf numFmtId="0" fontId="0" fillId="0" borderId="2" xfId="0" applyFont="1" applyFill="1" applyBorder="1"/>
    <xf numFmtId="0" fontId="0" fillId="0" borderId="2" xfId="0" applyFont="1" applyFill="1" applyBorder="1" applyAlignment="1">
      <alignment horizontal="center"/>
    </xf>
    <xf numFmtId="0" fontId="0" fillId="0" borderId="2" xfId="0" applyFont="1" applyFill="1" applyBorder="1" applyAlignment="1">
      <alignment horizontal="left" wrapText="1"/>
    </xf>
    <xf numFmtId="0" fontId="0" fillId="0" borderId="2" xfId="0" applyFont="1" applyFill="1" applyBorder="1" applyAlignment="1">
      <alignment horizontal="left" vertical="top" wrapText="1"/>
    </xf>
    <xf numFmtId="0" fontId="0" fillId="0" borderId="2" xfId="0" applyFill="1" applyBorder="1"/>
    <xf numFmtId="0" fontId="0" fillId="0" borderId="2" xfId="0" applyFont="1" applyFill="1" applyBorder="1" applyAlignment="1">
      <alignment horizontal="center" wrapText="1"/>
    </xf>
    <xf numFmtId="0" fontId="0" fillId="0" borderId="2" xfId="0" applyFont="1" applyFill="1" applyBorder="1" applyAlignment="1">
      <alignment horizontal="center" vertical="top" wrapText="1"/>
    </xf>
    <xf numFmtId="164" fontId="0" fillId="0" borderId="2" xfId="0" applyNumberFormat="1" applyFont="1" applyFill="1" applyBorder="1" applyAlignment="1">
      <alignment horizontal="right"/>
    </xf>
    <xf numFmtId="4" fontId="0" fillId="0" borderId="2" xfId="0" applyNumberFormat="1" applyFont="1" applyFill="1" applyBorder="1" applyAlignment="1">
      <alignment horizontal="right"/>
    </xf>
    <xf numFmtId="39" fontId="0" fillId="0" borderId="2" xfId="0" applyNumberFormat="1" applyFont="1" applyFill="1" applyBorder="1" applyAlignment="1">
      <alignment horizontal="right"/>
    </xf>
    <xf numFmtId="39" fontId="0" fillId="0" borderId="2" xfId="0" applyNumberFormat="1" applyFont="1" applyFill="1" applyBorder="1" applyAlignment="1">
      <alignment horizontal="center"/>
    </xf>
    <xf numFmtId="0" fontId="5" fillId="0" borderId="2" xfId="0" applyFont="1" applyFill="1" applyBorder="1" applyAlignment="1">
      <alignment horizontal="left" vertical="top" wrapText="1"/>
    </xf>
    <xf numFmtId="5" fontId="0" fillId="0" borderId="2" xfId="0" applyNumberFormat="1" applyFont="1" applyFill="1" applyBorder="1" applyAlignment="1">
      <alignment horizontal="center" vertical="justify" wrapText="1"/>
    </xf>
    <xf numFmtId="166" fontId="0" fillId="0" borderId="2" xfId="0" applyNumberFormat="1" applyFont="1" applyFill="1" applyBorder="1" applyAlignment="1">
      <alignment horizontal="center" vertical="justify" wrapText="1"/>
    </xf>
    <xf numFmtId="0" fontId="1" fillId="0"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4" fontId="0" fillId="0" borderId="4" xfId="0" applyNumberFormat="1" applyFont="1" applyFill="1" applyBorder="1" applyAlignment="1"/>
    <xf numFmtId="164" fontId="0" fillId="0" borderId="2" xfId="0" applyNumberFormat="1" applyFont="1" applyFill="1" applyBorder="1"/>
    <xf numFmtId="4" fontId="0" fillId="0" borderId="2" xfId="0" applyNumberFormat="1" applyFont="1" applyFill="1" applyBorder="1" applyAlignment="1"/>
    <xf numFmtId="6" fontId="0" fillId="0" borderId="2" xfId="0" applyNumberFormat="1" applyFont="1" applyFill="1" applyBorder="1" applyAlignment="1">
      <alignment horizontal="center" vertical="justify" wrapText="1"/>
    </xf>
    <xf numFmtId="0" fontId="3" fillId="0" borderId="2" xfId="0" applyFont="1" applyFill="1" applyBorder="1"/>
    <xf numFmtId="0" fontId="3" fillId="0" borderId="2" xfId="0" applyFont="1" applyFill="1" applyBorder="1" applyAlignment="1">
      <alignment horizontal="left" vertical="top" wrapText="1"/>
    </xf>
    <xf numFmtId="0" fontId="3" fillId="0" borderId="2" xfId="0" applyFont="1" applyFill="1" applyBorder="1" applyAlignment="1">
      <alignment horizontal="center" wrapText="1"/>
    </xf>
    <xf numFmtId="0" fontId="3" fillId="0" borderId="2" xfId="0" applyFont="1" applyFill="1" applyBorder="1" applyAlignment="1">
      <alignment horizontal="center" vertical="top" wrapText="1"/>
    </xf>
    <xf numFmtId="164" fontId="3" fillId="0" borderId="2" xfId="0" applyNumberFormat="1" applyFont="1" applyFill="1" applyBorder="1" applyAlignment="1">
      <alignment horizontal="right"/>
    </xf>
    <xf numFmtId="4" fontId="0" fillId="0" borderId="4" xfId="0" applyNumberFormat="1" applyFont="1" applyFill="1" applyBorder="1" applyAlignment="1">
      <alignment horizontal="right"/>
    </xf>
    <xf numFmtId="39" fontId="3" fillId="0" borderId="2" xfId="0" applyNumberFormat="1" applyFont="1" applyFill="1" applyBorder="1" applyAlignment="1">
      <alignment horizontal="right"/>
    </xf>
    <xf numFmtId="166" fontId="3" fillId="0" borderId="2" xfId="0" applyNumberFormat="1" applyFont="1" applyFill="1" applyBorder="1" applyAlignment="1">
      <alignment horizontal="center" vertical="justify" wrapText="1"/>
    </xf>
    <xf numFmtId="164" fontId="3" fillId="0" borderId="2" xfId="0" applyNumberFormat="1" applyFont="1" applyFill="1" applyBorder="1" applyAlignment="1">
      <alignment wrapText="1"/>
    </xf>
    <xf numFmtId="164" fontId="0" fillId="0" borderId="2" xfId="0" applyNumberFormat="1" applyFont="1" applyFill="1" applyBorder="1" applyAlignment="1">
      <alignment wrapText="1"/>
    </xf>
    <xf numFmtId="0" fontId="3" fillId="0" borderId="3" xfId="0" applyFont="1" applyFill="1" applyBorder="1"/>
    <xf numFmtId="0" fontId="3" fillId="0" borderId="2" xfId="0" applyFont="1" applyFill="1" applyBorder="1" applyAlignment="1">
      <alignment horizontal="center"/>
    </xf>
    <xf numFmtId="164" fontId="3" fillId="0" borderId="2" xfId="0" applyNumberFormat="1" applyFont="1" applyFill="1" applyBorder="1"/>
    <xf numFmtId="166" fontId="6" fillId="0" borderId="2" xfId="0" applyNumberFormat="1" applyFont="1" applyFill="1" applyBorder="1" applyAlignment="1">
      <alignment horizontal="center" vertical="justify" wrapText="1"/>
    </xf>
    <xf numFmtId="4" fontId="3" fillId="0" borderId="2" xfId="0" applyNumberFormat="1" applyFont="1" applyFill="1" applyBorder="1" applyAlignment="1">
      <alignment horizontal="right"/>
    </xf>
    <xf numFmtId="0" fontId="0" fillId="0" borderId="0" xfId="0" applyFill="1" applyAlignment="1">
      <alignment vertical="top"/>
    </xf>
    <xf numFmtId="0" fontId="6" fillId="0" borderId="2" xfId="0" applyFont="1" applyFill="1" applyBorder="1" applyAlignment="1">
      <alignment horizontal="center"/>
    </xf>
    <xf numFmtId="0" fontId="6" fillId="0" borderId="2" xfId="0" applyFont="1" applyFill="1" applyBorder="1" applyAlignment="1">
      <alignment horizontal="left" vertical="top" wrapText="1"/>
    </xf>
    <xf numFmtId="0" fontId="6" fillId="0" borderId="2" xfId="0" applyFont="1" applyFill="1" applyBorder="1" applyAlignment="1">
      <alignment horizontal="center" wrapText="1"/>
    </xf>
    <xf numFmtId="0" fontId="9" fillId="0" borderId="2" xfId="0" applyFont="1" applyFill="1" applyBorder="1" applyAlignment="1">
      <alignment horizontal="left" vertical="top" wrapText="1"/>
    </xf>
    <xf numFmtId="5" fontId="6" fillId="0" borderId="2" xfId="0" applyNumberFormat="1" applyFont="1" applyFill="1" applyBorder="1" applyAlignment="1">
      <alignment horizontal="center" vertical="justify" wrapText="1"/>
    </xf>
    <xf numFmtId="164" fontId="6" fillId="0" borderId="2" xfId="0" applyNumberFormat="1" applyFont="1" applyFill="1" applyBorder="1"/>
    <xf numFmtId="4" fontId="6" fillId="0" borderId="2" xfId="0" applyNumberFormat="1" applyFont="1" applyFill="1" applyBorder="1" applyAlignment="1">
      <alignment horizontal="right"/>
    </xf>
    <xf numFmtId="4" fontId="6" fillId="0" borderId="2" xfId="0" applyNumberFormat="1" applyFont="1" applyFill="1" applyBorder="1" applyAlignment="1"/>
    <xf numFmtId="164" fontId="6" fillId="0" borderId="2" xfId="0" applyNumberFormat="1" applyFont="1" applyFill="1" applyBorder="1" applyAlignment="1">
      <alignment wrapText="1"/>
    </xf>
    <xf numFmtId="39" fontId="6" fillId="0" borderId="2" xfId="0" applyNumberFormat="1" applyFont="1" applyFill="1" applyBorder="1" applyAlignment="1">
      <alignment horizontal="right"/>
    </xf>
    <xf numFmtId="6" fontId="6" fillId="0" borderId="2" xfId="0" applyNumberFormat="1" applyFont="1" applyFill="1" applyBorder="1" applyAlignment="1">
      <alignment horizontal="center" vertical="justify" wrapText="1"/>
    </xf>
    <xf numFmtId="0" fontId="6" fillId="0" borderId="3" xfId="0" applyFont="1" applyFill="1" applyBorder="1"/>
    <xf numFmtId="39"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164" fontId="6" fillId="0" borderId="2" xfId="0" applyNumberFormat="1" applyFont="1" applyFill="1" applyBorder="1" applyAlignment="1">
      <alignment horizontal="right"/>
    </xf>
    <xf numFmtId="4" fontId="3" fillId="0" borderId="2" xfId="0" applyNumberFormat="1" applyFont="1" applyFill="1" applyBorder="1" applyAlignment="1"/>
    <xf numFmtId="164" fontId="0" fillId="0" borderId="2" xfId="0" applyNumberFormat="1" applyFont="1" applyFill="1" applyBorder="1" applyAlignment="1">
      <alignment horizontal="center"/>
    </xf>
    <xf numFmtId="164" fontId="0" fillId="0" borderId="2" xfId="0" applyNumberFormat="1" applyFill="1" applyBorder="1" applyAlignment="1">
      <alignment wrapText="1"/>
    </xf>
    <xf numFmtId="0" fontId="0" fillId="0" borderId="2" xfId="0" applyFont="1" applyFill="1" applyBorder="1" applyAlignment="1">
      <alignment horizontal="center" vertical="center"/>
    </xf>
    <xf numFmtId="164" fontId="0" fillId="0" borderId="2" xfId="0" applyNumberFormat="1" applyFont="1" applyFill="1" applyBorder="1" applyAlignment="1">
      <alignment horizontal="left" wrapText="1"/>
    </xf>
    <xf numFmtId="164" fontId="10" fillId="0" borderId="2" xfId="0" applyNumberFormat="1" applyFont="1" applyFill="1" applyBorder="1" applyAlignment="1">
      <alignment horizontal="left" wrapText="1"/>
    </xf>
    <xf numFmtId="0" fontId="5" fillId="0" borderId="2" xfId="0" applyFont="1" applyFill="1" applyBorder="1" applyAlignment="1">
      <alignment horizontal="center" vertical="top" wrapText="1"/>
    </xf>
    <xf numFmtId="39" fontId="14" fillId="0" borderId="2" xfId="0" applyNumberFormat="1" applyFont="1" applyFill="1" applyBorder="1" applyAlignment="1">
      <alignment horizontal="right"/>
    </xf>
    <xf numFmtId="0" fontId="0" fillId="0" borderId="5" xfId="0" applyFont="1" applyFill="1" applyBorder="1"/>
    <xf numFmtId="0" fontId="13" fillId="0" borderId="2" xfId="0" applyFont="1" applyFill="1" applyBorder="1" applyAlignment="1">
      <alignment horizontal="left" vertical="top"/>
    </xf>
    <xf numFmtId="0" fontId="0" fillId="0" borderId="5" xfId="0" applyFont="1" applyFill="1" applyBorder="1" applyAlignment="1">
      <alignment horizontal="left" vertical="top" wrapText="1"/>
    </xf>
    <xf numFmtId="0" fontId="0" fillId="0" borderId="5" xfId="0" applyFont="1" applyFill="1" applyBorder="1" applyAlignment="1">
      <alignment horizontal="center" wrapText="1"/>
    </xf>
    <xf numFmtId="0" fontId="0" fillId="0" borderId="5" xfId="0" applyFont="1" applyFill="1" applyBorder="1" applyAlignment="1">
      <alignment horizontal="center" vertical="center" wrapText="1"/>
    </xf>
    <xf numFmtId="164" fontId="0" fillId="0" borderId="5" xfId="0" applyNumberFormat="1" applyFont="1" applyFill="1" applyBorder="1"/>
    <xf numFmtId="164" fontId="0" fillId="0" borderId="5" xfId="0" applyNumberFormat="1" applyFont="1" applyFill="1" applyBorder="1" applyAlignment="1">
      <alignment horizontal="right"/>
    </xf>
    <xf numFmtId="4" fontId="3" fillId="0" borderId="4" xfId="0" applyNumberFormat="1" applyFont="1" applyFill="1" applyBorder="1" applyAlignment="1"/>
    <xf numFmtId="4" fontId="6" fillId="0" borderId="4" xfId="0" applyNumberFormat="1" applyFont="1" applyFill="1" applyBorder="1" applyAlignment="1"/>
    <xf numFmtId="4" fontId="0" fillId="0" borderId="5" xfId="0" applyNumberFormat="1" applyFont="1" applyFill="1" applyBorder="1" applyAlignment="1"/>
    <xf numFmtId="39" fontId="0" fillId="0" borderId="5" xfId="0" applyNumberFormat="1" applyFont="1" applyFill="1" applyBorder="1" applyAlignment="1">
      <alignment horizontal="right"/>
    </xf>
    <xf numFmtId="0" fontId="5" fillId="0" borderId="5" xfId="0" applyFont="1" applyFill="1" applyBorder="1" applyAlignment="1">
      <alignment horizontal="left" vertical="top" wrapText="1"/>
    </xf>
    <xf numFmtId="5" fontId="0" fillId="0" borderId="5" xfId="0" applyNumberFormat="1" applyFont="1" applyFill="1" applyBorder="1" applyAlignment="1">
      <alignment horizontal="center" vertical="justify" wrapText="1"/>
    </xf>
    <xf numFmtId="0" fontId="0" fillId="0" borderId="0" xfId="0" pivotButton="1"/>
    <xf numFmtId="44" fontId="0" fillId="0" borderId="0" xfId="0" applyNumberFormat="1"/>
    <xf numFmtId="0" fontId="0" fillId="0" borderId="0" xfId="0" applyNumberFormat="1"/>
    <xf numFmtId="164" fontId="3" fillId="0" borderId="5" xfId="0" applyNumberFormat="1" applyFont="1" applyFill="1" applyBorder="1" applyAlignment="1">
      <alignment horizontal="right"/>
    </xf>
    <xf numFmtId="4" fontId="0" fillId="0" borderId="5" xfId="0" applyNumberFormat="1" applyFont="1" applyFill="1" applyBorder="1" applyAlignment="1">
      <alignment horizontal="right"/>
    </xf>
    <xf numFmtId="0" fontId="0" fillId="0" borderId="5" xfId="0" applyFont="1" applyFill="1" applyBorder="1" applyAlignment="1">
      <alignment horizontal="left" wrapText="1"/>
    </xf>
    <xf numFmtId="44" fontId="0" fillId="2" borderId="0" xfId="0" applyNumberFormat="1" applyFill="1"/>
    <xf numFmtId="0" fontId="0" fillId="2" borderId="2" xfId="0" applyFont="1" applyFill="1" applyBorder="1"/>
    <xf numFmtId="0" fontId="0" fillId="2" borderId="2" xfId="0" applyFont="1" applyFill="1" applyBorder="1" applyAlignment="1">
      <alignment horizontal="center"/>
    </xf>
    <xf numFmtId="0" fontId="0" fillId="2" borderId="2" xfId="0" applyFont="1" applyFill="1" applyBorder="1" applyAlignment="1">
      <alignment horizontal="left" vertical="top" wrapText="1"/>
    </xf>
    <xf numFmtId="0" fontId="0" fillId="2" borderId="2" xfId="0" applyFont="1" applyFill="1" applyBorder="1" applyAlignment="1">
      <alignment horizontal="center" wrapText="1"/>
    </xf>
    <xf numFmtId="0" fontId="0" fillId="2" borderId="2" xfId="0" applyFont="1" applyFill="1" applyBorder="1" applyAlignment="1">
      <alignment horizontal="center" vertical="center" wrapText="1"/>
    </xf>
    <xf numFmtId="164" fontId="0" fillId="2" borderId="2" xfId="0" applyNumberFormat="1" applyFont="1" applyFill="1" applyBorder="1"/>
    <xf numFmtId="164" fontId="0" fillId="2" borderId="2" xfId="0" applyNumberFormat="1" applyFont="1" applyFill="1" applyBorder="1" applyAlignment="1">
      <alignment horizontal="right"/>
    </xf>
    <xf numFmtId="4" fontId="0" fillId="2" borderId="2" xfId="0" applyNumberFormat="1" applyFont="1" applyFill="1" applyBorder="1" applyAlignment="1">
      <alignment horizontal="right"/>
    </xf>
    <xf numFmtId="4" fontId="0" fillId="2" borderId="2" xfId="0" applyNumberFormat="1" applyFont="1" applyFill="1" applyBorder="1" applyAlignment="1">
      <alignment horizontal="left"/>
    </xf>
    <xf numFmtId="39" fontId="0" fillId="2" borderId="2" xfId="0" applyNumberFormat="1" applyFont="1" applyFill="1" applyBorder="1" applyAlignment="1">
      <alignment horizontal="right"/>
    </xf>
    <xf numFmtId="39" fontId="0" fillId="2" borderId="2" xfId="0" applyNumberFormat="1" applyFont="1" applyFill="1" applyBorder="1" applyAlignment="1">
      <alignment horizontal="center"/>
    </xf>
    <xf numFmtId="0" fontId="5" fillId="2" borderId="2" xfId="0" applyFont="1" applyFill="1" applyBorder="1" applyAlignment="1">
      <alignment horizontal="left" vertical="top" wrapText="1"/>
    </xf>
    <xf numFmtId="5" fontId="0" fillId="2" borderId="2" xfId="0" applyNumberFormat="1" applyFont="1" applyFill="1" applyBorder="1" applyAlignment="1">
      <alignment horizontal="center" vertical="justify" wrapText="1"/>
    </xf>
    <xf numFmtId="166" fontId="0" fillId="2" borderId="2" xfId="0" applyNumberFormat="1" applyFont="1" applyFill="1" applyBorder="1" applyAlignment="1">
      <alignment horizontal="center" vertical="justify" wrapText="1"/>
    </xf>
    <xf numFmtId="0" fontId="0" fillId="2" borderId="2" xfId="0" applyFill="1" applyBorder="1"/>
    <xf numFmtId="164" fontId="0" fillId="2" borderId="2" xfId="0" applyNumberFormat="1" applyFont="1" applyFill="1" applyBorder="1" applyAlignment="1">
      <alignment horizontal="center"/>
    </xf>
    <xf numFmtId="0" fontId="0" fillId="2" borderId="2" xfId="0" applyFont="1" applyFill="1" applyBorder="1" applyAlignment="1">
      <alignment horizontal="left" wrapText="1"/>
    </xf>
    <xf numFmtId="0" fontId="3" fillId="2" borderId="2" xfId="0" applyFont="1" applyFill="1" applyBorder="1" applyAlignment="1">
      <alignment horizontal="center" wrapText="1"/>
    </xf>
    <xf numFmtId="0" fontId="0" fillId="2" borderId="3" xfId="0" applyFont="1" applyFill="1" applyBorder="1"/>
    <xf numFmtId="164" fontId="0" fillId="2" borderId="2" xfId="0" applyNumberFormat="1" applyFont="1" applyFill="1" applyBorder="1" applyAlignment="1">
      <alignment wrapText="1"/>
    </xf>
    <xf numFmtId="4" fontId="0" fillId="2" borderId="2" xfId="0" applyNumberFormat="1" applyFont="1" applyFill="1" applyBorder="1" applyAlignment="1"/>
    <xf numFmtId="0" fontId="0" fillId="2" borderId="2" xfId="0" applyFont="1" applyFill="1" applyBorder="1" applyAlignment="1">
      <alignment horizontal="center" vertical="top" wrapText="1"/>
    </xf>
    <xf numFmtId="0" fontId="0" fillId="2" borderId="2" xfId="0" applyFont="1" applyFill="1" applyBorder="1" applyAlignment="1">
      <alignment horizontal="right"/>
    </xf>
    <xf numFmtId="0" fontId="0" fillId="2" borderId="2" xfId="0" applyFont="1" applyFill="1" applyBorder="1" applyAlignment="1"/>
    <xf numFmtId="164" fontId="3" fillId="2" borderId="2" xfId="0" applyNumberFormat="1" applyFont="1" applyFill="1" applyBorder="1" applyAlignment="1">
      <alignment wrapText="1"/>
    </xf>
    <xf numFmtId="5" fontId="0" fillId="2" borderId="2" xfId="0" applyNumberFormat="1" applyFont="1" applyFill="1" applyBorder="1" applyAlignment="1">
      <alignment horizontal="center" vertical="justify"/>
    </xf>
    <xf numFmtId="0" fontId="0" fillId="2" borderId="2" xfId="0" applyFont="1" applyFill="1" applyBorder="1" applyAlignment="1">
      <alignment wrapText="1"/>
    </xf>
    <xf numFmtId="0" fontId="1" fillId="0" borderId="6" xfId="0" applyFont="1" applyBorder="1"/>
    <xf numFmtId="0" fontId="0" fillId="0" borderId="0" xfId="0" applyFill="1" applyBorder="1"/>
    <xf numFmtId="0" fontId="1" fillId="0" borderId="0" xfId="0"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xf>
    <xf numFmtId="0" fontId="1" fillId="0" borderId="0" xfId="0" applyFont="1" applyFill="1" applyBorder="1"/>
    <xf numFmtId="0" fontId="1" fillId="0" borderId="0" xfId="0" applyFont="1" applyFill="1"/>
    <xf numFmtId="0" fontId="1" fillId="0" borderId="0" xfId="0" applyFont="1" applyFill="1" applyAlignment="1">
      <alignment horizontal="right" vertical="top"/>
    </xf>
    <xf numFmtId="164" fontId="1" fillId="0" borderId="0" xfId="0" applyNumberFormat="1" applyFont="1" applyFill="1"/>
    <xf numFmtId="1" fontId="1" fillId="0" borderId="0" xfId="0" applyNumberFormat="1" applyFont="1" applyFill="1"/>
    <xf numFmtId="2" fontId="1" fillId="0" borderId="0" xfId="0" applyNumberFormat="1" applyFont="1" applyFill="1"/>
    <xf numFmtId="0" fontId="15" fillId="0" borderId="0" xfId="2" applyFont="1">
      <alignment vertical="top"/>
    </xf>
    <xf numFmtId="0" fontId="1" fillId="0" borderId="0" xfId="0" applyFont="1"/>
    <xf numFmtId="0" fontId="16" fillId="0" borderId="0" xfId="2" applyFont="1">
      <alignment vertical="top"/>
    </xf>
    <xf numFmtId="165" fontId="14" fillId="0" borderId="0" xfId="3" applyNumberFormat="1" applyFont="1">
      <alignment vertical="top"/>
    </xf>
    <xf numFmtId="0" fontId="14" fillId="0" borderId="0" xfId="0" applyFont="1"/>
    <xf numFmtId="0" fontId="14" fillId="3" borderId="0" xfId="0" applyFont="1" applyFill="1"/>
    <xf numFmtId="44" fontId="14" fillId="3" borderId="0" xfId="0" applyNumberFormat="1" applyFont="1" applyFill="1"/>
    <xf numFmtId="0" fontId="14" fillId="4" borderId="0" xfId="0" applyFont="1" applyFill="1"/>
    <xf numFmtId="167" fontId="0" fillId="0" borderId="0" xfId="0" applyNumberFormat="1"/>
    <xf numFmtId="167" fontId="14" fillId="0" borderId="0" xfId="0" applyNumberFormat="1" applyFont="1"/>
    <xf numFmtId="165" fontId="0" fillId="0" borderId="0" xfId="1" applyNumberFormat="1" applyFont="1" applyAlignment="1">
      <alignment vertical="top"/>
    </xf>
    <xf numFmtId="165" fontId="0" fillId="0" borderId="0" xfId="1" applyNumberFormat="1" applyFont="1"/>
    <xf numFmtId="165" fontId="0" fillId="3" borderId="0" xfId="1" applyNumberFormat="1" applyFont="1" applyFill="1"/>
    <xf numFmtId="165" fontId="0" fillId="4" borderId="0" xfId="1" applyNumberFormat="1" applyFont="1" applyFill="1"/>
    <xf numFmtId="165" fontId="4" fillId="0" borderId="0" xfId="1" applyNumberFormat="1" applyFont="1" applyAlignment="1">
      <alignment vertical="top"/>
    </xf>
    <xf numFmtId="165" fontId="15" fillId="0" borderId="0" xfId="1" applyNumberFormat="1" applyFont="1" applyAlignment="1">
      <alignment vertical="top"/>
    </xf>
    <xf numFmtId="165" fontId="15" fillId="3" borderId="0" xfId="1" applyNumberFormat="1" applyFont="1" applyFill="1" applyAlignment="1">
      <alignment vertical="top"/>
    </xf>
    <xf numFmtId="165" fontId="15" fillId="4" borderId="0" xfId="1" applyNumberFormat="1" applyFont="1" applyFill="1" applyAlignment="1">
      <alignment vertical="top"/>
    </xf>
    <xf numFmtId="165" fontId="14" fillId="0" borderId="0" xfId="1" applyNumberFormat="1" applyFont="1" applyAlignment="1">
      <alignment vertical="top"/>
    </xf>
    <xf numFmtId="165" fontId="14" fillId="0" borderId="0" xfId="1" applyNumberFormat="1" applyFont="1"/>
    <xf numFmtId="165" fontId="14" fillId="3" borderId="0" xfId="1" applyNumberFormat="1" applyFont="1" applyFill="1"/>
    <xf numFmtId="165" fontId="16" fillId="4" borderId="0" xfId="1" applyNumberFormat="1" applyFont="1" applyFill="1" applyAlignment="1">
      <alignment vertical="top"/>
    </xf>
    <xf numFmtId="165" fontId="14" fillId="3" borderId="0" xfId="1" applyNumberFormat="1" applyFont="1" applyFill="1" applyAlignment="1">
      <alignment horizontal="right"/>
    </xf>
    <xf numFmtId="165" fontId="14" fillId="4" borderId="0" xfId="1" applyNumberFormat="1" applyFont="1" applyFill="1"/>
    <xf numFmtId="0" fontId="15" fillId="0" borderId="0" xfId="2" applyFont="1" applyAlignment="1">
      <alignment horizontal="center" vertical="center" wrapText="1"/>
    </xf>
    <xf numFmtId="0" fontId="1" fillId="0" borderId="0" xfId="0" applyFont="1" applyAlignment="1">
      <alignment horizontal="center" vertical="center" wrapText="1"/>
    </xf>
    <xf numFmtId="167" fontId="1" fillId="0" borderId="0" xfId="0" applyNumberFormat="1" applyFont="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7" fillId="0" borderId="7" xfId="0" applyFont="1" applyBorder="1" applyAlignment="1">
      <alignment vertical="top" wrapText="1"/>
    </xf>
    <xf numFmtId="0" fontId="0" fillId="0" borderId="7" xfId="0" applyBorder="1" applyAlignment="1">
      <alignment vertical="top" wrapText="1"/>
    </xf>
    <xf numFmtId="0" fontId="0" fillId="0" borderId="7" xfId="0" applyBorder="1" applyAlignment="1">
      <alignment horizontal="right" vertical="top" wrapText="1"/>
    </xf>
    <xf numFmtId="4" fontId="0" fillId="0" borderId="7" xfId="0" applyNumberFormat="1" applyBorder="1" applyAlignment="1">
      <alignment horizontal="right" vertical="top" wrapText="1"/>
    </xf>
    <xf numFmtId="0" fontId="0" fillId="0" borderId="0" xfId="0" pivotButton="1" applyAlignment="1">
      <alignment vertical="top"/>
    </xf>
    <xf numFmtId="0" fontId="0" fillId="0" borderId="0" xfId="0" applyAlignment="1">
      <alignment horizontal="left" vertical="top"/>
    </xf>
    <xf numFmtId="0" fontId="0" fillId="0" borderId="0" xfId="0" applyNumberFormat="1" applyAlignment="1">
      <alignment vertical="top"/>
    </xf>
    <xf numFmtId="43" fontId="0" fillId="0" borderId="7" xfId="4" applyFont="1" applyBorder="1" applyAlignment="1">
      <alignment horizontal="right" vertical="top" wrapText="1"/>
    </xf>
    <xf numFmtId="3" fontId="0" fillId="0" borderId="7" xfId="0" applyNumberFormat="1" applyBorder="1" applyAlignment="1">
      <alignment horizontal="right" vertical="top" wrapText="1"/>
    </xf>
    <xf numFmtId="4" fontId="0" fillId="0" borderId="0" xfId="0" applyNumberFormat="1" applyAlignment="1">
      <alignment vertical="top"/>
    </xf>
    <xf numFmtId="44" fontId="1" fillId="0" borderId="0" xfId="1" applyFont="1"/>
    <xf numFmtId="44" fontId="0" fillId="0" borderId="0" xfId="1" applyFont="1"/>
    <xf numFmtId="164" fontId="6" fillId="0" borderId="5" xfId="0" applyNumberFormat="1" applyFont="1" applyFill="1" applyBorder="1" applyAlignment="1">
      <alignment horizontal="right"/>
    </xf>
    <xf numFmtId="166" fontId="0" fillId="0" borderId="5" xfId="0" applyNumberFormat="1" applyFont="1" applyFill="1" applyBorder="1" applyAlignment="1">
      <alignment horizontal="center" vertical="justify" wrapText="1"/>
    </xf>
    <xf numFmtId="4" fontId="3" fillId="0" borderId="4" xfId="0" applyNumberFormat="1" applyFont="1" applyFill="1" applyBorder="1" applyAlignment="1">
      <alignment horizontal="right"/>
    </xf>
  </cellXfs>
  <cellStyles count="5">
    <cellStyle name="Comma" xfId="4" builtinId="3"/>
    <cellStyle name="Currency" xfId="1" builtinId="4"/>
    <cellStyle name="Currency 2" xfId="3"/>
    <cellStyle name="Normal" xfId="0" builtinId="0"/>
    <cellStyle name="Normal 2" xfId="2"/>
  </cellStyles>
  <dxfs count="8">
    <dxf>
      <border outline="0">
        <bottom style="thin">
          <color indexed="64"/>
        </bottom>
      </border>
    </dxf>
    <dxf>
      <font>
        <b/>
        <i val="0"/>
        <strike val="0"/>
        <condense val="0"/>
        <extend val="0"/>
        <outline val="0"/>
        <shadow val="0"/>
        <u val="none"/>
        <vertAlign val="baseline"/>
        <sz val="11"/>
        <color theme="1"/>
        <name val="Calibri"/>
        <scheme val="minor"/>
      </font>
    </dxf>
    <dxf>
      <fill>
        <patternFill patternType="solid">
          <bgColor rgb="FFFFFF00"/>
        </patternFill>
      </fill>
    </dxf>
    <dxf>
      <fill>
        <patternFill patternType="solid">
          <bgColor rgb="FFFFFF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alignment vertical="top"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Peterson, Sarah E" refreshedDate="42193.417041666668" createdVersion="4" refreshedVersion="4" minRefreshableVersion="3" recordCount="917">
  <cacheSource type="worksheet">
    <worksheetSource ref="A1:M918" sheet="Stateside data 2011-2014"/>
  </cacheSource>
  <cacheFields count="13">
    <cacheField name="State" numFmtId="0">
      <sharedItems count="54">
        <s v="AK"/>
        <s v="AL"/>
        <s v="AR"/>
        <s v="AZ"/>
        <s v="CA"/>
        <s v="CO"/>
        <s v="CT"/>
        <s v="DC"/>
        <s v="DE"/>
        <s v="FL"/>
        <s v="GA"/>
        <s v="GU"/>
        <s v="HI"/>
        <s v="IA"/>
        <s v="ID"/>
        <s v="IL"/>
        <s v="IN"/>
        <s v="KS"/>
        <s v="KY"/>
        <s v="LA"/>
        <s v="MA"/>
        <s v="MD"/>
        <s v="ME"/>
        <s v="MI"/>
        <s v="MN"/>
        <s v="MO"/>
        <s v="MS"/>
        <s v="MT"/>
        <s v="NC"/>
        <s v="ND"/>
        <s v="NE"/>
        <s v="NH"/>
        <s v="NJ"/>
        <s v="NM"/>
        <s v="NV"/>
        <s v="NY"/>
        <s v="OH"/>
        <s v="OK"/>
        <s v="OR"/>
        <s v="PA"/>
        <s v="PR"/>
        <s v="RI"/>
        <s v="SC"/>
        <s v="SD"/>
        <s v="TN"/>
        <s v="TX"/>
        <s v="UT"/>
        <s v="VA"/>
        <s v="VI"/>
        <s v="VT"/>
        <s v="WA"/>
        <s v="WI"/>
        <s v="WV"/>
        <s v="WY"/>
      </sharedItems>
    </cacheField>
    <cacheField name="Grant Number" numFmtId="0">
      <sharedItems containsSemiMixedTypes="0" containsString="0" containsNumber="1" containsInteger="1" minValue="33" maxValue="1881"/>
    </cacheField>
    <cacheField name="Fiscal Year" numFmtId="0">
      <sharedItems containsSemiMixedTypes="0" containsString="0" containsNumber="1" containsInteger="1" minValue="2011" maxValue="2014"/>
    </cacheField>
    <cacheField name="Element Name" numFmtId="0">
      <sharedItems/>
    </cacheField>
    <cacheField name="Grant Status" numFmtId="0">
      <sharedItems/>
    </cacheField>
    <cacheField name="Obligation Amount" numFmtId="0">
      <sharedItems containsSemiMixedTypes="0" containsString="0" containsNumber="1" minValue="0" maxValue="1473478"/>
    </cacheField>
    <cacheField name="Grant Type" numFmtId="0">
      <sharedItems/>
    </cacheField>
    <cacheField name="Sponsor Name" numFmtId="0">
      <sharedItems/>
    </cacheField>
    <cacheField name="Project Description" numFmtId="0">
      <sharedItems containsBlank="1" longText="1"/>
    </cacheField>
    <cacheField name="Park Name" numFmtId="0">
      <sharedItems containsBlank="1"/>
    </cacheField>
    <cacheField name="Park County" numFmtId="0">
      <sharedItems containsBlank="1"/>
    </cacheField>
    <cacheField name="Park CD." numFmtId="0">
      <sharedItems containsSemiMixedTypes="0" containsString="0" containsNumber="1" containsInteger="1" minValue="0" maxValue="99"/>
    </cacheField>
    <cacheField name="Park Total Acres" numFmtId="0">
      <sharedItems containsSemiMixedTypes="0" containsString="0" containsNumber="1" minValue="0" maxValue="4205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eterson, Sarah E" refreshedDate="42193.435066666665" createdVersion="4" refreshedVersion="4" minRefreshableVersion="3" recordCount="114">
  <cacheSource type="worksheet">
    <worksheetSource ref="A1:F115" sheet="ABPP 2011-2014"/>
  </cacheSource>
  <cacheFields count="6">
    <cacheField name="YEAR" numFmtId="0">
      <sharedItems containsSemiMixedTypes="0" containsString="0" containsNumber="1" containsInteger="1" minValue="2011" maxValue="2014"/>
    </cacheField>
    <cacheField name="STATE" numFmtId="0">
      <sharedItems count="15">
        <s v="KY"/>
        <s v="MD"/>
        <s v="MN"/>
        <s v="MO"/>
        <s v="MS"/>
        <s v="NC"/>
        <s v="OK"/>
        <s v="PA"/>
        <s v="TN"/>
        <s v="VA"/>
        <s v="WV"/>
        <s v="GA"/>
        <s v="LA"/>
        <s v="NM"/>
        <s v="PA " u="1"/>
      </sharedItems>
    </cacheField>
    <cacheField name="COUNTY" numFmtId="0">
      <sharedItems/>
    </cacheField>
    <cacheField name="BATTLEFIELD" numFmtId="0">
      <sharedItems/>
    </cacheField>
    <cacheField name="ACRES" numFmtId="0">
      <sharedItems containsSemiMixedTypes="0" containsString="0" containsNumber="1" minValue="0.21" maxValue="964"/>
    </cacheField>
    <cacheField name="AMOUNT" numFmtId="44">
      <sharedItems containsSemiMixedTypes="0" containsString="0" containsNumber="1" minValue="17213" maxValue="23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eterson, Sarah E" refreshedDate="42193.444790393522" createdVersion="4" refreshedVersion="4" minRefreshableVersion="3" recordCount="122">
  <cacheSource type="worksheet">
    <worksheetSource ref="A1:T123" sheet="All Federal LA 2011-2014"/>
  </cacheSource>
  <cacheFields count="20">
    <cacheField name="ID" numFmtId="0">
      <sharedItems/>
    </cacheField>
    <cacheField name="FY" numFmtId="0">
      <sharedItems containsSemiMixedTypes="0" containsString="0" containsNumber="1" containsInteger="1" minValue="2011" maxValue="2014"/>
    </cacheField>
    <cacheField name="ID No" numFmtId="0">
      <sharedItems containsSemiMixedTypes="0" containsString="0" containsNumber="1" containsInteger="1" minValue="1" maxValue="22"/>
    </cacheField>
    <cacheField name="Agency" numFmtId="0">
      <sharedItems/>
    </cacheField>
    <cacheField name="Unit" numFmtId="0">
      <sharedItems/>
    </cacheField>
    <cacheField name="CORE/CLP" numFmtId="0">
      <sharedItems/>
    </cacheField>
    <cacheField name="States" numFmtId="0">
      <sharedItems count="41">
        <s v="AK"/>
        <s v="AR"/>
        <s v="AZ"/>
        <s v="CA"/>
        <s v="CO"/>
        <s v="CT; NH; VT; MA"/>
        <s v="CT; NJ; NY; PA"/>
        <s v="FL"/>
        <s v="FL; GA"/>
        <s v="GA"/>
        <s v="GA; SC"/>
        <s v="IA"/>
        <s v="IA; IL; MN; WI"/>
        <s v="IA; MN"/>
        <s v="ID"/>
        <s v="ID/MT"/>
        <s v="KS"/>
        <s v="LA"/>
        <s v="MD"/>
        <s v="ME"/>
        <s v="MI"/>
        <s v="MN"/>
        <s v="MT"/>
        <s v="Multiple"/>
        <s v="ND"/>
        <s v="ND;SD"/>
        <s v="NH, ME"/>
        <s v="NJ"/>
        <s v="NM"/>
        <s v="NY"/>
        <s v="OH"/>
        <s v="OR"/>
        <s v="SC"/>
        <s v="SD"/>
        <s v="TX"/>
        <s v="UT"/>
        <s v="VA"/>
        <s v="VI"/>
        <s v="WA"/>
        <s v="WV"/>
        <s v="WY"/>
      </sharedItems>
    </cacheField>
    <cacheField name="Congress Dist" numFmtId="0">
      <sharedItems/>
    </cacheField>
    <cacheField name="County" numFmtId="0">
      <sharedItems/>
    </cacheField>
    <cacheField name="FY Budget Req" numFmtId="164">
      <sharedItems containsSemiMixedTypes="0" containsString="0" containsNumber="1" minValue="0" maxValue="25000000"/>
    </cacheField>
    <cacheField name="Enacted" numFmtId="164">
      <sharedItems containsSemiMixedTypes="0" containsString="0" containsNumber="1" containsInteger="1" minValue="0" maxValue="24960000"/>
    </cacheField>
    <cacheField name="Req Acres" numFmtId="0">
      <sharedItems containsMixedTypes="1" containsNumber="1" minValue="1.5" maxValue="43000"/>
    </cacheField>
    <cacheField name="Enacted Acres" numFmtId="0">
      <sharedItems containsMixedTypes="1" containsNumber="1" minValue="0" maxValue="43000"/>
    </cacheField>
    <cacheField name="Interest" numFmtId="0">
      <sharedItems/>
    </cacheField>
    <cacheField name="Remaining Acres" numFmtId="39">
      <sharedItems containsBlank="1" containsMixedTypes="1" containsNumber="1" minValue="0" maxValue="1902261"/>
    </cacheField>
    <cacheField name="Inholding (Y/N)" numFmtId="39">
      <sharedItems/>
    </cacheField>
    <cacheField name="Description" numFmtId="0">
      <sharedItems longText="1"/>
    </cacheField>
    <cacheField name="O&amp;M Startup" numFmtId="5">
      <sharedItems containsMixedTypes="1" containsNumber="1" containsInteger="1" minValue="-2925000" maxValue="3500000"/>
    </cacheField>
    <cacheField name="O&amp;M Annual" numFmtId="0">
      <sharedItems containsMixedTypes="1" containsNumber="1" containsInteger="1" minValue="0" maxValue="100000"/>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Peterson, Sarah E" refreshedDate="42193.459155208337" createdVersion="4" refreshedVersion="4" minRefreshableVersion="3" recordCount="104">
  <cacheSource type="worksheet">
    <worksheetSource ref="A1:F105" sheet="CESCF 2011-2014"/>
  </cacheSource>
  <cacheFields count="6">
    <cacheField name="Type" numFmtId="0">
      <sharedItems/>
    </cacheField>
    <cacheField name="Region" numFmtId="0">
      <sharedItems containsSemiMixedTypes="0" containsString="0" containsNumber="1" containsInteger="1" minValue="1" maxValue="8"/>
    </cacheField>
    <cacheField name="States" numFmtId="0">
      <sharedItems count="27">
        <s v="AR"/>
        <s v="AZ"/>
        <s v="CA"/>
        <s v="CO"/>
        <s v="FL"/>
        <s v="GA"/>
        <s v="HI"/>
        <s v="MD"/>
        <s v="MO"/>
        <s v="MT"/>
        <s v="NC"/>
        <s v="NE"/>
        <s v="OR"/>
        <s v="TX"/>
        <s v="WA"/>
        <s v="WI"/>
        <s v="AL"/>
        <s v="NM"/>
        <s v="UT"/>
        <s v="VA"/>
        <s v="WV"/>
        <s v="NJ"/>
        <s v="PA"/>
        <s v="IA"/>
        <s v="ID"/>
        <s v="MI"/>
        <s v="TN"/>
      </sharedItems>
    </cacheField>
    <cacheField name="Name" numFmtId="0">
      <sharedItems/>
    </cacheField>
    <cacheField name="Fiscal year" numFmtId="0">
      <sharedItems containsSemiMixedTypes="0" containsString="0" containsNumber="1" containsInteger="1" minValue="2011" maxValue="2014"/>
    </cacheField>
    <cacheField name="Funding" numFmtId="0">
      <sharedItems containsSemiMixedTypes="0" containsString="0" containsNumber="1" containsInteger="1" minValue="14000" maxValue="12188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7">
  <r>
    <x v="0"/>
    <n v="404"/>
    <n v="2011"/>
    <s v="TANANA LAKES RECREATION AREA: PHASE 3"/>
    <s v="A"/>
    <n v="98280"/>
    <s v="D"/>
    <s v="BOROUGH OF FAIRBANKS NORTH STAR"/>
    <m/>
    <s v="TANANA LAKES RECREATION AREA"/>
    <s v="FAIRBANKS NORTH STAR"/>
    <n v="0"/>
    <n v="81.2"/>
  </r>
  <r>
    <x v="0"/>
    <n v="403"/>
    <n v="2011"/>
    <s v="SKATER'S LAKE PARK"/>
    <s v="A"/>
    <n v="98280"/>
    <s v="D"/>
    <s v="METLAKATLA INDIAN COMMUNITY"/>
    <m/>
    <s v="SKATER'S LAKE PARK"/>
    <s v="PRINCE OF WALES HYDER"/>
    <n v="0"/>
    <n v="40"/>
  </r>
  <r>
    <x v="0"/>
    <n v="405"/>
    <n v="2011"/>
    <s v="JOHNSON LAKE SRA WEST CAMGROUND UPGRADE"/>
    <s v="A"/>
    <n v="172132.5"/>
    <s v="R"/>
    <s v="ALASKA DIVISION OF PARKS"/>
    <s v="Develop the West campground loop road with 14 new campsites. Create gravel trails and a group camp site. Install gate and barrier rocks, relocate toilet, and improve the boat launch area."/>
    <s v="JOHNSON LAKE STATE RECREATION AREA"/>
    <s v="KENAI PENINSULA"/>
    <n v="0"/>
    <n v="332"/>
  </r>
  <r>
    <x v="0"/>
    <n v="402"/>
    <n v="2011"/>
    <s v="SELDOVIA WILDERNESS PARK UPGRADE AND EXPANSION"/>
    <s v="A"/>
    <n v="98280"/>
    <s v="R"/>
    <s v="CITY OF SELDOVIA"/>
    <m/>
    <s v="SELDOVIA WILDERNESS PARK"/>
    <s v="KENAI PENINSULA"/>
    <n v="0"/>
    <n v="47.8"/>
  </r>
  <r>
    <x v="0"/>
    <n v="401"/>
    <n v="2011"/>
    <s v="FINGER LAKE SRA: PHASE 2"/>
    <s v="A"/>
    <n v="122707.5"/>
    <s v="R"/>
    <s v="ALASKA DIVISION OF PARKS"/>
    <m/>
    <s v="FINGER LAKE STATE RECREATION AREA"/>
    <s v="Matanuska Susitna"/>
    <n v="0"/>
    <n v="47.3"/>
  </r>
  <r>
    <x v="0"/>
    <n v="408"/>
    <n v="2014"/>
    <s v="KAREN HORNADAY HILLSIDE PARK IMPROVEMENTS"/>
    <s v="A"/>
    <n v="75000"/>
    <s v="D"/>
    <s v="CITY OF HOMER"/>
    <s v="Improve drainage and trail/road access within park and campground, develop a new day use area, establish a campground host site, and install ADA-accessible sites."/>
    <s v="KAREN A HORNADAY HILLSIDE PARK"/>
    <s v="KENAI PENINSULA"/>
    <n v="0"/>
    <n v="28"/>
  </r>
  <r>
    <x v="0"/>
    <n v="411"/>
    <n v="2014"/>
    <s v="PINKY'S PARK"/>
    <s v="A"/>
    <n v="0"/>
    <s v="D"/>
    <s v="CITY OF BETHEL"/>
    <s v="Improve a previously 6(f)-protected 21- acre park in Bethel, AK with a new multi-purpose sports field and associated short driveway / small parking lot; a new “high tunnel” (green house) for the community garden; site furnishings; extensions of the existing boardwalk and on-ground trail network ; and installation of several viewing/exercise platforms scattered along the trails. The grant envisions expanding the current 21 acre 6(f) boundary by five acres on the west/northern boundaries. "/>
    <s v="PINKY'S PARK"/>
    <s v="Bethel"/>
    <n v="0"/>
    <n v="26"/>
  </r>
  <r>
    <x v="0"/>
    <n v="407"/>
    <n v="2014"/>
    <s v="FINGER LAKE SRA: PHASE 3"/>
    <s v="A"/>
    <n v="335911"/>
    <s v="R"/>
    <s v="ALASKA DIVISION OF PARKS AND OUTDOOR RECREATION"/>
    <s v="Re-align the existing campground road, refurbish existing campsites, and develop new campground extension loop and trail."/>
    <s v="FINGER LAKE STATE RECREATION AREA"/>
    <s v="Matanuska Susitna"/>
    <n v="0"/>
    <n v="47.3"/>
  </r>
  <r>
    <x v="1"/>
    <n v="952"/>
    <n v="2011"/>
    <s v="CHEROKEE LITTLE ROCK CITY PARK DEVELOPMENT PHASE I"/>
    <s v="A"/>
    <n v="175000"/>
    <s v="C"/>
    <s v="CHEROKEE COUNTY"/>
    <s v="Combination project to include the acquisition by donation of 81.3+/- acres and the development of access roads, parking, walkways, comfort stations, signage, camping areas and related support facilities at existing park. A1: This amendment provides additional funding to the original grant for the acquisition."/>
    <s v="LITTLE ROCK CITY PARK"/>
    <s v="CHEROKEE"/>
    <n v="3"/>
    <n v="281.3"/>
  </r>
  <r>
    <x v="1"/>
    <n v="980"/>
    <n v="2012"/>
    <s v="A&amp;F RAILWAY CORRIDOR ACQUISITION"/>
    <s v="A"/>
    <n v="50000"/>
    <s v="A"/>
    <s v="CITY OF GENEVA"/>
    <s v="This grant will assist with the acquisition of the right-of-way along a 42.9 mile rail corridor (an estimated 520 acres) between Geneva and Andalusia, Alabama to be developed in the future into a linear trail in Covington, Coffee and Geneva Counties in Alabama. The rail corridor was abandoned by the Alabama-Florida Railway, Inc., and travels through a mixture of small cities, forested areas, and fields, with several creek crossings and a bridge crossing. The conversion of the rail corridor to trail use will create a new outdoor recreation site available for multiple uses, such as hiking, off-road bicycling, and equestrian riding."/>
    <s v="ALABAMA-FLORIDA RAIL TRAIL"/>
    <s v="GENEVA"/>
    <n v="2"/>
    <n v="500"/>
  </r>
  <r>
    <x v="1"/>
    <n v="953"/>
    <n v="2012"/>
    <s v="OAK MOUNTAIN STATE PARK"/>
    <s v="A"/>
    <n v="39250"/>
    <s v="D"/>
    <s v="SHELBY COUNTY"/>
    <s v="Enhance an existing 9,940 +/- acre state park by developing accessible trails, accessible 0verlook/observation deck and accessible picnic area that will encourage a range of physical activity for all users. The accessible trail will be designed to fit in with existing features of the park and be environmentally friendly. The addition of these handicap accessible facilities will provide an essential &quot;back country&quot; experience in the park for the disabled."/>
    <s v="OAK MOUNTAIN STATE PARK"/>
    <s v="SHELBY"/>
    <n v="6"/>
    <n v="9940"/>
  </r>
  <r>
    <x v="1"/>
    <n v="963"/>
    <n v="2012"/>
    <s v="LAKE GUNTERSVILLE STATE PARK IMPROVEMENTS"/>
    <s v="A"/>
    <n v="68600"/>
    <s v="D"/>
    <s v="AL DEPT OF CONSERVATION &amp; NAT RESOURES STATE PARKS DIV"/>
    <s v="This grant will assist in improving Lake Guntersville State Park. The scope includes construction of a multi-purpose building and support area at the park's entrance and vault toilets in the Town Creek picnic and primitive camping areas. The new building will include a welcome center, nature center, a classroom and an outdoor interpretive area."/>
    <s v="LAKE GUNTERSVILLE STATE PARK"/>
    <s v="MARSHALL"/>
    <n v="4"/>
    <n v="6000"/>
  </r>
  <r>
    <x v="1"/>
    <n v="971"/>
    <n v="2012"/>
    <s v="TOP TRAILS PARK ACCESS ROAD DEVELOPMENT"/>
    <s v="A"/>
    <n v="50000"/>
    <s v="D"/>
    <s v="PUBLIC PARK AUTHORITY"/>
    <s v="This grant will help improve and construct the access roads at T.O.P. Park in Talladega County, Alabama. Entrance /Exit roads of the park will be graveled to make the more inviting to guests and to keep down slip and runoff."/>
    <s v="TOP TRAILS PARK"/>
    <s v="TALLADEGA"/>
    <n v="3"/>
    <n v="2851.6"/>
  </r>
  <r>
    <x v="1"/>
    <n v="956"/>
    <n v="2012"/>
    <s v="MOUNTAIN BIKE PUMP TRACK"/>
    <s v="A"/>
    <n v="15000"/>
    <s v="D"/>
    <s v="TUSCALOOSA COUNTY"/>
    <s v="This grant will be used to enhance an existing 325+/- acre park, known as Munny Sokol Park, by developing a mountain bike pump track. The goal of the pump track development is to encourage new riders andd to promote wellness amoung the youth in the County. The track will be used for instructional purposes as well as open recreation."/>
    <s v="MUNNY SOKOL PARK"/>
    <s v="TUSCALOOSA"/>
    <n v="6"/>
    <n v="325"/>
  </r>
  <r>
    <x v="1"/>
    <n v="982"/>
    <n v="2012"/>
    <s v="TROY RECREATION SPORTSPLEX PLAYGROUND DEVELOPMENT"/>
    <s v="A"/>
    <n v="50000"/>
    <s v="D"/>
    <s v="CITY OF TROY"/>
    <s v="Grant will fund an accessible playground at the Troy Recreation Sportsplex (130.29± acres) in Troy, Alabama. The playground will accomodate 90-100 children ages 5-12. The City believes that this proposed accessible playground will be a natural complement to the existing recreational opportunities currently available at the park."/>
    <s v="TROY RECREATION SPORTSPLEX"/>
    <s v="PIKE"/>
    <n v="2"/>
    <n v="130.30000000000001"/>
  </r>
  <r>
    <x v="1"/>
    <n v="958"/>
    <n v="2012"/>
    <s v="PIONEER CABIN FOR PRIMITIVE CAMPING"/>
    <s v="A"/>
    <n v="10000"/>
    <s v="D"/>
    <s v="AL DEPT. OF CONS &amp; NATURAL RESOURCES, STATE PARKS DIVISION"/>
    <s v="The scope of the project includes building a primitive cabin in the primitive camping area inside the park. Parking for the primitive area is already established and can be used to care for the needs of the occupants of the cabin."/>
    <s v="DESOTO STATE PARK"/>
    <s v="DE KALB"/>
    <n v="4"/>
    <n v="129.4"/>
  </r>
  <r>
    <x v="1"/>
    <n v="970"/>
    <n v="2012"/>
    <s v="SPORTSMAN'S LAKE PARK SPLASH PAD DEVELOPMENT"/>
    <s v="A"/>
    <n v="50000"/>
    <s v="D"/>
    <s v="CULLMAN COUNTY COMMISSION"/>
    <s v="This grant will fund the development of a splash pad at an existing, well-established 125+/- acres park. This will be an asset to the park as it will increase visitation to the park and does not require a life guard on duty during hours of operation."/>
    <s v="SPORTSMAN'S LAKE PARK"/>
    <s v="CULLMAN"/>
    <n v="4"/>
    <n v="125"/>
  </r>
  <r>
    <x v="1"/>
    <n v="977"/>
    <n v="2012"/>
    <s v="SOUTHSIDE PARK AQUATIC PLAYGROUND DEVELOPMENT"/>
    <s v="A"/>
    <n v="50000"/>
    <s v="D"/>
    <s v="CITY OF PHENIX CITY"/>
    <s v="The City of Phenix City will utilize this grant to constuct an aquatic playground with up to 22 spray water features and related support facilities at Southside Park. The City believes that the aquatic playground will be a wonderful recreational addition to the park and will complement the existing features."/>
    <s v="SOUTHSIDE PARK"/>
    <s v="RUSSELL"/>
    <n v="3"/>
    <n v="62.1"/>
  </r>
  <r>
    <x v="1"/>
    <n v="972"/>
    <n v="2012"/>
    <s v="TOWN CREEK PARK PLAYGROUND DEVELOPMENT"/>
    <s v="A"/>
    <n v="25000"/>
    <s v="D"/>
    <s v="TOWN OF TOWN CREEK"/>
    <s v="Grant will help fund the installment of new playground equipment on a new rubberized playground surface at in existing 40+/- acres park in the Town of Town Creek. The playground equipment will be safe for all children and will provide public benefits for many years to come."/>
    <s v="TOWN CREEK PARK"/>
    <s v="LAWRENCE"/>
    <n v="5"/>
    <n v="40"/>
  </r>
  <r>
    <x v="1"/>
    <n v="954"/>
    <n v="2012"/>
    <s v="EVERY CHILD'S PLAYGROUND"/>
    <s v="A"/>
    <n v="50000"/>
    <s v="D"/>
    <s v="CITY OF GUNTERSVILLE"/>
    <s v="Further develop the existing 28.42+/- acres Civitan Park with an accessible playground. While many of the children who will benefit from this playground may not have a disability, parents, grandparents, or siblings might suffer from a limitation that precludes a visit to a typical playground. This playground with its smooth, poured-in-place surface, ramps and carefully designed features will allow them all a positive outing."/>
    <s v="CIVITAN PARK"/>
    <s v="MARSHALL"/>
    <n v="4"/>
    <n v="28.4"/>
  </r>
  <r>
    <x v="1"/>
    <n v="960"/>
    <n v="2012"/>
    <s v="LITTLE SHADES CREEK BRIDGE I"/>
    <s v="A"/>
    <n v="50000"/>
    <s v="D"/>
    <s v="CITY OF VESTAVIA HILLS"/>
    <s v="The city of Vestavia Hills, Jefferson County, Alabama, will utilize a Land Water Conservation Fund grant to assist in the construction of a trail bridge to span Little Shades Creek at McCallum Park. The grant scope includes the construction of an 8-foot wide, 80-foot long bridgeacross Little Shades Creek within the 17.33 acre McCallum Park."/>
    <s v="McCALLUM PARK"/>
    <s v="JEFFERSON"/>
    <n v="6"/>
    <n v="17.3"/>
  </r>
  <r>
    <x v="1"/>
    <n v="976"/>
    <n v="2012"/>
    <s v="HAYDEN COMMUNITY PARK DEVELOPMENT"/>
    <s v="A"/>
    <n v="50000"/>
    <s v="D"/>
    <s v="TOWN OF HAYDEN"/>
    <s v="This grant will fund a new park (16.0± acres) in the Town of Hayden. Development will include expanding the artesian spring pond for fishing, developing a trail around the property, installing a playground, splash pad, basketball court and related support facilities."/>
    <s v="HAYDEN COMMUNITY PARK"/>
    <s v="BLOUNT"/>
    <n v="6"/>
    <n v="16"/>
  </r>
  <r>
    <x v="1"/>
    <n v="969"/>
    <n v="2012"/>
    <s v="TAYLOR WALKING TRAIL PARK IMPROVEMENTS"/>
    <s v="A"/>
    <n v="50000"/>
    <s v="D"/>
    <s v="CITY OF TAYLOR"/>
    <s v="Grant will fund the further development of the existing 14.517+/- acres Taylor Walking Trail Park by constructing accessible restroom facilities and a splash pad, a musch safer alternative that a pool. Visitors of all ages and abilities will benefit from this development."/>
    <s v="TAYLOR WALKING TRAIL PARK"/>
    <s v="HOUSTON"/>
    <n v="2"/>
    <n v="14.5"/>
  </r>
  <r>
    <x v="1"/>
    <n v="961"/>
    <n v="2012"/>
    <s v="GLENCOE SPLASH PAD DEVELOPMENT"/>
    <s v="A"/>
    <n v="50000"/>
    <s v="D"/>
    <s v="CITY OF GLENCOE"/>
    <s v="The city of Glencoe, Etowah County, Alabama, will utilize a Land and Water conservation Fund grant to assist in the development of a new splash pad and the renovation of restroom facilities at Wilson Park (commonly known as Glencoe City Park). the grant scope includes the construction of a new splash pad water feature at the 11.0 acre Wilson Park and upgrading the restroom facilities."/>
    <s v="WILSON (GLENCOE CITY) PARK"/>
    <s v="ETOWAH"/>
    <n v="4"/>
    <n v="11"/>
  </r>
  <r>
    <x v="1"/>
    <n v="978"/>
    <n v="2012"/>
    <s v="CULPEPPER PARK PLAYGROUND DEVELOPMENT-PHASE II"/>
    <s v="A"/>
    <n v="50000"/>
    <s v="D"/>
    <s v="CITY OF DALEVILLE"/>
    <s v="This grant will fund the further development of an existing 8.6± acres park, R.A. Culpepper Park. It will include the development of a tot lot that will contain new playground equipment for children under five years of age. This will complement the recently installed playground equipment for children ages five to twelve and will provide additional passive, family-oriented recreation."/>
    <s v="R.A. CULPEPPER PARK"/>
    <s v="DALE"/>
    <n v="2"/>
    <n v="8.1999999999999993"/>
  </r>
  <r>
    <x v="1"/>
    <n v="981"/>
    <n v="2012"/>
    <s v="PASSIVE PARK FOR PEOPLE WITH DOGS"/>
    <s v="A"/>
    <n v="50000"/>
    <s v="D"/>
    <s v="CITY OF DOTHAN"/>
    <s v="This grant will fund a passive, dog park at an existing 6.68± acres park, Eastgate Park in Dothan, Alabama. This will be the only public facility in the City where dog owners will be able to enjoy play and interaction with their dogs off the leash. At least 3.67± acres will be fenced in and divided into two areas serving people with small dogs and people with large dogs separately."/>
    <s v="EASTGATE PARK"/>
    <s v="HOUSTON"/>
    <n v="2"/>
    <n v="6.7"/>
  </r>
  <r>
    <x v="1"/>
    <n v="967"/>
    <n v="2012"/>
    <s v="PHIL CAMPBELL SPLASH PAD PROJECT"/>
    <s v="A"/>
    <n v="149100"/>
    <s v="D"/>
    <s v="TOWN OF PHIL CAMPBELL"/>
    <s v="This grant will be used toward the rehabilitation of Phil Campbell Park (5.5+/- acres) after being devastated in 2011 by a tornado. Rather that repair the existing pool, a modern splashpad facility will be constructed over the existing pool. In addition, the bathhouse (restrooms and locker rooms) will be rehabilitated. These developments will increase the usage of the park that has a population total of 24,556 within its service area."/>
    <s v="PHIL CAMPBELL SWIMMING POOL PARK"/>
    <s v="FRANKLIN"/>
    <n v="4"/>
    <n v="5.5"/>
  </r>
  <r>
    <x v="1"/>
    <n v="974"/>
    <n v="2012"/>
    <s v="AUTAUGA CREEK PARK DEVELOPMENT"/>
    <s v="A"/>
    <n v="45000"/>
    <s v="D"/>
    <s v="CITY OF PRATTVILLE"/>
    <s v="This grant will fund a new park (3.59+/-) in the City of Prqattville. The City's goal is to develop a passive family-oriented park that will include a walking trail, playground, two sandbars/beaches for canoes, kayaks and tubing, a scenic overlook with picnic tables, urban green space, and related support facilities."/>
    <s v="AUTAUGA CREEK PARK"/>
    <s v="AUTAUGA"/>
    <n v="2"/>
    <n v="3.6"/>
  </r>
  <r>
    <x v="1"/>
    <n v="975"/>
    <n v="2012"/>
    <s v="FOUNDER'S PARK AMPHITHEATER STAGE DEVELOPMENT"/>
    <s v="A"/>
    <n v="50000"/>
    <s v="D"/>
    <s v="CITY OF DECATUR"/>
    <s v="This grant will fund the construction of an amphitheater stage in an existing 2.33 acres park, Founder's Park. The amphitheater will give the park a dedicated use and unique function from other city park facilities. It is envisioned as a place music, laughter, drama, learning, relaxatio, cultural exploration, and inspiration."/>
    <s v="FOUNDERS PARK"/>
    <s v="MORGAN"/>
    <n v="5"/>
    <n v="2.2999999999999998"/>
  </r>
  <r>
    <x v="1"/>
    <n v="966"/>
    <n v="2012"/>
    <s v="NORTH COURTLAND COMMUNITY PARK DEVELOPMENT"/>
    <s v="A"/>
    <n v="25000"/>
    <s v="D"/>
    <s v="TOWN OF NORTH COURTLAND"/>
    <s v="This grant will fund a new 1 ac park in the Town of North Courtland. This will be Town's first park and will provide all new outdoor recreational activities for its residents. Facilities to be developed included a playground, and pavilion, and related support facilities. The benefits of developing this park are that children will have a community place for recreation and stay off the streets and the elderly at the nearby senior center will be able to enjoy the more passive amenities of the park."/>
    <s v="COURTLAND COMMUNITY PARK"/>
    <s v="LAWRENCE"/>
    <n v="7"/>
    <n v="1"/>
  </r>
  <r>
    <x v="1"/>
    <n v="973"/>
    <n v="2012"/>
    <s v="ASHFORD RECREATION PARK DEVELOPMENT"/>
    <s v="A"/>
    <n v="15000"/>
    <s v="D"/>
    <s v="CITY OF ASHFORD"/>
    <s v="This grant will enhance the existing 9.92+/- acres recreation facilities, Ashford Recreation Park, by adding a new playground area that will include modern playground equipment, benches and a pavilion with picnic tables."/>
    <s v="ASHFORD RECREATION PARK"/>
    <s v="HOUSTON"/>
    <n v="2"/>
    <n v="1"/>
  </r>
  <r>
    <x v="1"/>
    <n v="968"/>
    <n v="2012"/>
    <s v="PALISADES PARK AMPHITHEATER RENOVATION"/>
    <s v="C"/>
    <n v="20000"/>
    <s v="R"/>
    <s v="BLOUNT COUNTY COMMISSION"/>
    <s v="This grant will be used to renovate an existing 80 person amphitheater at Palisades Park. This project will help on the demand for providing outdoor activities by making the amphitheater more safe for use."/>
    <s v="PALISADES PARK"/>
    <s v="BLOUNT"/>
    <n v="6"/>
    <n v="85.5"/>
  </r>
  <r>
    <x v="1"/>
    <n v="959"/>
    <n v="2012"/>
    <s v="FAIRHOPE MUNICIPAL PARK UPGRADES"/>
    <s v="A"/>
    <n v="50000"/>
    <s v="R"/>
    <s v="CITY OF FAIRHOPE"/>
    <s v="This grant will be used to upgrade an existing 62+/- acres park, Fairhope Municipal Park(aka Volanta Park) which is the largest green space designated for recreation in the city of Fairhope. The goals of the upgrades are to address safety issues; improve handicap accessibility; enhance the existing playground, ballfields &amp; picnic area; and upgrade existing infrastructure including fencing."/>
    <s v="FAIRHOPE MUNICIPAL PARK"/>
    <s v="BALDWIN"/>
    <n v="1"/>
    <n v="61"/>
  </r>
  <r>
    <x v="1"/>
    <n v="962"/>
    <n v="2012"/>
    <s v="IDER TOWN PARK PLAYGROUND IMPROVEMENTS"/>
    <s v="A"/>
    <n v="8530"/>
    <s v="R"/>
    <s v="TOWN OF IDER"/>
    <s v="This grant will assist in replacing and upgrading the existing playground within the 11.7 acre Ider Town Park. The original playground was mostly destroyed by a tornado in 2010. This community is reasonably isolated in the county and has no other convenient park or recreational opportunities for its residents. The new playground will meet the needs of all children with its enhanced handicapped accessibility features."/>
    <s v="IDER TOWN PARK"/>
    <s v="DE KALB"/>
    <n v="4"/>
    <n v="11.7"/>
  </r>
  <r>
    <x v="1"/>
    <n v="955"/>
    <n v="2012"/>
    <s v="LOCUST FORK TOWN PARK IMPROVEMENTS"/>
    <s v="A"/>
    <n v="9112.83"/>
    <s v="R"/>
    <s v="TOWN OF LOCUST PARK"/>
    <s v="Grant will fund the further development of the existing 10.8+/- acres Locust Fork Park by constructing batting cages and adapting the adult ball fields for youth league play in order to encourage more children to participate in outdoor sports and promote a healthier lifestyle. Also, a multipurpose pavilion will be developed and the concession stand will be equipped."/>
    <s v="LOCUST FORK PARK"/>
    <s v="BLOUNT"/>
    <n v="6"/>
    <n v="10.8"/>
  </r>
  <r>
    <x v="1"/>
    <n v="964"/>
    <n v="2012"/>
    <s v="BRINDLEY MOUNTAIN PARK IMPROVEMENTS"/>
    <s v="A"/>
    <n v="50000"/>
    <s v="R"/>
    <s v="MORGAN COUNTY COMMISSION"/>
    <s v="Morgan County will construct a multipurpose ball field within the 5-acre Brindley Mountain Park. The grant scope includes constructing a 275' field with lighting, fencing and a new dugout. The field will be used primarilty for baseball and softball activities but some soccer games and youth football practices will be played there as well. The construction site was selected primarily to centralize it within the park and to maximize the new lighting for the benefit of the entire park. It will also make access to the restroom and concession areas more convenient."/>
    <s v="BRINDLEY MOUNTAIN PARK"/>
    <s v="MORGAN"/>
    <n v="4"/>
    <n v="5"/>
  </r>
  <r>
    <x v="1"/>
    <n v="985"/>
    <n v="2014"/>
    <s v="COALING TOWN PARK SPLASH PAD"/>
    <s v="A"/>
    <n v="0"/>
    <s v="D"/>
    <s v="TOWN OF COALING"/>
    <s v="The Town of Coaling will construct a splash pad on land adjacent to the existing Coaling Town Park."/>
    <s v="TOWN OF COALING SPLASH PAD PARK"/>
    <s v="TUSCALOOSA"/>
    <n v="7"/>
    <n v="1"/>
  </r>
  <r>
    <x v="1"/>
    <n v="984"/>
    <n v="2014"/>
    <s v="WEST END PARK PLAYGROUND RENOVATION"/>
    <s v="A"/>
    <n v="0"/>
    <s v="R"/>
    <s v="CITY OF NEWTON"/>
    <s v="The City of Clanton will remove old and unsafe playground equipment from West End Park (E.M. Henry Park) and install new playground equipment to include a safety surface to help prevent injury if someone falls."/>
    <s v="WEST END PARK"/>
    <s v="Chilton"/>
    <n v="6"/>
    <n v="11.2"/>
  </r>
  <r>
    <x v="1"/>
    <n v="983"/>
    <n v="2014"/>
    <s v="TURNER PARK PLAYGROUND RENOVATION"/>
    <s v="A"/>
    <n v="0"/>
    <s v="R"/>
    <s v="CITY OF ATHENS"/>
    <s v="The City of Athens will renovate the Kids Dugout Playground to make it an all-inclusive playground by adding a handicap accessible area and improving the aging facility."/>
    <s v="KIDS DUGOUT AT THE SPORTSPLEX"/>
    <s v="Limestone"/>
    <n v="5"/>
    <n v="1"/>
  </r>
  <r>
    <x v="2"/>
    <n v="803"/>
    <n v="2011"/>
    <s v="FARMINGTON SPORTS COMPLEX"/>
    <s v="C"/>
    <n v="126381"/>
    <s v="D"/>
    <s v="CITY OF FARMINGTON"/>
    <s v="The city of Farmington (Washington County, Arkansas) will utilize a Land and Water Conservation Fund grant to assist in constructing ballfields and installing playground equipment, a walking trail, and a picnic area within the 18.01-acre Creekside Park. Accessibility and safety improvements will be made to the park."/>
    <s v="CREEKSIDE PARK"/>
    <s v="WASHINGTON"/>
    <n v="3"/>
    <n v="18"/>
  </r>
  <r>
    <x v="2"/>
    <n v="802"/>
    <n v="2011"/>
    <s v="ARCHEY FORK PARK IMPROVEMENTS"/>
    <s v="C"/>
    <n v="150922.6"/>
    <s v="D"/>
    <s v="CITY OF CLINTON"/>
    <s v="The city of Clinton (Van Buren County, Arkansas) will utilize a Land and Water Conservation Fund grant to assist in lighting two ballfields and making accessibility improvements to the walking trail at the 15.19-acre Archey Ford Park."/>
    <s v="ARCHEY FORK PARK"/>
    <s v="VAN BUREN"/>
    <n v="2"/>
    <n v="15.2"/>
  </r>
  <r>
    <x v="2"/>
    <n v="804"/>
    <n v="2012"/>
    <s v="FOUSHEE CAVE NATURAL AREA"/>
    <s v="C"/>
    <n v="242582"/>
    <s v="A"/>
    <s v="AR NATURAL HERITAGE COMM."/>
    <s v="The Arkansas Natural Heritage Commission will acquire 410 acres in Independence County as part of the newly created 1,677-acre Foushee Cave Natural Area. This site is Arkansas’ 70th natural area and protects one of the State’s most biologically significant caves. The conservation vision for this natural area is to protect and maintain Foushee Cave, its direct recharge zone, and the associated forest communities that represent the White River Hills region of the Ozark Mountains. The cave supports 10 rare species, including the federally endangered gray bat and Indiana bat, as well as the Foushee Cave snail, which only occurs in this cave system. The grant was matched by an Arkansas Natural and Cultural Resources Council grant, State General Improvement Funds, and proceeds from natural gas leases. The public will have access to the site for hiking, wildlife observation, photography, and environmental awareness."/>
    <s v="FOUSHEE CAVE NATRUAL AREA"/>
    <s v="INDEPENDENCE"/>
    <n v="1"/>
    <n v="410"/>
  </r>
  <r>
    <x v="2"/>
    <n v="813"/>
    <n v="2012"/>
    <s v="DEVIL'S EYEBROW NATURAL AREA"/>
    <s v="C"/>
    <n v="230115"/>
    <s v="A"/>
    <s v="DEPT. OF ARKANSAS HERITAGE"/>
    <s v="Acquire 200 acres of ecologically sensitive land for the creation of the Devil’s Eyebrow Natural Area. The property is located in Benton County near Garfield."/>
    <s v="DEVIL'S EYEBROW NATURAL AREA"/>
    <s v="BENTON"/>
    <n v="3"/>
    <n v="200"/>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MONTICELLO SPORTS COMPLEX"/>
    <s v="Drew"/>
    <n v="4"/>
    <n v="68"/>
  </r>
  <r>
    <x v="2"/>
    <n v="815"/>
    <n v="2012"/>
    <s v="PINE BLUFF PARK IMPROVEMENTS"/>
    <s v="A"/>
    <n v="258959"/>
    <s v="D"/>
    <s v="CITY OF PINE BLUFF"/>
    <s v="Pine Bluff (Jefferson County) will improve Lake Saracen and Townsend Parks. The grant scope for Lake Saracen Park entails constructing a splash pad, restrooms, and accessible sidewalks and installing playground equipment complete with a safety impact surface. The grant scope for Townsend Park entails replacing the ball field lighting and playground equipment and adding a safety impact surface to the playground."/>
    <s v="TOWNSEND PARK"/>
    <s v="JEFFERSON"/>
    <n v="4"/>
    <n v="29.7"/>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JORDAN PARK"/>
    <s v="DREW"/>
    <n v="4"/>
    <n v="18.100000000000001"/>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BURLINGTON PARK"/>
    <s v="DREW"/>
    <n v="4"/>
    <n v="9"/>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MCCLOY PARK"/>
    <s v="DREW"/>
    <n v="4"/>
    <n v="5.9"/>
  </r>
  <r>
    <x v="2"/>
    <n v="807"/>
    <n v="2012"/>
    <s v="OSCEOLA SPLASH PAD"/>
    <s v="A"/>
    <n v="115000"/>
    <s v="D"/>
    <s v="CITY OF OSCEOLA"/>
    <s v="The city of Osceola (Mississippi County) will develop the 2.45-acre East Side Park. The grant scope includes the construction of an accessible splash pad as a replacement for the existing city swimming pool. The new water feature will include interactive fountains, sprays, and jets."/>
    <s v="EAST SIDE PARK"/>
    <s v="MISSISSIPPI"/>
    <n v="1"/>
    <n v="2.5"/>
  </r>
  <r>
    <x v="2"/>
    <n v="810"/>
    <n v="2012"/>
    <s v="IVRA CLARK PARK TRAIL"/>
    <s v="C"/>
    <n v="41069.5"/>
    <s v="D"/>
    <s v="CITY OF CAMDEN"/>
    <s v="Improve the 2.32-acre Clark Park by constructing a ¼ mile exercise trail and a new parking lot."/>
    <s v="IVRA CLARK PARK"/>
    <s v="OUACHITA"/>
    <n v="4"/>
    <n v="2.2999999999999998"/>
  </r>
  <r>
    <x v="2"/>
    <n v="815"/>
    <n v="2012"/>
    <s v="PINE BLUFF PARK IMPROVEMENTS"/>
    <s v="A"/>
    <n v="258959"/>
    <s v="D"/>
    <s v="CITY OF PINE BLUFF"/>
    <s v="Pine Bluff (Jefferson County) will improve Lake Saracen and Townsend Parks. The grant scope for Lake Saracen Park entails constructing a splash pad, restrooms, and accessible sidewalks and installing playground equipment complete with a safety impact surface. The grant scope for Townsend Park entails replacing the ball field lighting and playground equipment and adding a safety impact surface to the playground."/>
    <s v="LAKE SARACEN PARK"/>
    <s v="JEFFERSON"/>
    <n v="4"/>
    <n v="2.2999999999999998"/>
  </r>
  <r>
    <x v="2"/>
    <n v="805"/>
    <n v="2012"/>
    <s v="QUITMAN CITY PARK IMPROVEMENTS"/>
    <s v="A"/>
    <n v="74750"/>
    <s v="D"/>
    <s v="CITY OF QUITMAN"/>
    <s v="Quitman will improve the 0.21-acre Quitman City Park by constructing a 14-table pavilion, an accessible parking lot, and an accessible pathway to the new pavilion. Quitman is a community of approximately 714 persons near the Little Rock/North Little Rock/Conway Metropolitan Statistical Area."/>
    <s v="QUITMAN CITY PARK"/>
    <s v="Cleburne"/>
    <n v="1"/>
    <n v="0.2"/>
  </r>
  <r>
    <x v="2"/>
    <n v="809"/>
    <n v="2012"/>
    <s v="SEARCY SPORTS COMPLEX IMPROVEMENTS"/>
    <s v="C"/>
    <n v="74232"/>
    <s v="R"/>
    <s v="CITY OF SEARCY"/>
    <s v="Renovate the 49-acre Searcy Sports Complex. The grant scope includes the replacement of the original lighting system, which services 10 baseball fields, 10 softball fields, 18 soccer fields, one 18-hole disc golf course, 1 Pee Wee football field, 6 basketball courts, 1 skate park, and 1 events center plus the restrooms, concession, and storage facilities."/>
    <s v="SEARCY SPORTS COMPLEX"/>
    <s v="WHITE"/>
    <n v="2"/>
    <n v="49"/>
  </r>
  <r>
    <x v="2"/>
    <n v="814"/>
    <n v="2012"/>
    <s v="NEWPORT POOL HOUSE RENOVATION"/>
    <s v="C"/>
    <n v="23000"/>
    <s v="R"/>
    <s v="CITY OF NEWPORT"/>
    <s v="Newport will renovate the pool house within the 29.48-acre George Kell Park."/>
    <s v="GEORGE KELL PARK"/>
    <s v="JACKSON"/>
    <n v="1"/>
    <n v="29.5"/>
  </r>
  <r>
    <x v="2"/>
    <n v="808"/>
    <n v="2013"/>
    <s v="ARKANSAS STATE PARKS - DELTA HERITAGE TRAIL"/>
    <s v="C"/>
    <n v="398228"/>
    <s v="D"/>
    <s v="AR STATE PARKS"/>
    <s v="Arkansas State Parks will construct 6.65 additional miles of trail, trailhead, site furnishings, and parking improvements for the Delta Heritage Trail. Phase 3 will extend the DHT from its current terminus at Lake View to the community of Elaine. The result of this development will be the continued construction of a major recreation facility in eastern Arkansas with over twenty miles of hiking and bicycling trail completed."/>
    <s v="DELTA HERITAGE TRAIL"/>
    <s v="PHILLIPS"/>
    <n v="0"/>
    <n v="81.5"/>
  </r>
  <r>
    <x v="2"/>
    <n v="816"/>
    <n v="2014"/>
    <s v="CABOT SPORTS COMPLEX IMPROVEMENTS"/>
    <s v="A"/>
    <n v="143750"/>
    <s v="D"/>
    <s v="CITY OF CABOT"/>
    <s v="Improve the Cabot Sports Complex by constructing pavilions and shade structures, batting cages and warm-up tunnels, and a playground plus installing field lighting for the largest ball field."/>
    <s v="CABOT SPORTS COMPLEX"/>
    <s v="LONOKE"/>
    <n v="1"/>
    <n v="50"/>
  </r>
  <r>
    <x v="2"/>
    <n v="818"/>
    <n v="2014"/>
    <s v="HILARY JONES ELK EDUCATION CENTER DEVELOPMENT"/>
    <s v="A"/>
    <n v="221654.91"/>
    <s v="D"/>
    <s v="AR GAME &amp; FISH COMM."/>
    <s v="Develop the Hillary Jones ELK Education Center. The Center will contain restroom facilities, be universally accessible, and provide a staging area for groups."/>
    <s v="HILARY JONES ELK EDUCATION CENTER"/>
    <s v="NEWTON"/>
    <n v="3"/>
    <n v="22.9"/>
  </r>
  <r>
    <x v="2"/>
    <n v="817"/>
    <n v="2014"/>
    <s v="LITTLE ROCK ZOO - ARKANSAS FARM EXHIBIT"/>
    <s v="A"/>
    <n v="143750"/>
    <s v="R"/>
    <s v="CITY OF LITTLE ROCK"/>
    <s v="Construct the Arkansas Farm Exhibit within the Little Rock Zoo which will contain a children's playground."/>
    <s v="LITTLE ROCK ZOO"/>
    <s v="Pulaski"/>
    <n v="2"/>
    <n v="33"/>
  </r>
  <r>
    <x v="3"/>
    <n v="740"/>
    <n v="2012"/>
    <s v="LAKE HAVASU STATE PARK BOAT RAMP AT WINDSOR BEACH"/>
    <s v="A"/>
    <n v="1473478"/>
    <s v="D"/>
    <s v="ARIZONA STATE PARKS"/>
    <s v="Arizona State Parks will further develop Lake Havasu State Park by constructing a new boat launch ramp, parking areas, a boat wash area, and restroom facilities at Windsor Beach-Unit 4 in the southern end of the park."/>
    <s v="LAKE HAVASU STATE PARK"/>
    <s v="Mohave"/>
    <n v="2"/>
    <n v="6500"/>
  </r>
  <r>
    <x v="3"/>
    <n v="742"/>
    <n v="2014"/>
    <s v="LAKE HAVASU STATE PARK SUPPORT FACILITIES"/>
    <s v="A"/>
    <n v="929730.02"/>
    <s v="D"/>
    <s v="ARIZONA STATE PARKS"/>
    <s v="Construct 2 restroom buildings, 2 restroom/shower buildings, and 1 restroom/concession building at Lake Havasu State Park."/>
    <s v="LAKE HAVASU STATE PARK"/>
    <s v="Mohave"/>
    <n v="2"/>
    <n v="6500"/>
  </r>
  <r>
    <x v="3"/>
    <n v="741"/>
    <n v="2014"/>
    <s v="ELECTRIFY RV CAMPSITES AT 3 STATE PARKS"/>
    <s v="A"/>
    <n v="750000"/>
    <s v="D"/>
    <s v="ARIZONA STATE PARKS"/>
    <s v="Improve Buckskin Mountain State Park, Catalina State Park, and Lost Dutchman State Park. The specific scope entails: replacing 61 outdated electrical pedestals at Buckskin Mountain State Park; replacing 25 outdated electrical pedestals and adding an additional 25 new electrical pedestals at Catalina State Park, and adding 30 new electrical pedestals at Lost Dutchman State Park."/>
    <s v="CATALINA STATE PARK"/>
    <s v="Pima"/>
    <n v="8"/>
    <n v="5492.3"/>
  </r>
  <r>
    <x v="3"/>
    <n v="741"/>
    <n v="2014"/>
    <s v="ELECTRIFY RV CAMPSITES AT 3 STATE PARKS"/>
    <s v="A"/>
    <n v="750000"/>
    <s v="D"/>
    <s v="ARIZONA STATE PARKS"/>
    <s v="Improve Buckskin Mountain State Park, Catalina State Park, and Lost Dutchman State Park. The specific scope entails: replacing 61 outdated electrical pedestals at Buckskin Mountain State Park; replacing 25 outdated electrical pedestals and adding an additional 25 new electrical pedestals at Catalina State Park, and adding 30 new electrical pedestals at Lost Dutchman State Park."/>
    <s v="BUCKSKIN MOUNTAIN STATE PARK"/>
    <s v="La Paz"/>
    <n v="7"/>
    <n v="1676.6"/>
  </r>
  <r>
    <x v="3"/>
    <n v="741"/>
    <n v="2014"/>
    <s v="ELECTRIFY RV CAMPSITES AT 3 STATE PARKS"/>
    <s v="A"/>
    <n v="750000"/>
    <s v="D"/>
    <s v="ARIZONA STATE PARKS"/>
    <s v="Improve Buckskin Mountain State Park, Catalina State Park, and Lost Dutchman State Park. The specific scope entails: replacing 61 outdated electrical pedestals at Buckskin Mountain State Park; replacing 25 outdated electrical pedestals and adding an additional 25 new electrical pedestals at Catalina State Park, and adding 30 new electrical pedestals at Lost Dutchman State Park."/>
    <s v="LOST DUTCHMAN STATE PARK"/>
    <s v="Pinal"/>
    <n v="6"/>
    <n v="297"/>
  </r>
  <r>
    <x v="4"/>
    <n v="1710"/>
    <n v="2011"/>
    <s v="SALTON SEA SRA - IRONWOOD TRAIL IMPROVEMENTS"/>
    <s v="A"/>
    <n v="155000"/>
    <s v="D"/>
    <s v="CA DEPARTMENT OF PARKS AND RECREATION"/>
    <s v="Improve the existing Ironwood Trail at Salton Sea State Recreation Area to meet accessibility standards and provide outdoor recreation opportunites to people with disabilities. This will involve reconstructing some of the existing trail and constructing 2,378 feet of new trail, including 102 feet of boardwalk. ADA compliant picnic sites and parking will also be added."/>
    <s v="SALTON SEA STATE RECREATION AREA"/>
    <s v="IMPERIAL"/>
    <n v="51"/>
    <n v="17280"/>
  </r>
  <r>
    <x v="4"/>
    <n v="1712"/>
    <n v="2011"/>
    <s v="MONTANA DE ORO STATE PARK - BLUFF TRAIL IMPROVEMEN"/>
    <s v="A"/>
    <n v="267500"/>
    <s v="D"/>
    <s v="CA DEPARTMENT OF PARKS AND RECREATION"/>
    <s v="Improve 8,000 linear feet of the existing Bluff Trail at Montana De Ord State Park to meet accessibility standards and provide outdoor recreation opportunities to people with disabilities. It will also replace two restrooms and install ADA compliant parking."/>
    <s v="MONTANA DE ORO STATE PARK"/>
    <s v="SAN LUIS OBISPO"/>
    <n v="22"/>
    <n v="8295.6"/>
  </r>
  <r>
    <x v="4"/>
    <n v="1709"/>
    <n v="2011"/>
    <s v="SAMUEL P. TAYLOR SP - SOUTH CREEK TRAIL IMP."/>
    <s v="A"/>
    <n v="175000"/>
    <s v="D"/>
    <s v="CA DEPARTMENT OF PARKS AND RECREATION"/>
    <s v="This project will improve .75 miles of trail to meet accessibility standards and provide outdoor recreation opportunities to people with disabilities."/>
    <s v="SAMUEL P. TAYLOR STATE PARK"/>
    <s v="MARIN"/>
    <n v="6"/>
    <n v="2615"/>
  </r>
  <r>
    <x v="4"/>
    <n v="1720"/>
    <n v="2011"/>
    <s v="MCLAREN PARK TRAIL CONNECTOR TRAIL PROJECT"/>
    <s v="A"/>
    <n v="186746"/>
    <s v="D"/>
    <s v="CITY AND COUNTY OF SAN FRANCISCO"/>
    <s v="This trail connector project will provide welcoming and safe access to trails and pathway into McLaren Park from the Crocker-Amazon, Excelsior, Visitacion Valley, and Sunnydale neighborhoods."/>
    <s v="MCLAREN PARK"/>
    <s v="San Francisco"/>
    <n v="0"/>
    <n v="312"/>
  </r>
  <r>
    <x v="4"/>
    <n v="1711"/>
    <n v="2011"/>
    <s v="CASWELL MEMORIAL SP - LOOP NATURE TRAIL IMPROVEMEN"/>
    <s v="A"/>
    <n v="215000"/>
    <s v="D"/>
    <s v="CA DEPARTMENT OF PARKS AND RECREATION"/>
    <s v="Provide .8 linear miles of trail at Caswell Memorial State Park to meet accessibility standards and provide outdoor recreation opportunities for people with disabilities."/>
    <s v="CASWELL MEMORIAL STATE PARK"/>
    <s v="SAN JOAQUIN"/>
    <n v="11"/>
    <n v="258.10000000000002"/>
  </r>
  <r>
    <x v="4"/>
    <n v="1719"/>
    <n v="2011"/>
    <s v="ABALONE COVE SHORELINE PARK IMPROVEMENT PROJECT"/>
    <s v="A"/>
    <n v="332588"/>
    <s v="D"/>
    <s v="CITY OF RANCHO PALOS VERDES"/>
    <s v="This trail and facilities project will improve an underutilized coastal park with incredibal potential for enhanced recreational opportunities and views unlike any others in the metropolitan Los Angeles area."/>
    <s v="ABALONE COVE SHORELINE PARK"/>
    <s v="LOS ANGELES"/>
    <n v="36"/>
    <n v="80"/>
  </r>
  <r>
    <x v="4"/>
    <n v="1722"/>
    <n v="2011"/>
    <s v="FRUITVALE NORRIS PARK UNIVERSAL PLAYGROUND"/>
    <s v="A"/>
    <n v="80250"/>
    <s v="D"/>
    <s v="NORTH OF THE RIVER RECREATION AND PARK DISTRICT"/>
    <s v="This playground development project in Bakersfield will be developed as an inclusive facility that meets ADA requirements. It will be the first such accessible playground for an area with a population of over 500,000."/>
    <s v="FRUITVALE NORRIS PARK"/>
    <s v="KERN"/>
    <n v="22"/>
    <n v="17.2"/>
  </r>
  <r>
    <x v="4"/>
    <n v="1715"/>
    <n v="2011"/>
    <s v="LIVE OAK RECREATIONAL TRAIL PHASE 3"/>
    <s v="A"/>
    <n v="206469"/>
    <s v="D"/>
    <s v="CITY OF LIVE OAK"/>
    <s v="The installation of this pedestrian and bicycle trail will greatly improve access to public parks and recreation resources in Live Oak."/>
    <s v="LIVE OAK RECREATIONAL TRAIL"/>
    <s v="SUTTER"/>
    <n v="2"/>
    <n v="0.5"/>
  </r>
  <r>
    <x v="4"/>
    <n v="1714"/>
    <n v="2012"/>
    <s v="THE TRACKS AT BREA ACQUISITION"/>
    <s v="C"/>
    <n v="200000"/>
    <s v="A"/>
    <s v="CITY OF BREA"/>
    <s v="Acquire approximately 3.6 acres of land for the Tracks at Brea. This will eventually be part of a 3.8 mile hike and bike trail that uses an abandoned railroad bed."/>
    <s v="THE TRACKS AT BREA"/>
    <s v="Orange"/>
    <n v="0"/>
    <n v="16.600000000000001"/>
  </r>
  <r>
    <x v="4"/>
    <n v="1718"/>
    <n v="2012"/>
    <s v="EL CORTE DE MADERA CREEK TRAIL PROJECT"/>
    <s v="A"/>
    <n v="72471"/>
    <s v="D"/>
    <s v="MIDPENINSULA REGIONAL OPEN SPACE DISTRICT"/>
    <s v="Construct approximately 1 mile of trail, signage, and support facilities at El Corte de Madera Open Space Preserve."/>
    <s v="EL CORTE DE MADERA OPEN SPACE PRESERVE"/>
    <s v="SAN MATEO"/>
    <n v="14"/>
    <n v="2685"/>
  </r>
  <r>
    <x v="4"/>
    <n v="1730"/>
    <n v="2012"/>
    <s v="SYCAMORE VALLEY SHADY SLOPE TRAIL BRIDGE"/>
    <s v="A"/>
    <n v="147119"/>
    <s v="D"/>
    <s v="EAST BAY REGIONAL PARK DISTRICT"/>
    <s v="Construct approximately 45 foot long bridge on the Shady Slope Trail over an exisiting steep-sided drainage."/>
    <s v="SYCAMORE VALLEY REGIONAL OPEN SPACE PRESERVE"/>
    <s v="CONTRA COSTA"/>
    <n v="11"/>
    <n v="359"/>
  </r>
  <r>
    <x v="4"/>
    <n v="1734"/>
    <n v="2012"/>
    <s v="GRAND VIEW TRAIL LINK"/>
    <s v="A"/>
    <n v="95881"/>
    <s v="D"/>
    <s v="CITY OF DIAMOND BAR"/>
    <s v="Develop approximately 2,488 feet existing hard pan Grand View Trail Link at Summitridge Park by constructing a foot bridge, landscape tie steps with lodge pole fencing in one area to mitigate slope, and install benches and signage."/>
    <s v="SUMMITRIDGE PARK"/>
    <s v="LOS ANGELES"/>
    <n v="42"/>
    <n v="285"/>
  </r>
  <r>
    <x v="4"/>
    <n v="1738"/>
    <n v="2012"/>
    <s v="SANTEE LAKES CAMPGROUND PLAYGROUND PROJECT"/>
    <s v="A"/>
    <n v="64006"/>
    <s v="D"/>
    <s v="PADRE DAM MUNICIPAL WATER DISTRICT"/>
    <s v="Construct a playground expansion of approximately 2,075 square feet with additional playground structures."/>
    <s v="SANTEE LAKES RECREATION PRESERVE"/>
    <s v="SAN DIEGO"/>
    <n v="52"/>
    <n v="194"/>
  </r>
  <r>
    <x v="4"/>
    <n v="1713"/>
    <n v="2012"/>
    <s v="CRYSTAL SPRINGS REGIONAL TRAIL SOUTH OF THE DAM"/>
    <s v="A"/>
    <n v="279218"/>
    <s v="D"/>
    <s v="SAN MATEO COUNTY"/>
    <s v="Develop Crystal Springs Regional Trail by constructing approximately 4,480 linear feet of paved Class 1 trail, pre-fabricated restroom, and support facilities. This trail will add a segment to the California Riding and Hiking Trail, as well as the Juan Bautista de Anza National Historic Trail."/>
    <s v="CRYSTAL SPRINGS REGIONAL TRAIL"/>
    <s v="San Mateo"/>
    <n v="12"/>
    <n v="72.099999999999994"/>
  </r>
  <r>
    <x v="4"/>
    <n v="1723"/>
    <n v="2012"/>
    <s v="LIVE OAK PARK AMPHITHEATER"/>
    <s v="A"/>
    <n v="214000"/>
    <s v="D"/>
    <s v="SAN DIEGO COUNTY"/>
    <s v="Construct an outdoor classroom, an approximate 1,035 LF pedestrian/bicycle path and support facilities."/>
    <s v="LIVE OAK PARK"/>
    <s v="SAN DIEGO"/>
    <n v="49"/>
    <n v="25.7"/>
  </r>
  <r>
    <x v="4"/>
    <n v="1741"/>
    <n v="2012"/>
    <s v="OUTDOOR NATURE INTERPRETIVE CENTER AREA HIKING TRA"/>
    <s v="A"/>
    <n v="124904"/>
    <s v="D"/>
    <s v="PLEASANT VALLEY RECREATION AND PARK DISTRICT"/>
    <s v="Construct an outdoor nature interpretive center with education pavilion platform, an approximately 300 yard long connector trail, and support facilities."/>
    <s v="CAMARILLO GROVE PARK"/>
    <s v="VENTURA"/>
    <n v="24"/>
    <n v="24.6"/>
  </r>
  <r>
    <x v="4"/>
    <n v="1735"/>
    <n v="2012"/>
    <s v="JOHNNY CARSON PARK TRAIL AND NATURE EDUCATION PROJ"/>
    <s v="A"/>
    <n v="283630"/>
    <s v="D"/>
    <s v="CITY OF BURBANK"/>
    <s v="Construct approximately 0.5 mile long decomposed granite loop trail, secondary trails, improve the existing trail bridge and install educational signage."/>
    <s v="JOHNNY CARSON PARK"/>
    <s v="LOS ANGELES"/>
    <n v="29"/>
    <n v="8.8000000000000007"/>
  </r>
  <r>
    <x v="4"/>
    <n v="1733"/>
    <n v="2012"/>
    <s v="BARKER PARK WALKING PATH"/>
    <s v="A"/>
    <n v="65359"/>
    <s v="D"/>
    <s v="CITY OF WASCO"/>
    <s v="Construct approximately 1,166 linear foot long walking/jogging path."/>
    <s v="BARKER PARK"/>
    <s v="KERN"/>
    <n v="20"/>
    <n v="7.1"/>
  </r>
  <r>
    <x v="4"/>
    <n v="1740"/>
    <n v="2012"/>
    <s v="SHADE STRUCTURE AT PAMELA MONTEROSSO TRAILHEAD"/>
    <s v="A"/>
    <n v="29692"/>
    <s v="D"/>
    <s v="CITY OF MODESTO"/>
    <s v="Construct a shade structure on concrete pad with benches."/>
    <s v="PAMELA MONTEROSSO PARK"/>
    <s v="STANISLAUS"/>
    <n v="18"/>
    <n v="5.5"/>
  </r>
  <r>
    <x v="4"/>
    <n v="1732"/>
    <n v="2012"/>
    <s v="PIERSON PARK COVERED PICNIC AREA DEVELOPMENT"/>
    <s v="A"/>
    <n v="26750"/>
    <s v="D"/>
    <s v="MCKINLEYVILLE COMMUNITY SERVICES DISTRICT"/>
    <s v="Construct a covered group picnic area."/>
    <s v="PIERSON PARK"/>
    <s v="HUMBOLDT"/>
    <n v="1"/>
    <n v="4.3"/>
  </r>
  <r>
    <x v="4"/>
    <n v="1731"/>
    <n v="2012"/>
    <s v="SANGER COMMUNITY CENTER PARK DEVELOPMENT"/>
    <s v="A"/>
    <n v="51895"/>
    <s v="D"/>
    <s v="CITY OF SANGER"/>
    <s v="Construct a 1200 linear foot walking path with life course, picnic areas with lighting, and landscaping of the newly constructed skate park area."/>
    <s v="SANGER COMMUNITY CENTER PARK"/>
    <s v="FRESNO"/>
    <n v="20"/>
    <n v="4.2"/>
  </r>
  <r>
    <x v="4"/>
    <n v="1721"/>
    <n v="2012"/>
    <s v="BRENTWOOD PARK DEVELOPMENT"/>
    <s v="A"/>
    <n v="294250"/>
    <s v="D"/>
    <s v="CITY OF COSTA MESA"/>
    <s v="Construct approximately 0.25 mile decomposed granite loop trail, a picnic area, outdoor fitness stations, approximate 5,000 SF concrete work, electrical and lighting, landscaping and support facilities."/>
    <s v="BRENTWOOD PARK"/>
    <s v="ORANGE"/>
    <n v="46"/>
    <n v="2.6"/>
  </r>
  <r>
    <x v="4"/>
    <n v="1717"/>
    <n v="2012"/>
    <s v="ALEX ROAD SKATEPARK"/>
    <s v="C"/>
    <n v="428000"/>
    <s v="D"/>
    <s v="CITY OF OCEANSIDE"/>
    <s v="This project will build a skatepark in a location that provides good access to an existing hike and bike trail. It will meet an increasing demand for skateboard facilities in a way that provides a safer, more protected venue than skateboarders otherwise would find on their own. Elements will include three below-grade bowls, a street course, and a snake run with skateable transitions between each element."/>
    <s v="ALEX ROAD SKATEPARK"/>
    <s v="SAN DIEGO"/>
    <n v="49"/>
    <n v="0.8"/>
  </r>
  <r>
    <x v="4"/>
    <n v="1726"/>
    <n v="2012"/>
    <s v="MCGRATH STATE BEACH SEWER SYSTEM PROJECT"/>
    <s v="C"/>
    <n v="250000"/>
    <s v="R"/>
    <s v="CA DEPARTMENT OF PARKS AND RECREATION"/>
    <s v="Remove and replace an exisiting sewer system in a very popular beach park. Replacement of this system will keep the park from being closed to the public."/>
    <s v="MCGRATH STATE BEACH"/>
    <s v="VENTURA"/>
    <n v="23"/>
    <n v="312"/>
  </r>
  <r>
    <x v="4"/>
    <n v="1716"/>
    <n v="2012"/>
    <s v="SUMMITRIDGE PARK SOUTHERN TRAIL VISTA"/>
    <s v="A"/>
    <n v="121220"/>
    <s v="R"/>
    <s v="CITY OF DIAMOND BAR"/>
    <s v="Construct approximately 1,216 ft of decomposed granite trail, fencing, benches, shade structure with trash receptacles and signage.This project will provide high quality trail access in a natural setting for people in a large urban area. Currently, the hard-pan trail is hard to access and hard to use due to its poor condition."/>
    <s v="SUMMITRIDGE PARK"/>
    <s v="LOS ANGELES"/>
    <n v="42"/>
    <n v="285"/>
  </r>
  <r>
    <x v="4"/>
    <n v="1755"/>
    <n v="2013"/>
    <s v="MARK WEST CREEK REG PARK &amp; OPEN SPACE PRESERVE ACQ"/>
    <s v="A"/>
    <n v="268817"/>
    <s v="A"/>
    <s v="SONOMA COUNTY REGIONAL PARKS DEPARTMENT"/>
    <s v="Acquire approximately 83.7 acres at Mark West Creek Regional Park and Open Space Preserve."/>
    <s v="MARK WEST CREEK REGIONAL PARK"/>
    <s v="SONOMA"/>
    <n v="0"/>
    <n v="1098.0999999999999"/>
  </r>
  <r>
    <x v="4"/>
    <n v="1729"/>
    <n v="2013"/>
    <s v="POINT MUGU STATE PARK SYCAMORE CANYON CAMPGROUND"/>
    <s v="A"/>
    <n v="0"/>
    <s v="D"/>
    <s v="CA DEPARTMENT OF PARKS AND RECREATION"/>
    <s v="Construct approximately 5 cabins with trenched utilities and an ADA trail with habitat restoration for areas disturbed by campground construction."/>
    <s v="POINT MUGU STATE PARK"/>
    <s v="Ventura"/>
    <n v="0"/>
    <n v="13921.3"/>
  </r>
  <r>
    <x v="4"/>
    <n v="1747"/>
    <n v="2013"/>
    <s v="POINT PINOLE GIANT RECREATION UNIT PICNIC AREA"/>
    <s v="A"/>
    <n v="214516"/>
    <s v="D"/>
    <s v="EAST BAY REGIONAL PARK DISTRICT"/>
    <s v="Construction of a new picnic area including turf play area, new trees, shade structure, drinking fountain, picnic tables and benches, trail, parking lot and restroom."/>
    <s v="POINT PINOLE REGIONAL SHORELINE"/>
    <s v="Contra Costa"/>
    <n v="0"/>
    <n v="3201.9"/>
  </r>
  <r>
    <x v="4"/>
    <n v="1752"/>
    <n v="2013"/>
    <s v="DAIRY MART PONDS OVERLOOK"/>
    <s v="A"/>
    <n v="107527"/>
    <s v="D"/>
    <s v="COUNTY OF SAN DIEGO DEPT OF PARKS"/>
    <s v="Construct a new overlook area and interpretive components in the Tijuana River Valley Regional Park."/>
    <s v="TIJUANA RIVER VALLEY REGIONAL PARK"/>
    <s v="SAN DIEGO"/>
    <n v="0"/>
    <n v="1700"/>
  </r>
  <r>
    <x v="4"/>
    <n v="1753"/>
    <n v="2013"/>
    <s v="MCLAREN BIKE PARK, PHASE I"/>
    <s v="A"/>
    <n v="268640"/>
    <s v="D"/>
    <s v="SAN FRANCISCO PARK AND RECREATION DEPT."/>
    <s v="Construct new multiple use bike trails and amenities including picnic areas and signage in McLaren Bike Park in the City of San Francisco."/>
    <s v="MCLAREN PARK"/>
    <s v="San Francisco"/>
    <n v="0"/>
    <n v="312"/>
  </r>
  <r>
    <x v="4"/>
    <n v="1737"/>
    <n v="2013"/>
    <s v="RANCHO JURUPA PARK DEVELOPMENT"/>
    <s v="A"/>
    <n v="267714"/>
    <s v="D"/>
    <s v="RIVERSIDE COUNTY"/>
    <s v="Construct a disc golf course expansion, tent camping area, campground improvement, trails and picnic shelter/amphitheater."/>
    <s v="RANCHO JURUPA PARK"/>
    <s v="Riverside"/>
    <n v="0"/>
    <n v="200"/>
  </r>
  <r>
    <x v="4"/>
    <n v="1736"/>
    <n v="2013"/>
    <s v="TRACKS AT BREA DEVELOPMENT"/>
    <s v="A"/>
    <n v="553564"/>
    <s v="D"/>
    <s v="CITY OF BREA"/>
    <s v="Construct an approximate 0.8 mile long dual-tread bicycle and pedestrian trail on former railroad right-of-way between Brea Blvd. and State College Blvd. with parking and trail entrances."/>
    <s v="THE TRACKS AT BREA"/>
    <s v="Orange"/>
    <n v="0"/>
    <n v="16.600000000000001"/>
  </r>
  <r>
    <x v="4"/>
    <n v="1749"/>
    <n v="2013"/>
    <s v="BARNES PARK FITNESS ZONE PROJECT"/>
    <s v="A"/>
    <n v="65054"/>
    <s v="D"/>
    <s v="CITY OF BALDWIN PARK"/>
    <s v="Construct a new outdoor fitness zone with shared structure and walking trail markers in Barnes Park."/>
    <s v="BARNES PARK"/>
    <s v="LOS ANGELES"/>
    <n v="0"/>
    <n v="6.5"/>
  </r>
  <r>
    <x v="4"/>
    <n v="1754"/>
    <n v="2013"/>
    <s v="GARRAHAN PARK OUTDOOR FITNESS PROJECT"/>
    <s v="A"/>
    <n v="16774"/>
    <s v="D"/>
    <s v="BOULDER CREEK RECREATION AND PARK DISTRICT"/>
    <s v="Installation of new outdoor fitness equipment at eleven locations along an existing trail."/>
    <s v="GARRAHAN PARK"/>
    <s v="SANTA CRUZ"/>
    <n v="0"/>
    <n v="2"/>
  </r>
  <r>
    <x v="4"/>
    <n v="1750"/>
    <n v="2013"/>
    <s v="PAUL REVERE PARK DEVELOPMENT"/>
    <s v="A"/>
    <n v="276882"/>
    <s v="D"/>
    <s v="CITY OF ANAHEIM"/>
    <s v="Construct a new park to include gazebo, picnic area, landscape, volleyball court, children's playground, and walking path."/>
    <s v="PAUL REVERE PARK"/>
    <s v="ORANGE"/>
    <n v="0"/>
    <n v="0.4"/>
  </r>
  <r>
    <x v="4"/>
    <n v="1743"/>
    <n v="2013"/>
    <s v="LAKE DEL VALLE STATE RECREATION AREA CAMPGROUND"/>
    <s v="A"/>
    <n v="128400"/>
    <s v="R"/>
    <s v="EAST BAY REGIONAL PARK DISTRICT"/>
    <s v="Replace the existing campground restroom building #9 with a new pre-fabricated ADA compliant restroom and adjacent sidewalk and parking at Digger Flats Campground."/>
    <s v="DEL VALLE REGIONAL PARK"/>
    <s v="Alameda"/>
    <n v="10"/>
    <n v="5000"/>
  </r>
  <r>
    <x v="4"/>
    <n v="1748"/>
    <n v="2013"/>
    <s v="PICO PARK RENOVATION AND ENHANCEMENT PROJECT"/>
    <s v="A"/>
    <n v="215054"/>
    <s v="R"/>
    <s v="CITY OF PICO RIVERA"/>
    <s v="Development of a new jogging track, exercise stations, picnic shelter and related amenities."/>
    <s v="PICO PARK"/>
    <s v="LOS ANGELES"/>
    <n v="0"/>
    <n v="17"/>
  </r>
  <r>
    <x v="4"/>
    <n v="1760"/>
    <n v="2014"/>
    <s v="UNITING THE HILLSIDE NATURAL AREA ACQUISITION"/>
    <s v="A"/>
    <n v="0"/>
    <s v="A"/>
    <s v="CITY OF EL CERRITO"/>
    <s v="Acquisition of ~8.08-acres at Hillside Natural Areas to connect and expand existing park land to 102.54 acres located in the City of El Cerrito."/>
    <s v="HILLSIDE NATURAL AREA"/>
    <s v="CONTRA COSTA"/>
    <n v="11"/>
    <n v="102.5"/>
  </r>
  <r>
    <x v="4"/>
    <n v="1771"/>
    <n v="2014"/>
    <s v="SEVENTH STREET PARK ACQUISITION"/>
    <s v="A"/>
    <n v="0"/>
    <s v="A"/>
    <s v="CITY OF HUGHSON"/>
    <s v="Acquire approximately 20 acres to create the new 7th Street Park."/>
    <s v="SEVENTH STREET PARK"/>
    <s v="STANISLAUS"/>
    <n v="10"/>
    <n v="19.7"/>
  </r>
  <r>
    <x v="4"/>
    <n v="1751"/>
    <n v="2014"/>
    <s v="DUNLAP NEIGHBORHOOD PARK ACQUISITION"/>
    <s v="A"/>
    <n v="0"/>
    <s v="A"/>
    <s v="CITY OF YUCAIPA"/>
    <s v="Acquisition of approximately 5 acres of land for neighborhood park."/>
    <s v="DUNLAP NEIGHBORHOOD PARK"/>
    <s v="RIVERSIDE"/>
    <n v="8"/>
    <n v="5"/>
  </r>
  <r>
    <x v="4"/>
    <n v="1744"/>
    <n v="2014"/>
    <s v="POINT PINOLE FISHING PIER IMPROVEMENTS"/>
    <s v="A"/>
    <n v="0"/>
    <s v="D"/>
    <s v="EAST BAY REGIONAL PARK DISTRICT"/>
    <s v="Fishing pier renovation, new ADA restroom constructed in place of old one, ADA parking and walkways to pier, picnic areas, drainage systems and other minor support amenities at the Point Pinole Fishing Pier in the City of Richmond."/>
    <s v="POINT PINOLE REGIONAL SHORELINE"/>
    <s v="Contra Costa"/>
    <n v="0"/>
    <n v="3201.9"/>
  </r>
  <r>
    <x v="4"/>
    <n v="1768"/>
    <n v="2014"/>
    <s v="TUOLUMNE RIVER REGIONAL PARK GATEWAY"/>
    <s v="A"/>
    <n v="0"/>
    <s v="D"/>
    <s v="CITY OF MODESTO"/>
    <s v="Construct approximately 4,100 linear feet of trail, pedestrian bridge and fishing deck at Tuolumne River Regional Park in the City of Modesto."/>
    <s v="TUOLUMNE RIVER REGIONAL PARK"/>
    <s v="Stanislaus"/>
    <n v="18"/>
    <n v="109.4"/>
  </r>
  <r>
    <x v="4"/>
    <n v="1739"/>
    <n v="2014"/>
    <s v="CRYSTAL SPRINGS REGIONAL TRAIL SOUTH OF HIGHWAY 92"/>
    <s v="A"/>
    <n v="0"/>
    <s v="D"/>
    <s v="SAN MATEO COUNTY"/>
    <s v="Develop Crystal Springs trail by constructing approx. 0.9 mile long and 10 foot wide paved trail with habitat fence, restroom and support facilities."/>
    <s v="CRYSTAL SPRINGS REGIONAL TRAIL"/>
    <s v="San Mateo"/>
    <n v="12"/>
    <n v="72.099999999999994"/>
  </r>
  <r>
    <x v="4"/>
    <n v="1773"/>
    <n v="2014"/>
    <s v="ARROYO VISTA RECREATIONAL TRAIL"/>
    <s v="A"/>
    <n v="0"/>
    <s v="D"/>
    <s v="CITY OF MOORPARK"/>
    <s v="Construct a new pedestrain trail with fitness stations, a new bike trail, and new ADA pathways in Arroyo Vista Park in the city of Moorpark."/>
    <s v="ARROYO VISTA PARK"/>
    <s v="VENTURA"/>
    <n v="26"/>
    <n v="69"/>
  </r>
  <r>
    <x v="4"/>
    <n v="1756"/>
    <n v="2014"/>
    <s v="FARMERSVILLE PARK DEVELOPMENT"/>
    <s v="A"/>
    <n v="0"/>
    <s v="D"/>
    <s v="CITY OF FARMERSVILLE"/>
    <s v="Construct a new approximate 1/2 mile walking trail loop and pedestrian bridge over an existing man-made irrigation canal with interpretive signange and trees, picnic areas with shade structures, and soccer field and renovate existing baseball fields and restroom at Farmersville Park in Farmersville."/>
    <s v="FARMERSVILLE PARK"/>
    <s v="TULARE"/>
    <n v="22"/>
    <n v="27.2"/>
  </r>
  <r>
    <x v="4"/>
    <n v="1763"/>
    <n v="2014"/>
    <s v="YELLEN PARK CREATION PROJECT"/>
    <s v="A"/>
    <n v="0"/>
    <s v="D"/>
    <s v="CITY OF PALMDALE"/>
    <s v="Create the new Yellen Park. Construct a new multi-purpose field with lighting, adventure-themed playground, picnic areas, pathways and bikeways, restroom, site landscaping and irrigation, and parking lot."/>
    <s v="YELLEN PARK"/>
    <s v="LOS ANGELES"/>
    <n v="25"/>
    <n v="24.9"/>
  </r>
  <r>
    <x v="4"/>
    <n v="1765"/>
    <n v="2014"/>
    <s v="The Tracks at Brea Development"/>
    <s v="A"/>
    <n v="0"/>
    <s v="D"/>
    <s v="CITY OF BREA"/>
    <s v="Create the new Tracks at Brea Trail which will include construction of a new trail, landscaping, educational signage and benches."/>
    <s v="THE TRACKS AT BREA"/>
    <s v="Orange"/>
    <n v="0"/>
    <n v="16.600000000000001"/>
  </r>
  <r>
    <x v="4"/>
    <n v="1772"/>
    <n v="2014"/>
    <s v="SOUTH REINWAY AVENUE RECREATIONAL PARK &amp; TRAILHEAD"/>
    <s v="A"/>
    <n v="0"/>
    <s v="D"/>
    <s v="CITY OF WATERFORD"/>
    <s v="Create a new South Reinway Avenue Recreational Park and Trailhead. Project would include the construction of a new wildlife viewing platform and stairs, an access road, parking lot, restrooms, exercise stations, and a picnic area."/>
    <s v="SOUTH REINWAY AVENUE RECREATIONAL PARK"/>
    <s v="STANISLAUS"/>
    <n v="10"/>
    <n v="15.5"/>
  </r>
  <r>
    <x v="4"/>
    <n v="1758"/>
    <n v="2014"/>
    <s v="CASA VERDE PARK - TRAILS AND PLAYGROUNDS"/>
    <s v="A"/>
    <n v="0"/>
    <s v="D"/>
    <s v="CITY OF UNION CITY"/>
    <s v="Renovate an existing trail, playgrounds and sports courts at Casa Verde Park in the City of Union City."/>
    <s v="CASA VERDE PARK"/>
    <s v="ALAMEDA"/>
    <n v="15"/>
    <n v="11.9"/>
  </r>
  <r>
    <x v="4"/>
    <n v="1769"/>
    <n v="2014"/>
    <s v="NEWMAN SKATE PLAZA DEVELOPMENT"/>
    <s v="A"/>
    <n v="0"/>
    <s v="D"/>
    <s v="CITY OF NEWMAN"/>
    <s v="Construct a new skate plaza at Lions Park."/>
    <s v="LIONS PARK"/>
    <s v="STANISLAUS"/>
    <n v="10"/>
    <n v="6"/>
  </r>
  <r>
    <x v="4"/>
    <n v="1770"/>
    <n v="2014"/>
    <s v="RYNO PARK PLAYGROUND DEVELOPMENT"/>
    <s v="A"/>
    <n v="0"/>
    <s v="D"/>
    <s v="CITY OF CERES"/>
    <s v="Construct a new playground, picnic pavillion, and basketball court in Ryno Park."/>
    <s v="SAM RYNO PARK"/>
    <s v="STANISLAUS"/>
    <n v="10"/>
    <n v="5.2"/>
  </r>
  <r>
    <x v="4"/>
    <n v="1767"/>
    <n v="2014"/>
    <s v="SAN MIGUEL COMMUNITY PARK"/>
    <s v="A"/>
    <n v="0"/>
    <s v="D"/>
    <s v="COUNTY OF SAN LUIS OBISPO"/>
    <s v="Expand San Miguel Community Park and construct a new soccer/multi-use sports field and new park pathways."/>
    <s v="SAN MUGUEL COMMUNITY PARK"/>
    <s v="MONTEREY"/>
    <n v="20"/>
    <n v="2.8"/>
  </r>
  <r>
    <x v="4"/>
    <n v="1764"/>
    <n v="2014"/>
    <s v="VETERAN'S MEMORIAL PARK AMPHITHEATER"/>
    <s v="A"/>
    <n v="0"/>
    <s v="D"/>
    <s v="CITY OF CHOWCHILLA"/>
    <s v="Construct a new amphitheater stage at Veteran's Memorial Park."/>
    <s v="VETERAN'S MEMORIAL PARK"/>
    <s v="MADERA"/>
    <n v="4"/>
    <n v="2.1"/>
  </r>
  <r>
    <x v="4"/>
    <n v="1766"/>
    <n v="2014"/>
    <s v="Noe Valley Town Square Park Development"/>
    <s v="A"/>
    <n v="0"/>
    <s v="D"/>
    <s v="CITY AND COUNTY OF SAN FRANCISCO"/>
    <s v="Create the new Noe Valley Town Square Park in the City of San Francisco. Construct new plaza, children's play area with site furnishings, lighting and landscaping."/>
    <s v="NOE VALLEY TOWN SQUARE PARK"/>
    <s v="SAN FRANCISCO"/>
    <n v="12"/>
    <n v="0.3"/>
  </r>
  <r>
    <x v="4"/>
    <n v="1759"/>
    <n v="2014"/>
    <s v="DEL VALLE CAMPGROUND RESTROOMS AND ACCESS"/>
    <s v="A"/>
    <n v="0"/>
    <s v="R"/>
    <s v="EAST BAY REGIONAL PARK DISTRICT"/>
    <s v="Replacement of dilapidated campground restroom/shower buildings at Campgrounds #10 &amp; #20 with new prefabricated ADA compliant versions with ADA access routes at Del Valle Regional Park."/>
    <s v="DEL VALLE REGIONAL PARK"/>
    <s v="Alameda"/>
    <n v="10"/>
    <n v="5000"/>
  </r>
  <r>
    <x v="4"/>
    <n v="1757"/>
    <n v="2014"/>
    <s v="MENDOCINO WOODLANDS STATE PARK"/>
    <s v="A"/>
    <n v="0"/>
    <s v="R"/>
    <s v="CA DEPARTMENT OF PARKS AND RECREATION"/>
    <s v="Renovate wastewater systems."/>
    <s v="MENDOCINO WOODLANDS STATE PARK"/>
    <s v="Mendocino"/>
    <n v="2"/>
    <n v="646"/>
  </r>
  <r>
    <x v="4"/>
    <n v="1775"/>
    <n v="2014"/>
    <s v="TEMESCAL FISHING PIER IMPROVEMENTS"/>
    <s v="A"/>
    <n v="0"/>
    <s v="R"/>
    <s v="EAST BAY REGIONAL PARK DISTRICT"/>
    <s v="A development project to renovate two existing fishing piers, repair existing erosion protection around landing of a third pier, improve existing parking spaces, make ADA restroom improvements and construct ADA picnic area."/>
    <s v="TEMESCAL REGIONAL RECREATION AREA"/>
    <s v="ALAMEDA"/>
    <n v="11"/>
    <n v="34.9"/>
  </r>
  <r>
    <x v="4"/>
    <n v="1761"/>
    <n v="2014"/>
    <s v="MUELLER PARK BEAUTIFICATION"/>
    <s v="A"/>
    <n v="0"/>
    <s v="R"/>
    <s v="CITY OF REEDLEY"/>
    <s v="Construct a new walking trail connecting multiple existing recreational features, new picnic areas and renovate picnic pavilion, renovate existing playground including replacment shade structure, install new lighting, and renovate restroom."/>
    <s v="MUELLER PARK"/>
    <s v="FRESNO"/>
    <n v="21"/>
    <n v="9.4"/>
  </r>
  <r>
    <x v="5"/>
    <n v="1120"/>
    <n v="2011"/>
    <s v="DOG OFF-LEASH AREA AT CHERRY CREEK STATE PARK"/>
    <s v="A"/>
    <n v="547565"/>
    <s v="D"/>
    <s v="STATE OF COLORADO"/>
    <s v="The State of Colorado will utilize a Land and Water Conservation Fund grant to assist in developing an area for off-leash dog use within Cherry Creek State Park (Arapahoe County). The grant scope includes the construction of fencing around a 107-acre area, improvements to an existing parking lot, construction of a new bathroom, and the construction of a soft surface multi-use trail throughout the area. Upon completion, this area is expected to become one of the largest off-leash dog parks in the country."/>
    <s v="CHERRY CREEK STATE PARK"/>
    <s v="ARAPAHOE"/>
    <n v="6"/>
    <n v="4286.8999999999996"/>
  </r>
  <r>
    <x v="5"/>
    <n v="1118"/>
    <n v="2011"/>
    <s v="COTTONWOOD CREEK TRAIL - SAFE PASSAGE"/>
    <s v="A"/>
    <n v="222713"/>
    <s v="D"/>
    <s v="CITY OF COLORADO SPRINGS"/>
    <s v="Colorado Springs (El Paso County, Colorado) will utilize a Land and Water Conservation Fund grant to assist in developing a bridge and a short trail segment over Cottonwood Creek. This bridge is a key connection for a direct east-west route within the City’s trails network, connecting residents in suburban northern and eastern Colorado Springs with the City’s downtown and west side. The addition of this bridge will eliminate a physical barrier and allow trail users direct access to the Pikes Peak Greenway rather than the current 1.5-mile detour which includes crossing a major arterial and then backtracking to the trail."/>
    <s v="COTTONWOOD CREEK TRAIL"/>
    <s v="EL PASO"/>
    <n v="5"/>
    <n v="0.1"/>
  </r>
  <r>
    <x v="5"/>
    <n v="1119"/>
    <n v="2012"/>
    <s v="29TH TO 32ND STREET ANIMAS RIVER TRAIL"/>
    <s v="A"/>
    <n v="211703"/>
    <s v="D"/>
    <s v="CITY OF DURANGO"/>
    <s v="The city of Durango will construct an extension of the Animas River Trail from its current 29th Street trailhead to 32nd Street plus way-finding and interpretive signage. The trail will span the entire length of Memorial Park a distance of 2,050 linear feet with a 10-foot wide concrete trail, trail base, and accessible ramps."/>
    <s v="ANIMAS RIVER TRAIL"/>
    <s v="LA PLATA"/>
    <n v="3"/>
    <n v="35.4"/>
  </r>
  <r>
    <x v="5"/>
    <n v="1119"/>
    <n v="2012"/>
    <s v="29TH TO 32ND STREET ANIMAS RIVER TRAIL"/>
    <s v="A"/>
    <n v="211703"/>
    <s v="D"/>
    <s v="CITY OF DURANGO"/>
    <s v="The city of Durango will construct an extension of the Animas River Trail from its current 29th Street trailhead to 32nd Street plus way-finding and interpretive signage. The trail will span the entire length of Memorial Park a distance of 2,050 linear feet with a 10-foot wide concrete trail, trail base, and accessible ramps."/>
    <s v="MEMORIAL PARK"/>
    <s v="LA PLATA"/>
    <n v="3"/>
    <n v="15.4"/>
  </r>
  <r>
    <x v="5"/>
    <n v="1121"/>
    <n v="2012"/>
    <s v="FOSSIL CREEK TRAIL AT EAST TRILBY ROAD"/>
    <s v="A"/>
    <n v="258320"/>
    <s v="D"/>
    <s v="CITY OF FORT COLLINS"/>
    <s v="Fort Collins (Larimer County) will construct 1.68 miles of new concrete pathway along the Fossil Creek Trail. This project is a component of a long-term venture that will eventually stretch 27 miles from Fort Collins to Loveland."/>
    <s v="FOSSIL CREEK TRAIL"/>
    <s v="LARIMER"/>
    <n v="4"/>
    <n v="1.7"/>
  </r>
  <r>
    <x v="5"/>
    <n v="1122"/>
    <n v="2013"/>
    <s v="RANGELY TRAILS PROGRAM"/>
    <s v="A"/>
    <n v="176303"/>
    <s v="D"/>
    <s v="TOWN OF RANGELY"/>
    <s v="The Town of Rangely (Rio Blanco County) will construct a one-mile trail along a right-of-way known as the Royden Ditch and into Elks Park."/>
    <s v="ELKS PARK"/>
    <s v="RIO BLANCO"/>
    <n v="0"/>
    <n v="19.5"/>
  </r>
  <r>
    <x v="5"/>
    <n v="1123"/>
    <n v="2013"/>
    <s v="CASTLE ROCK HANGMAN'S GULCH TRAIL"/>
    <s v="A"/>
    <n v="249493"/>
    <s v="D"/>
    <s v="TOWN OF CASTLE ROCK"/>
    <s v="The Town of Castle Rock (Douglas County) will construct one mile of the Hangman's Gulch Trail."/>
    <s v="HANGMAN'S GULCH TRAIL"/>
    <s v="DOUGLAS"/>
    <n v="0"/>
    <n v="1.6"/>
  </r>
  <r>
    <x v="5"/>
    <n v="1126"/>
    <n v="2013"/>
    <s v="PAGOSA SPRINGS 6TH STREET RIVER WALK TRAIL"/>
    <s v="A"/>
    <n v="132893"/>
    <s v="D"/>
    <s v="TOWN OF PAGOSA SPRINGS"/>
    <s v="The Town of Pagosa Springs (Archuleta County) will construct a 900-foot trail that runs along the San Juan River in downtown Pagosa Springs."/>
    <s v="6th STREET RIVER WALK TRAIL"/>
    <s v="ARCHULETA"/>
    <n v="0"/>
    <n v="1.5"/>
  </r>
  <r>
    <x v="5"/>
    <n v="1122"/>
    <n v="2013"/>
    <s v="RANGELY TRAILS PROGRAM"/>
    <s v="A"/>
    <n v="176303"/>
    <s v="D"/>
    <s v="TOWN OF RANGELY"/>
    <s v="The Town of Rangely (Rio Blanco County) will construct a one-mile trail along a right-of-way known as the Royden Ditch and into Elks Park."/>
    <s v="ROYDEN DITCH TRAIL"/>
    <s v="RIO BLANCO"/>
    <n v="0"/>
    <n v="1.2"/>
  </r>
  <r>
    <x v="5"/>
    <n v="1129"/>
    <n v="2014"/>
    <s v="GYPSUM TO DOTSERO TRAIL PHASE II"/>
    <s v="A"/>
    <n v="120455"/>
    <s v="D"/>
    <s v="EAGLE COUNTY"/>
    <s v="Eagle County will construct 2.3 miles of the Gypsum to Dotsero trail in western Eagle County. The scope includes paving a 10-foot wide trail with 1-foot shoulders."/>
    <s v="GYPSUM TO DOTSERO TRAIL"/>
    <s v="EAGLE"/>
    <n v="3"/>
    <n v="5.5"/>
  </r>
  <r>
    <x v="5"/>
    <n v="1124"/>
    <n v="2014"/>
    <s v="AHI MULTI TRAILS PROJECT"/>
    <s v="A"/>
    <n v="258440"/>
    <s v="D"/>
    <s v="BOULDER COUNTY"/>
    <s v="Boulder County will construct 5.2 miles of new trail located on the AHI Open Space Complex."/>
    <s v="AHI OPEN SPACE COMPLEX"/>
    <s v="BOULDER"/>
    <n v="2"/>
    <n v="5.0999999999999996"/>
  </r>
  <r>
    <x v="5"/>
    <n v="1128"/>
    <n v="2014"/>
    <s v="LYONS ST. VRAIN CORRIDOR TRAIL RECOVERY PROJECT"/>
    <s v="A"/>
    <n v="452270"/>
    <s v="R"/>
    <s v="TOWN OF LYONS"/>
    <s v="The city of Lyons will utilize a Land and Water Conservation Fund grant to assist in reconstructing the 0.96-mile Lyons St. Vrain Corridor trail which was destroyed in a massive September 2013 flood. The grant scope includes reconstruction of the original trail and a 0.7-mile extension."/>
    <s v="ST. VRAIN CORRIDOR TRAIL"/>
    <s v="BOULDER"/>
    <n v="2"/>
    <n v="4.9000000000000004"/>
  </r>
  <r>
    <x v="6"/>
    <n v="463"/>
    <n v="2011"/>
    <s v="Hammonasset Beach State Park Nature Center"/>
    <s v="A"/>
    <n v="563000"/>
    <s v="D"/>
    <s v="Department of Energy &amp; Environmental Protection"/>
    <m/>
    <s v="HAMMONASSET BEACH STATE PARK"/>
    <s v="NEW HAVEN"/>
    <n v="3"/>
    <n v="920"/>
  </r>
  <r>
    <x v="6"/>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HOPEVILLE POND STATE PARK"/>
    <s v="NEW LONDON"/>
    <n v="2"/>
    <n v="554"/>
  </r>
  <r>
    <x v="6"/>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Chatfield Hollow State Park"/>
    <s v="MIDDLESEX"/>
    <n v="2"/>
    <n v="355.6"/>
  </r>
  <r>
    <x v="6"/>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Salt Rock State Campground"/>
    <s v="NEW LONDON"/>
    <n v="2"/>
    <n v="92.6"/>
  </r>
  <r>
    <x v="6"/>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DINOSAUR STATE PARK"/>
    <s v="HARTFORD"/>
    <n v="1"/>
    <n v="70"/>
  </r>
  <r>
    <x v="7"/>
    <n v="102"/>
    <n v="2012"/>
    <s v="Randall Recreation Center Improvement"/>
    <s v="A"/>
    <n v="85140"/>
    <s v="R"/>
    <s v="DC - Department of Parks &amp; Recreation"/>
    <s v="Renovation of Randall Plaza to create a more inviting and active space. Improvements will include new landscaping, new hard-scaping, skating area and signage."/>
    <s v="Randall Recreation Center"/>
    <s v="DISTRICT OF COLUMBIA"/>
    <n v="0"/>
    <n v="0.3"/>
  </r>
  <r>
    <x v="8"/>
    <n v="190"/>
    <n v="2012"/>
    <s v="Brandywine Creek State Park - Rocky Run Acq."/>
    <s v="A"/>
    <n v="100000"/>
    <s v="A"/>
    <s v="Delaware State Parks"/>
    <s v="The Division has purchased a 13.77 acre property from Woodlawn Trustees, Inc. The property is an inholding at Brandywine Creek State Park and will be maintained in its natural state. The property will become part of Brandywine Creek State Park. The waiver was granted by NPS on December 22, 2011."/>
    <s v="BRANDYWINE CREEK STATE PARK"/>
    <s v="NEW CASTLE"/>
    <n v="0"/>
    <n v="725.5"/>
  </r>
  <r>
    <x v="8"/>
    <n v="192"/>
    <n v="2012"/>
    <s v="Auburn Heights Preserve - Acquisition"/>
    <s v="A"/>
    <n v="50000"/>
    <s v="A"/>
    <s v="Delaware State Parks"/>
    <s v="The division will purchase 2 parcel additions for the Auburn Heights Preserve. These parcels lie between the Yorklyn Conservation Easement property and the Oversee Farm property. The 2 parcels to be acquired are currently owned by the Delaware Nature Society and located along the west side of Creek Road (Route 82) along Red Clay Creek."/>
    <s v="Auburn Heights Preserve"/>
    <s v="NEW CASTLE"/>
    <n v="0"/>
    <n v="12.8"/>
  </r>
  <r>
    <x v="8"/>
    <n v="191"/>
    <n v="2012"/>
    <s v="Cape Henlopen State Park - Primitive Cabins"/>
    <s v="A"/>
    <n v="300000"/>
    <s v="D"/>
    <s v="DNREC - Div of Parks and Recreation"/>
    <s v="Cape Henlopen State Park will install six primitive cabins will be constructed on concrete slab foundations with wood framed walls and roofs. The cabins will be full accessible with a crushed stone topped pathway to the parking area. Electricity will supply power for lighting, celing fans heat pump and outlets. There will be no running water, bathroom, kitchen facilities in the cabin interior."/>
    <s v="Cape Henlopen State Park - Primitive Cabins"/>
    <s v="SUSSEX"/>
    <n v="0"/>
    <n v="3177"/>
  </r>
  <r>
    <x v="9"/>
    <n v="574"/>
    <n v="2011"/>
    <s v="TUCKER RANCH PARK"/>
    <s v="C"/>
    <n v="200000"/>
    <s v="A"/>
    <s v="CITY OF WINTER GARDEN"/>
    <s v="Grant funds will be used to accquire 200± acres to create a new park in the City of Winter Garden that will provide athletic field space in the extreme eastern part of the property while the majority of the property will be left in a natural state for passive recreational opportunities such as picknicking, hiking, boating, and nature interpretation activities."/>
    <s v="TUCKER RANCH RECREATION AND NATURE COMPLEX"/>
    <s v="ORANGE"/>
    <n v="8"/>
    <n v="200"/>
  </r>
  <r>
    <x v="9"/>
    <n v="575"/>
    <n v="2011"/>
    <s v="GEORGETOWN RIVERFRONT PARK"/>
    <s v="C"/>
    <n v="163527.4"/>
    <s v="A"/>
    <s v="PUTNAM COUNTY"/>
    <s v="Grant will fund the acquisition of 25.56± acres to create a new park that will provide a trailhead for the Georgetown link of the Putnam County multi-use trail system. Future development will include picnic pavilions, parking, horseshoe pit, boat ramp, observation deck, and other related support facilities."/>
    <s v="GEORGETOWN RIVERFRONT PARK"/>
    <s v="PUTNAM"/>
    <n v="3"/>
    <n v="25.7"/>
  </r>
  <r>
    <x v="9"/>
    <n v="577"/>
    <n v="2011"/>
    <s v="PALM AIRE PARK PARCEL"/>
    <s v="C"/>
    <n v="87779.03"/>
    <s v="A"/>
    <s v="CITY OF POMPANO BEACH"/>
    <s v="Grant will fund the acquisition of 4.915± acres of vacant flat land, with a small pond along the northern boundary in the City of Pompano Beach to create a new park to be developed in the future to include a basketball court, a bocce ball court, an exercise court, two handball/racquetball courts, two playgrounds and six tennis courts. These are new types of recreational opportunities for the community."/>
    <s v="PALM AIRE PARK"/>
    <s v="BROWARD"/>
    <n v="19"/>
    <n v="4.9000000000000004"/>
  </r>
  <r>
    <x v="9"/>
    <n v="573"/>
    <n v="2011"/>
    <s v="EGAN PARK ADDITION"/>
    <s v="C"/>
    <n v="200000"/>
    <s v="A"/>
    <s v="CITY OF ST. PETE BEACH"/>
    <s v="Grant funds will be used to assist the City of Oviedo to acquire .68+/- acres of land to be used as a linear park to connect to the existing recreational uses of Round Lake and Round Lake Park. The new types of outdoor recreation that will provide short and long term benefits to the community include an improved boat ramp, continued shoreline habitat restoration, and a designated area for pre-treatment of stormwater runoff."/>
    <s v="EGAN PARK"/>
    <s v="PINELLAS"/>
    <n v="10"/>
    <n v="0.7"/>
  </r>
  <r>
    <x v="9"/>
    <n v="587"/>
    <n v="2011"/>
    <s v="BLACK BEAR WILDERNESS AREA"/>
    <s v="A"/>
    <n v="200000"/>
    <s v="D"/>
    <s v="SEMINOLE COUNTY"/>
    <s v="Grant funds will be used to enhance the existing 1,650+/- acres of Seminole County Wilderness Area. An existing network of faised berms will be utilized to create an extensive loop trail by installing several foot bridges across berm breaches. This trail will provide easy public access to the majority of the wilderness area while offering excellent wildlife viewing opportunities and other activities including canoeing, fishing, camping and picnicking."/>
    <s v="BLACK BEAR WILDERNESS AREA"/>
    <s v="SEMINOLE"/>
    <n v="7"/>
    <n v="1650"/>
  </r>
  <r>
    <x v="9"/>
    <n v="585"/>
    <n v="2011"/>
    <s v="INLAND GROVES PARK"/>
    <s v="A"/>
    <n v="107804"/>
    <s v="D"/>
    <s v="CITY OF CLERMONT"/>
    <s v="Grant funds will be used to develop a 217+/- acres new park in the City of Clermont. There are no passive recreation parks within a 25 minute drive of Clermont community and within walking distance of historic downtown Clermont. Development will include a dog park, a playground and other related support facilities."/>
    <s v="INLAND GROVES PARK"/>
    <s v="LAKE"/>
    <n v="5"/>
    <n v="217"/>
  </r>
  <r>
    <x v="9"/>
    <n v="589"/>
    <n v="2011"/>
    <s v="INLAND GROVES PARK PHASE II"/>
    <s v="A"/>
    <n v="200000"/>
    <s v="D"/>
    <s v="CITY OF CLERMONT"/>
    <s v="Grant funds will be used to develop the second phase of a 217+/- acres new park in the City of Clemont. There are no passive recreation parks within a 25 minute drive of Clemont community and within walking distance of historic downtown Clemont."/>
    <s v="INLAND GROVES PARK"/>
    <s v="LAKE"/>
    <n v="5"/>
    <n v="217"/>
  </r>
  <r>
    <x v="9"/>
    <n v="582"/>
    <n v="2011"/>
    <s v="TRAILHEAD PRESERVE"/>
    <s v="C"/>
    <n v="200000"/>
    <s v="D"/>
    <s v="CITY OF FELLSMERE"/>
    <s v="Grant funds will be used to develop the existing 88.5± acres park in the City of Fellsmere. This project will be providing a compatible use with the St. Sebastian River Preserve State Park, a 22,000 acre preserve, which lies immediately to the north of the park. Development will include a playground, picnic pavilion, canoe launch, hiking trail and other related support facilities."/>
    <s v="TRAILHEAD PRESERVE"/>
    <s v="INDIAN RIVER"/>
    <n v="15"/>
    <n v="88.5"/>
  </r>
  <r>
    <x v="9"/>
    <n v="583"/>
    <n v="2011"/>
    <s v="JOHN PRINCE MEMORIAL PARK PHASE IV"/>
    <s v="A"/>
    <n v="200000"/>
    <s v="D"/>
    <s v="PALM BEACH COUNTY"/>
    <s v="Grant funds will be used to develop and renovate the fourth phase of a 32.7± acres park in Palm Beach County. Development includes a canoe/kayak launch, bike path, and picnic facilities; renovation includes existing cricket field, volleyball court, picnic facilities, lakeside bike trail, and other related support facilities."/>
    <s v="JOHN PRINCE MEMORIAL PARK"/>
    <s v="PALM BEACH"/>
    <n v="19"/>
    <n v="32.700000000000003"/>
  </r>
  <r>
    <x v="9"/>
    <n v="581"/>
    <n v="2011"/>
    <s v="C.S. LEE PARK"/>
    <s v="A"/>
    <n v="200000"/>
    <s v="D"/>
    <s v="SEMINOLE COUNTY"/>
    <s v="Grant funds will be used to develop and renovate the existing 17.34± acres park acres park in Seminole County. Replacement of floating dock and and addition of another dock will eliminate the need to routinely shutdown during high water. The site is a crucial mid-river access point for boats, canoes or kayaks to coonect to other points up and down St. Johns River."/>
    <s v="C.S. LEE PARK"/>
    <s v="SEMINOLE"/>
    <n v="24"/>
    <n v="17.3"/>
  </r>
  <r>
    <x v="9"/>
    <n v="580"/>
    <n v="2011"/>
    <s v="FORD STREET PRESERVE AT SHADY OAKS PARK"/>
    <s v="A"/>
    <n v="200000"/>
    <s v="D"/>
    <s v="CITY OF FORT MYERS"/>
    <s v="Grant funds will be used to renovate and further develop an existing 9.0± acres park in the City of Fort Myers. The park has a very natural setting that supports a diverse wildlife population. Development will include picnic facilities, a boardwalk, and an exercise trail; renovation will include the fishing dock, the kayak launch, and walking trails."/>
    <s v="SHADY OAKS PARK"/>
    <s v="LEE"/>
    <n v="14"/>
    <n v="9"/>
  </r>
  <r>
    <x v="9"/>
    <n v="579"/>
    <n v="2011"/>
    <s v="GRANDVIEW PARK"/>
    <s v="A"/>
    <n v="150000"/>
    <s v="D"/>
    <s v="CITY OF ST. PETERSBURG"/>
    <s v="Grant funds will be used to develop and renovate an existing 8.48± park in the City of St. Petersburg. The project will provide more opportunities for residents and visitors to participate in a wider range of wholesome outdoor recreational activities, including fishing, nature study, bird watching, nature photography, and environmental education."/>
    <s v="GRANDVEIW PARK"/>
    <s v="PINELLAS"/>
    <n v="10"/>
    <n v="8.5"/>
  </r>
  <r>
    <x v="9"/>
    <n v="584"/>
    <n v="2011"/>
    <s v="LEWIS LANDING PARK"/>
    <s v="A"/>
    <n v="200000"/>
    <s v="D"/>
    <s v="CITY OF FORT LAUDERDALE"/>
    <s v="Grant funds will be used to develop an 1.25± new park in the City of Fort Lauderdale. The project will result in public access to the largest river in the City. Development will include gazebo/picnic facilities, dock, walking trail, and other related support facilities."/>
    <s v="LEWIS LANDING PARK"/>
    <s v="BROWARD"/>
    <n v="20"/>
    <n v="1.3"/>
  </r>
  <r>
    <x v="9"/>
    <n v="591"/>
    <n v="2012"/>
    <s v="FCT-II PARK"/>
    <s v="C"/>
    <n v="200000"/>
    <s v="A"/>
    <s v="CITY OF FELLSMERE"/>
    <s v="Grant funds will be used to assist the City of Fellsmere to acquire 41.54+/- acres of land to develop as a new park. Future development will include a hiking trail, picnic facility, nature/observation boardwalk, and other related support facilities."/>
    <s v="FCT-II PARK"/>
    <s v="INDIAN RIVER"/>
    <n v="15"/>
    <n v="41.5"/>
  </r>
  <r>
    <x v="9"/>
    <n v="600"/>
    <n v="2012"/>
    <s v="WATERFRONT PARK"/>
    <s v="C"/>
    <n v="200000"/>
    <s v="A"/>
    <s v="CITY OF SEMINOLE"/>
    <s v="This grant will assist the city of Seminole (Pinellas County) in acquiring 6.0 acres of land to create a new park, Waterfront Park. Furture improvements proposed for the park include a picnic pavilion, a playground, a kayak launch, and support facilities. Waterfront Park will provide recreation and public water access to Pinellas Bay."/>
    <s v="WATERFRONT PARK"/>
    <s v="PINELLAS"/>
    <n v="10"/>
    <n v="6"/>
  </r>
  <r>
    <x v="9"/>
    <n v="608"/>
    <n v="2012"/>
    <s v="PINE GLADES NATURAL AREA TRAIL"/>
    <s v="C"/>
    <n v="200000"/>
    <s v="D"/>
    <s v="PALM BEACH COUNTY"/>
    <s v="This grant will assist Palm Beach County with improving the Pine Glades Natural Area. The grant scope includes constructing 2.9 miles of new trail; renovating 4.4 miles of existing trail; renovating and expanding an existing parking; constructing an accessible fishing platform, an accessible wildlife observation platform, an accessible covered picnic facility and three educational kiosks; relocating a canoe/kayak launch; and adding general landscaping. The project is located within the 6,646-acre of Pine Glades Natural Area"/>
    <s v="PINE GLADES NATURAL AREA"/>
    <s v="Brevard"/>
    <n v="15"/>
    <n v="6416"/>
  </r>
  <r>
    <x v="9"/>
    <n v="593"/>
    <n v="2012"/>
    <s v="MOBBLY BAYOU WILDERNESS PRESERVE"/>
    <s v="A"/>
    <n v="150000"/>
    <s v="D"/>
    <s v="CITY OF OLDSMAR"/>
    <s v="Grant will fund the further development of the existing 225.0+/- acres Mobbly Bayou Wilderness Preserve that will help in the continuous goal of the City of Oldsmar to provide water-based recreation, especially saltwater beach access to the community, surrounding areas and visitors to Florida. Proposed development includes an environmental outdoor education/picnic shelter/concession area, a multi-trail connection with signage; and renovation of the observation towers, existing trail and fishing pier and other related support facilities"/>
    <s v="MOBBLY BAYOU WILDERNESS PRESERVE"/>
    <s v="PINELLAS"/>
    <n v="9"/>
    <n v="225"/>
  </r>
  <r>
    <x v="9"/>
    <n v="609"/>
    <n v="2012"/>
    <s v="BAREFOOT BAY COMMUNITY PARK ENHANCEMENTS"/>
    <s v="A"/>
    <n v="200000"/>
    <s v="D"/>
    <s v="BAREFOOT BAY RECREATION DISTRICT"/>
    <s v="This grant will assist in improving the 40 acre Community Center Park. The grant scope includes enhancing the playground, tennis court, and a basketball court plus constructing a fishing pier, a nature observation deck, multi-purpose trail, parking and general landscaping"/>
    <s v="COMMUNITY CENTER PARK"/>
    <s v="BREVARD"/>
    <n v="15"/>
    <n v="40"/>
  </r>
  <r>
    <x v="9"/>
    <n v="607"/>
    <n v="2012"/>
    <s v="ACREAGE COMMUNITY PARK PH 1"/>
    <s v="A"/>
    <n v="200000"/>
    <s v="D"/>
    <s v="INDIN TRAIL IMPROVEMENT DISTRICT"/>
    <s v="This grant will assist the Indian Trail Improvement District with improving Acreage Community Park by developing an outdoor basketball court, a fishing pier, and a picnic area. Other considerations include the renovation of a multi-purpose trail, general landscaping, and the addition of security lights. The park is located within West Palm Beach."/>
    <s v="ACREAGE COMMUNITY PARK PH 1"/>
    <s v="PALM BEACH"/>
    <n v="22"/>
    <n v="28"/>
  </r>
  <r>
    <x v="9"/>
    <n v="595"/>
    <n v="2012"/>
    <s v="MAINLANDS PARK"/>
    <s v="A"/>
    <n v="200000"/>
    <s v="D"/>
    <s v="CITY OF TAMARAC"/>
    <s v="This grant funds will be used to develop a new park on donated land (23+/- acres) in the City of Tamarac. Atrail will loop around the parcel, tying the community together and connects a boardwalk/water observation platform providing access to wate for viewing before and after exercise. Other recreational opportunities planned for the park include a senior playground with equipment designed with seriors in mind for exercising and stretching. In addtion, picnic facilites and landscaping are planned for residents to enjoy."/>
    <s v="MAINLAND PARK"/>
    <s v="BROWARD"/>
    <n v="20"/>
    <n v="23"/>
  </r>
  <r>
    <x v="9"/>
    <n v="602"/>
    <n v="2012"/>
    <s v="SIMS PARK"/>
    <s v="A"/>
    <n v="200000"/>
    <s v="D"/>
    <s v="CITY OF NRE PORT RICHEY"/>
    <s v="This grant will assist New Port Richey with improving Sims Park. The grant scope includes the construction of a picnic area, trails, a nature observation platform; renovation of boating facilities, an amphitheater, playground and restrooms."/>
    <s v="SIMS PARK"/>
    <s v="PASCO"/>
    <n v="9"/>
    <n v="20"/>
  </r>
  <r>
    <x v="9"/>
    <n v="604"/>
    <n v="2012"/>
    <s v="ANCHORAGE PARK"/>
    <s v="A"/>
    <n v="83180"/>
    <s v="D"/>
    <s v="VILLAGE OF NORTH PALM BEACH"/>
    <s v="This grant will assist the Village of North Beach with renovating 20+/- acres Anchorage Park. The grant scope includes a multi-use trail, picnic, multiple kayak launches, a nature observation deck, general landscaping, and lighting"/>
    <s v="ANCHORAGE PARK"/>
    <s v="PALM BEACH"/>
    <n v="22"/>
    <n v="20"/>
  </r>
  <r>
    <x v="9"/>
    <n v="597"/>
    <n v="2012"/>
    <s v="LAKE MAGGIORE PARK IMPROVEMENTS"/>
    <s v="A"/>
    <n v="193000"/>
    <s v="D"/>
    <s v="CITY OF ST. PETERSBURG"/>
    <s v="this grant will assist with improvements to an existing 15+/- acre city park. Public benefits include enhancing recreational uses in harmony with the natural environment. Visitors can participate ina wider range of wholesome outdoor recreation activities, including nature study, bird watching, nature photograpy and environmental education. Development includes picnic facilities, a boardwalk, replacing the boat ramp, and building a restroom facility."/>
    <s v="LAKE MAGGIORE PARK IMPROVEMENTS"/>
    <s v="PINELLAS"/>
    <n v="10"/>
    <n v="15"/>
  </r>
  <r>
    <x v="9"/>
    <n v="590"/>
    <n v="2012"/>
    <s v="SEVILLA ESTATES PARK"/>
    <s v="A"/>
    <n v="100000"/>
    <s v="D"/>
    <s v="TOWN OF MIAMI LAKES"/>
    <s v="The funds for this grant will be used to develop a new park(.71 acre) in the Town of Miami Lakes that will provide access to the waterfront, inclusive of a fishing area, allowing both community members and visitors various opportunities to enjoy a valuable natural resource. Other facilities to be deceloped are a playground, tennis/multi-purpose court, and picnic area."/>
    <s v="NW 170TH STREET GREENWAY"/>
    <s v="MIAMI-DADE"/>
    <n v="17"/>
    <n v="12"/>
  </r>
  <r>
    <x v="9"/>
    <n v="606"/>
    <n v="2012"/>
    <s v="WILLOWS PARK"/>
    <s v="A"/>
    <n v="200000"/>
    <s v="D"/>
    <s v="VILLAGE OF ROYAL PALM BEACH"/>
    <s v="This grant will assist the Village of Royal Palm Beach with improving the 10-acre Willows Park by constructing a fishing pier, a hiking trail and a fitness trail; adding picnic facilities; and renovating a baseball field and tennis courts; plus general landscaping"/>
    <s v="WILLOWS PARK"/>
    <s v="PALM BEACH"/>
    <n v="16"/>
    <n v="10"/>
  </r>
  <r>
    <x v="9"/>
    <n v="598"/>
    <n v="2012"/>
    <s v="REITER PARK"/>
    <s v="C"/>
    <n v="100000"/>
    <s v="D"/>
    <s v="CITY OF LONGWOOD"/>
    <s v="Grant will fund the further development of an existing city park 6.86+/- that is enriched by a mix of residential , municipal and commercial development. The proposed project will enhance the visitor experience by providing additional amenities such as a picnic facility, playground, new landscaping, and fishing pier. It will also renovate the multi-use trail, tennis court and basketball court."/>
    <s v="REITER PARK"/>
    <s v="SEMINOLE"/>
    <n v="7"/>
    <n v="6.9"/>
  </r>
  <r>
    <x v="9"/>
    <n v="605"/>
    <n v="2012"/>
    <s v="BICENTENNIAL PARK-CITY OF RIVIERA BEACH"/>
    <s v="A"/>
    <n v="200000"/>
    <s v="D"/>
    <s v="CITY OF RIVIERA BEACH"/>
    <s v="This grant will assist the City of Riviera Beach revitalize Bicentennial Park. The grant scope includes the construction of a playground ans splash pad play area, ball fields, trails, picnic areas, a canoe launch, additional bench access and a nature observation deck plus general landscaping and lighting,"/>
    <s v="BICENTENNIAL PARK"/>
    <s v="Palm Beach"/>
    <n v="22"/>
    <n v="5.7"/>
  </r>
  <r>
    <x v="9"/>
    <n v="599"/>
    <n v="2012"/>
    <s v="INTRACOASTAL PARK"/>
    <s v="A"/>
    <n v="200000"/>
    <s v="D"/>
    <s v="CITY OF SUNNY ISLES BEACH"/>
    <s v="This grant will assist the City of Sunny Isles Beach in developing a new park 5.0+/- acres that will provide a linear connection to the City's Intracoastal Corridor. Development will include picnic facilities multi-use trail, waterfront viewing area, observation deck, open space area, landscaping and security lighting."/>
    <s v="INTRACOSTAL PARK"/>
    <s v="MIAMI-DADE"/>
    <n v="20"/>
    <n v="5"/>
  </r>
  <r>
    <x v="9"/>
    <n v="596"/>
    <n v="2012"/>
    <s v="SANFORD MARINA DAY BOAT SLIPS"/>
    <s v="C"/>
    <n v="200000"/>
    <s v="D"/>
    <s v="CITY OF SANFORD"/>
    <s v="Grants will fund the further development of an existing 1.5+/- acres city park (Veteran's Memorial Park) that was first opened in 1924 on the city's waterfront along Lake Monroe. The proposed project will enhance the visitor experience by providing additional amenities such as picnic facilities, fishing facilities and day slips for boat landing. This will allow and encourage people boating on the lake and river to visit the park."/>
    <s v="VETERAN'S MEMORIAL PARK"/>
    <s v="SEMINOLE"/>
    <n v="3"/>
    <n v="1.5"/>
  </r>
  <r>
    <x v="9"/>
    <n v="590"/>
    <n v="2012"/>
    <s v="SEVILLA ESTATES PARK"/>
    <s v="A"/>
    <n v="100000"/>
    <s v="D"/>
    <s v="TOWN OF MIAMI LAKES"/>
    <s v="The funds for this grant will be used to develop a new park(.71 acre) in the Town of Miami Lakes that will provide access to the waterfront, inclusive of a fishing area, allowing both community members and visitors various opportunities to enjoy a valuable natural resource. Other facilities to be deceloped are a playground, tennis/multi-purpose court, and picnic area."/>
    <s v="SEVILLA ESTATE PARKS"/>
    <s v="MIAMI-DADE"/>
    <n v="25"/>
    <n v="0.7"/>
  </r>
  <r>
    <x v="9"/>
    <n v="614"/>
    <n v="2013"/>
    <s v="TUCKER RANCH HERITAGE PARK"/>
    <s v="A"/>
    <n v="200000"/>
    <s v="D"/>
    <s v="CITY OF WINTER GARDEN"/>
    <s v="This grant funds will be used to develop land that was previously acquired 208.6 by the City of Winter Garden. Included as part of this project will be enhanced lakefront recreation, primitive group camping, picnic pavilion, a canoe/kayak launch, an interpretive nature center, a playground and related support facilities."/>
    <s v="TUCKER RANCH HERITAGE PARK"/>
    <s v="ORANGE"/>
    <n v="0"/>
    <n v="208.6"/>
  </r>
  <r>
    <x v="9"/>
    <n v="612"/>
    <n v="2013"/>
    <s v="DAVIE WETLAND PRESERVE"/>
    <s v="A"/>
    <n v="200000"/>
    <s v="D"/>
    <s v="TOWN OF DAVIE"/>
    <s v="Grant will fund a new park 115 acres in the town of Davie. The Davie Wetland Preserve will have multiple benefits to the community. It will provide a diverse trailhead that will link visitors to 160 miles of trails, offer opportunities to exercise, to picnic and to enjoy wildlife. Development will include a new canoe launch, an equestrian trail, nature/multi-use trail, picnic facilities, playground, and other related support facilities."/>
    <s v="DAVIE WETLAND PRESERVE"/>
    <s v="Broward"/>
    <n v="0"/>
    <n v="115"/>
  </r>
  <r>
    <x v="9"/>
    <n v="611"/>
    <n v="2013"/>
    <s v="PINE TRAIL PARK"/>
    <s v="A"/>
    <n v="200000"/>
    <s v="D"/>
    <s v="CITY OF PARKLAND"/>
    <s v="Grant funds will be used to assist the City of Parkland to further develop Pine Trail Park which is an 80 acre community park that provides water access to the on-site lake. New development will include picnic facilities, playground and trails that enhance access to the water, renovations will include the soccer field, lacrosse field and the fishing pier."/>
    <s v="PINE TRAIL PARK"/>
    <s v="Broward"/>
    <n v="0"/>
    <n v="80"/>
  </r>
  <r>
    <x v="9"/>
    <n v="611"/>
    <n v="2013"/>
    <s v="PINE TRAIL PARK"/>
    <s v="A"/>
    <n v="200000"/>
    <s v="D"/>
    <s v="CITY OF PARKLAND"/>
    <s v="Grant funds will be used to assist the City of Parkland to further develop Pine Trail Park which is an 80 acre community park that provides water access to the on-site lake. New development will include picnic facilities, playground and trails that enhance access to the water, renovations will include the soccer field, lacrosse field and the fishing pier."/>
    <s v="PINE TRAILS PARK"/>
    <s v="Broward"/>
    <n v="0"/>
    <n v="80"/>
  </r>
  <r>
    <x v="9"/>
    <n v="613"/>
    <n v="2013"/>
    <s v="DORAL PARK NORTH"/>
    <s v="A"/>
    <n v="200000"/>
    <s v="D"/>
    <s v="CITY OF DORAL"/>
    <s v="This grant will be used to develop a new 25 acre park in the City of Doral. Due to the abundance of a variety of flora and fauna present, the park will be developed as a multi-purposed site with an area dedicated to create an ecological balance between people and the environment. Development to include picnic facility, basketball court, fishing pier, hiking trail and other related support facility."/>
    <s v="DORAL PARK NORTH"/>
    <s v="MIAMI-DADE"/>
    <n v="0"/>
    <n v="25"/>
  </r>
  <r>
    <x v="9"/>
    <n v="610"/>
    <n v="2013"/>
    <s v="COASTLINE PARK"/>
    <s v="A"/>
    <n v="200000"/>
    <s v="D"/>
    <s v="CITY OF SANFORD"/>
    <s v="This grant funds will be used to develop and renovate a newly 6(f) protected 10 acres existing community park, Coastline Park, that is also a trailhead for the Goldsboro Trail in Historic Goldsboro Neighborhood in the City of Sanford. Development will include a new hiking trail, water viewing area, playground, basketball court, and renovation of picnic and tennis courts"/>
    <s v="COASTLINE PARK"/>
    <s v="Seminole"/>
    <n v="0"/>
    <n v="10"/>
  </r>
  <r>
    <x v="9"/>
    <n v="615"/>
    <n v="2013"/>
    <s v="CURRY ISLAND TRAILHEAD"/>
    <s v="A"/>
    <n v="200000"/>
    <s v="D"/>
    <s v="GLADES COUNTY"/>
    <s v="This grant funds will be used to develop and renovate a newly 6(f) protected 3 acres existing park, Vance Whidden Park, that is also a trailhead for the Florida National Scenic Trail (FNST). New development will include a trail that will provide users in the remote area near the west edge of Lake Okeechobee protection from elements and a starting and finish point to the 110 mile long FNST trail segment, a small children's playground, an interpretive pavilion, parking, restrooms and renovation of the campsite."/>
    <s v="CURRY ISLANF TRAILHEAD"/>
    <s v="GLADES"/>
    <n v="0"/>
    <n v="3"/>
  </r>
  <r>
    <x v="9"/>
    <n v="618"/>
    <n v="2014"/>
    <s v="PEPPER PARK RENOVATIONS"/>
    <s v="A"/>
    <n v="0"/>
    <s v="D"/>
    <s v="ST. LUCIE COUNTY"/>
    <s v="St. Lucie will renovate fishing piers, picnic pavilion and resurface the parking area of Pepper Park. Pepper Park is a 155-acre park that is located along the Atlantic Ocean and the Indian River Lagoon."/>
    <s v="PEPPER PARK RENOVATIONS"/>
    <s v="Saint Lucie"/>
    <n v="16"/>
    <n v="155"/>
  </r>
  <r>
    <x v="9"/>
    <n v="624"/>
    <n v="2014"/>
    <s v="KEATON BEACH COASTAL PARK"/>
    <s v="A"/>
    <n v="0"/>
    <s v="D"/>
    <s v="TAYLOR COUNTY"/>
    <s v="Taylor County proposes new development of a playground, unpaved nature and hiking trail, parking facilities, picnic pavilion, boardwalk and wildlife observation deck. The project will also include installation of habitat signage."/>
    <s v="KEATON BEACH COASTAL PARK"/>
    <s v="TAYLOR"/>
    <n v="2"/>
    <n v="45.2"/>
  </r>
  <r>
    <x v="9"/>
    <n v="620"/>
    <n v="2014"/>
    <s v="WOODLEA REGIONAL SPORTS COMPLEX EXPANSION"/>
    <s v="A"/>
    <n v="0"/>
    <s v="D"/>
    <s v="CITY OF TAVARES"/>
    <s v="The city of Tavares proposes to develop baseball fields, multi-purpose field, several access points to enter the park, and an abundance of parking to accommodate a variety of outdoor recreational activities."/>
    <s v="WOODLEA REGIONAL SPORTS COMPLEX EXPANSION"/>
    <s v="Lake"/>
    <n v="5"/>
    <n v="45"/>
  </r>
  <r>
    <x v="9"/>
    <n v="617"/>
    <n v="2014"/>
    <s v="BAGDAD MILL SITE TRAIL"/>
    <s v="A"/>
    <n v="0"/>
    <s v="D"/>
    <s v="SANTA ROSA COUNTY"/>
    <s v="Santa Rosa County proposes to develop a new kayak launch area, trail historical signage, picnic facilities, boardwalk, fishing pier, landscaping, parking and lighting."/>
    <s v="BAGDAD MILL SITE TRAIL"/>
    <s v="SANTA ROSA"/>
    <n v="1"/>
    <n v="18"/>
  </r>
  <r>
    <x v="9"/>
    <n v="616"/>
    <n v="2014"/>
    <s v="HAMPTON PINES PARK IMPROVEMENTS"/>
    <s v="A"/>
    <n v="0"/>
    <s v="D"/>
    <s v="CITY OF NORTH LAUDERDALE"/>
    <s v="The City of North Lauderdale will develop a new off-road bike trail and renovate a pedestrian trail, floating dock, fencing, parking, lighting, landscaping and restroom"/>
    <s v="HAMPTON PINES PARK"/>
    <s v="BROWARD"/>
    <n v="20"/>
    <n v="16"/>
  </r>
  <r>
    <x v="9"/>
    <n v="619"/>
    <n v="2014"/>
    <s v="LEGACY PARK"/>
    <s v="A"/>
    <n v="0"/>
    <s v="D"/>
    <s v="CITY OF VENICE"/>
    <s v="Proposal to develop an observation deck, picnic facility, kayak/canoe,horseshoe court and access road on a 10.35 acre site in Sarasota County."/>
    <s v="LEGACY PARK"/>
    <s v="SARASOTA"/>
    <n v="13"/>
    <n v="10.4"/>
  </r>
  <r>
    <x v="9"/>
    <n v="623"/>
    <n v="2014"/>
    <s v="LAKE IDAMERE PARK"/>
    <s v="A"/>
    <n v="0"/>
    <s v="D"/>
    <s v="LAKE COUNTY"/>
    <s v="Lake county proposes this project will provide children of all abilities the opportunity for physical exercise and camaraderie with other children. This project will develop ADA accessible ball field, picnic pavilion, mini track, shade structure, security lighting, parking and landscaping."/>
    <m/>
    <m/>
    <n v="0"/>
    <n v="0"/>
  </r>
  <r>
    <x v="10"/>
    <n v="921"/>
    <n v="2011"/>
    <s v="COMMERCE CITY PARK (WATERWORKS)"/>
    <s v="C"/>
    <n v="105000"/>
    <s v="A"/>
    <s v="CITY OF COMMERCE"/>
    <s v="Grant funds will be used to aid the City of Commerce to acquire approximately 44+/- acres which will create a new recreation area. This tract of land will lend itself very well to the development of facilities for both active and passive recreational activities."/>
    <s v="COMMERCE COMMUNITY PARK"/>
    <s v="Banks"/>
    <n v="10"/>
    <n v="44"/>
  </r>
  <r>
    <x v="10"/>
    <n v="920"/>
    <n v="2011"/>
    <s v="MOORE'S BRIDGE PARK"/>
    <s v="A"/>
    <n v="105000"/>
    <s v="D"/>
    <s v="CARROLL COUNTY"/>
    <s v="Grant funds will be used to develop a 488+/- acre new park in Carroll County. This site is a perfect combination of a development and a rehabilitation grant. The County has chosen to pursue ideas that will incorporate the history (through the rehabilitation of a trail system) with modernity (through the development of new recreational opportunities and facilities). The new development will include, but is not limited to, campgrounds, picnic areas, natural area, and a passive park area."/>
    <s v="MOORE'S BRODGE PARK"/>
    <s v="CARROLL"/>
    <n v="3"/>
    <n v="488"/>
  </r>
  <r>
    <x v="10"/>
    <n v="926"/>
    <n v="2011"/>
    <s v="WESTSIDE PARK-MIRACLE LEAGUE FIELD"/>
    <s v="C"/>
    <n v="105000"/>
    <s v="D"/>
    <s v="WHITFIELD COUNTY"/>
    <s v="Grant funds will be used to develop a 83+/- acre new park in Whitfield County. This site will be a custom-designed venue that incorporates a cushioned synthetic turf that accommodates wheelchairs and other walking assistance devices while helping prevent injuries. It provides a level-playfield where physically and mentally challenged children and adults can hit, run, and ctach-just like the best of them."/>
    <s v="WESTSIDE PARK-MIRCLE LEAGUE PARK"/>
    <s v="Whitfield"/>
    <n v="0"/>
    <n v="12"/>
  </r>
  <r>
    <x v="10"/>
    <n v="923"/>
    <n v="2011"/>
    <s v="WAR HILL PARK"/>
    <s v="C"/>
    <n v="87500"/>
    <s v="R"/>
    <s v="DAWSON COUNTY"/>
    <s v="Grant funds will be used to enhance the renovation at this 108+/- acre site of War HIll Park. The renovation will include the resurfacing of all parking areas and roadways within the park. This site is leased to Dawson County for a period of 25 years."/>
    <s v="WAR HILL PARK"/>
    <s v="DAWSON"/>
    <n v="9"/>
    <n v="108"/>
  </r>
  <r>
    <x v="10"/>
    <n v="924"/>
    <n v="2011"/>
    <s v="RUTLEDGE CITY PARK"/>
    <s v="C"/>
    <n v="65520"/>
    <s v="R"/>
    <s v="CITY OF RUTLEDGE"/>
    <s v="Grant funds will be used to enhance the renovation development at the existing 7.8+/- acres of Ruthledge City Park. This site will consists of a ballfield, skate park, basketball court and support facilities. This park is the only one in the city; and the excitement is building for the skate park."/>
    <s v="RUTLEDGE CITY PARK"/>
    <s v="MORGAN"/>
    <n v="10"/>
    <n v="7.8"/>
  </r>
  <r>
    <x v="10"/>
    <n v="922"/>
    <n v="2011"/>
    <s v="HALPREN PARK"/>
    <s v="C"/>
    <n v="26250"/>
    <s v="R"/>
    <s v="CITY OF DORAVILLE"/>
    <s v="Grant funds will be used to enhance the renovation of the 4.24+/- acre park site of Halpren Park. Renoavation at Halpren Park will include new picnic tables, picnic pads, playground equipment, walking trails, and natural areas."/>
    <s v="HALPREN PARK"/>
    <s v="DeKalb"/>
    <n v="6"/>
    <n v="4.2"/>
  </r>
  <r>
    <x v="10"/>
    <n v="925"/>
    <n v="2011"/>
    <s v="CHARLES MILTON DANIEL PARK"/>
    <s v="C"/>
    <n v="36750"/>
    <s v="R"/>
    <s v="CITY OF MORROW"/>
    <s v="Grant funds will be used to enhance the existing 3+/- acres of Milton Daniel Park. Milton Daniel Park is Morrow's biggest and most utilized city park. It is adjacent to Morrow City Hall and is accessible to neighborhoods, restaurants and commercial outlets. The park is outfitted with new playground equipment through a previous LWCF grant. This grant will resurface the walking trail making it cleaner and requiring less maintenance."/>
    <s v="CHARLES MILTON DANIEL PARK"/>
    <s v="CLAYTON"/>
    <n v="13"/>
    <n v="3"/>
  </r>
  <r>
    <x v="10"/>
    <n v="932"/>
    <n v="2012"/>
    <s v="YELLOW RIVER PARK"/>
    <s v="A"/>
    <n v="98175"/>
    <s v="A"/>
    <s v="CITY OF PORTERDALE"/>
    <s v="Grant funds will be used to acquire 2.5+/- acres of land. Future development of Yellow River Park will include active and passive recreational opportunities such as walking, running and biking on a proposed 3 mile multi-use trail."/>
    <s v="YELLOW RIVER PARK"/>
    <s v="Newton"/>
    <n v="8"/>
    <n v="2.2000000000000002"/>
  </r>
  <r>
    <x v="10"/>
    <n v="930"/>
    <n v="2012"/>
    <s v="THOMSON CITY PARK"/>
    <s v="A"/>
    <n v="64050"/>
    <s v="C"/>
    <s v="MCDUFFIE COUNTY"/>
    <s v="Grant funds will be used to acquire 2.5+/- acres of land; and to develop a walking trail, playground area, passive recreation, a small splash pad and various other support facilities. The long and short term benefits of Thomson City Park is in walking distance of a low income populated area and it will afford the opportunity for children and adults to enjoy an active and passive public park."/>
    <s v="THOMSON CITY PARK"/>
    <s v="McDuffie"/>
    <n v="10"/>
    <n v="2.5"/>
  </r>
  <r>
    <x v="10"/>
    <n v="938"/>
    <n v="2012"/>
    <s v="TUGALOO STATE PARK CAMPGROUND"/>
    <s v="C"/>
    <n v="590000"/>
    <s v="D"/>
    <s v="GA DEPT OF NATURAL RESOURCES"/>
    <s v="Grant funds will be used for the enhanced development of campgrounds, picnic area and support facilities at this 393+/- acre site for Tugaloo State Park. This development will allow for greater use of camping facilities by those with disabilities, as well as, increase capacity and quality of camping sites. The short and long term benefits include quality access to a greater number of high quality camping sites."/>
    <s v="TUGALOO STATE PARK"/>
    <s v="FRANKLIN"/>
    <n v="10"/>
    <n v="393"/>
  </r>
  <r>
    <x v="10"/>
    <n v="931"/>
    <n v="2012"/>
    <s v="BROADDUS-DURKAN SOCCER COMPLEX"/>
    <s v="A"/>
    <n v="85050"/>
    <s v="D"/>
    <s v="CITY OF DALTON"/>
    <s v="Grant funds will be used for the development of sports and playfields and support facilities at this 20+/- acre park site of Broaddus-durkan Soccer Complex. This site is designed to create a walking trail, using porous cement as a green substitute, around the fields to allow individuals a healthy fitness option. This site will also increase the usage of the park by the local industries during lunch breaks. This site will be a great asset to the Park, and to the citozens of Dalton."/>
    <s v="BROADDUS-DURKAN SOCCER COMPLEX"/>
    <s v="WHITFIELD"/>
    <n v="9"/>
    <n v="20"/>
  </r>
  <r>
    <x v="10"/>
    <n v="937"/>
    <n v="2012"/>
    <s v="TEMPLE PARK EXPANSION"/>
    <s v="A"/>
    <n v="105000"/>
    <s v="D"/>
    <s v="CITY OF TEMPLE"/>
    <s v="Grant will be used for the development of sports and playfields and support facilities at this 13+/- acre parksite of Temple Recreation Expansion. In this phase of development, this project will provide the park with much needed soccer playfields, parking and a pedestrian sidewalk network. This site will be a great asset to the Park as well as, to the citizens of Temple."/>
    <s v="TEMPLE PARK EXPANSION"/>
    <s v="Carroll"/>
    <n v="3"/>
    <n v="13"/>
  </r>
  <r>
    <x v="10"/>
    <n v="936"/>
    <n v="2012"/>
    <s v="MAIN STREET PARK"/>
    <s v="A"/>
    <n v="105000"/>
    <s v="D"/>
    <s v="CITY OF MOULTRIE"/>
    <s v="Grant funds will be used for the new development of picnic areas, sports and playfields, trails, passive parks, and support facilities at this 5.97+/- acre park site of Main Street Park. This park is a new development for the community, where no previous park has existed. It will be the only outdoor recreation area within the City limits that includes a public playground, an accessible restrooms, and sheltered picnic area on site."/>
    <s v="MAIN STREET PARK"/>
    <s v="Colquitt"/>
    <n v="8"/>
    <n v="6"/>
  </r>
  <r>
    <x v="10"/>
    <n v="935"/>
    <n v="2012"/>
    <s v="SILVER COMET TRAIL LINEAR PARK"/>
    <s v="A"/>
    <n v="105000"/>
    <s v="D"/>
    <s v="CITY OF POWDER SPRINGS"/>
    <s v="Grant funds will be used for the development of picnic areas, sports and playfields, rock climbing, dog park and support facilities at this 5+/- acre site. This project will provide recreational opportunities for different segments of the populations to help meet the needs of various ages and users"/>
    <s v="SILVER COMET TRAIL LINEAR PARK"/>
    <s v="Cobb"/>
    <n v="13"/>
    <n v="5"/>
  </r>
  <r>
    <x v="10"/>
    <n v="929"/>
    <n v="2012"/>
    <s v="HUNT EDUCATIONAL &amp; CUTURAL PARK"/>
    <s v="A"/>
    <n v="53550"/>
    <s v="R"/>
    <s v="CITY OF FORT VALLEY"/>
    <s v="Grant funds will be used for the renovation development of sports and playfields at this 6.382+/- acre park site of Hunt Educational &amp; Cultural Park. This proposed project will resurface and re-grass the softball and football fields; replace the fencing and dugouts surrounding the softball field; purchase and install bleachers; and develop a walking track surrounding the park. The end result will be an attractive, safe public park with appeal to all ages."/>
    <s v="HUNT EDUCATIONAL &amp; CULTURAL"/>
    <s v="Peach"/>
    <n v="2"/>
    <n v="6382"/>
  </r>
  <r>
    <x v="10"/>
    <n v="933"/>
    <n v="2012"/>
    <s v="CITY POND PARK-MIRACLE LEAGUE COMPLEX"/>
    <s v="A"/>
    <n v="105000"/>
    <s v="R"/>
    <s v="CITY OF COVINGTON"/>
    <s v="Grant funds will be used for the enhanced renovation development of an existing football field into a Miracle League complex at this 418+/- acre site for City Pond Park. This complex will allow children, youth and adults with mental and/or physical disabilities the opportunity to play baseball. The field will be constructed using specialized rubber surfacing to ensure individuals of any age and any disability will be able to play ball."/>
    <s v="CITY POND PARK"/>
    <s v="Newton"/>
    <n v="8"/>
    <n v="418"/>
  </r>
  <r>
    <x v="10"/>
    <n v="934"/>
    <n v="2012"/>
    <s v="WILLS PARK-CITY POOL"/>
    <s v="C"/>
    <n v="105000"/>
    <s v="R"/>
    <s v="CITY OF ALPHARETTA"/>
    <s v="Grant funds will be used for the enhanced renovation development of swimming facilities at this 3.08+/- acre park site of Wills Park. This site will make for a splash pad that is ADA compliant, while still providing a water feature for young children and those who are young at heart."/>
    <s v="WILLS PARK"/>
    <s v="Fulton"/>
    <n v="6"/>
    <n v="3.1"/>
  </r>
  <r>
    <x v="10"/>
    <n v="928"/>
    <n v="2012"/>
    <s v="LUCY ROSS PARK (AKA) BEE TREE PARK"/>
    <s v="A"/>
    <n v="26250"/>
    <s v="R"/>
    <s v="CITY OF NASHVILLE"/>
    <s v="Grant funds will be used for the enhanced renovation development of a walking trail, picnic area, sports and playfields, and support facilities at this1.43+/- of an acre site at Lucy Rose Park. the short term benefits of the park will spark local interest because of the new facelift of the park. The longevity of the park will be supported by the multi-use capabilities the park will provide. This site will include exercise, play and passive use of recreation."/>
    <s v="LUCY ROSS PARK (AKA) BEE TREE PARK"/>
    <s v="Berrien"/>
    <n v="1"/>
    <n v="1.4"/>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F D ROOSEVELT STATE PARK"/>
    <s v="HARRIS"/>
    <n v="0"/>
    <n v="9049"/>
  </r>
  <r>
    <x v="10"/>
    <n v="940"/>
    <n v="2013"/>
    <s v="DNR PARK PLAYGROUND"/>
    <s v="A"/>
    <n v="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FORT MOUNTAIN STATE PARK"/>
    <s v="MURRAY"/>
    <n v="0"/>
    <n v="3712"/>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SWEETWATER CREEK STATE PARK"/>
    <s v="DOUGLAS"/>
    <n v="0"/>
    <n v="2549"/>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RED TOP MOUNTAIN STATE PARK"/>
    <s v="BARTOW"/>
    <n v="0"/>
    <n v="1776"/>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REED BINGHAM STATE PARK"/>
    <s v="COOK"/>
    <n v="0"/>
    <n v="1613"/>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DON CARTER STATE PARK"/>
    <s v="HALL"/>
    <n v="0"/>
    <n v="1316"/>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GORDONIA-ALATAMAHA STATE PARK"/>
    <s v="TATTNALL"/>
    <n v="0"/>
    <n v="662"/>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LAURA WALKER STATE PARK"/>
    <s v="WARE"/>
    <n v="0"/>
    <n v="626"/>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SKIDAWAY ISLAND STATE PARK"/>
    <s v="CHATHAM"/>
    <n v="0"/>
    <n v="588"/>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JAMES FLOYD STATE PARK"/>
    <s v="CHATTOOGA"/>
    <n v="0"/>
    <n v="561"/>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INDIAN SPRINGS STATE PARK"/>
    <s v="BUTTS"/>
    <n v="0"/>
    <n v="528"/>
  </r>
  <r>
    <x v="10"/>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ELIJAH CLARK STATE PARK"/>
    <s v="LINCOLN"/>
    <n v="0"/>
    <n v="447"/>
  </r>
  <r>
    <x v="10"/>
    <n v="941"/>
    <n v="2014"/>
    <s v="CITY PARK PLAYGROUND"/>
    <s v="A"/>
    <n v="261600"/>
    <s v="D"/>
    <s v="CITY OF MAYSVILLE"/>
    <s v="Grant funds will be used for the development of sports and playfields, trails, picnic areas, and support facilities at this 40 +/- acre sit of City Park development. This newly created site will be a great asset to the community. The short term benefit will be that the children in the community will have a place to go for physical exercise. The long term benefit will be good health improvements for the citizens of Maysville."/>
    <s v="CITY PARK"/>
    <s v="BANKS"/>
    <n v="10"/>
    <n v="40"/>
  </r>
  <r>
    <x v="10"/>
    <n v="949"/>
    <n v="2014"/>
    <s v="DUNCAN PARK"/>
    <s v="A"/>
    <n v="0"/>
    <s v="R"/>
    <s v="CITY OF FAIRBURN"/>
    <s v="Grant funds will be used for the rehabilitation of a portion of the 142+/- acres at Duncan Park. This rehabilitation will include multiple parking areas and three observation decks. The rehabilitated parking areas are located at the tennis courts, the lower basketball courts and the upper basketball courts. The observation decks are located around the lake at the park. The citizens of Fairburn will have a renewed sense of pride and a desire to visit this site upon completion."/>
    <s v="DUNCAN PARK"/>
    <s v="FULTON"/>
    <n v="13"/>
    <n v="142"/>
  </r>
  <r>
    <x v="10"/>
    <n v="942"/>
    <n v="2014"/>
    <s v="VICTOR LORD PARK"/>
    <s v="A"/>
    <n v="0"/>
    <s v="R"/>
    <s v="BARROW COUNTY"/>
    <s v="Grant funds will be used for the renovation development of lighting for baseball fields’ #8-11 at this 66+/- acre site of Victor Lord Park. Dated poles and lighting will be removed and there will be new light poles, lights and electrical installed at the fields of 8-11. These new lights will be a major improvement providing maximum visibility on the ball fields. This rehabilitation is for lighting, which will improve the safety of the participants at the park."/>
    <s v="VICTOR LORD PARK"/>
    <s v="Barrow"/>
    <n v="10"/>
    <n v="77"/>
  </r>
  <r>
    <x v="10"/>
    <n v="954"/>
    <n v="2014"/>
    <s v="BIG CREEK GREENWAY"/>
    <s v="A"/>
    <n v="0"/>
    <s v="R"/>
    <s v="CITY OF ALPHARETTA"/>
    <s v="Grant funds will be used for the renovation of a small portion/section of a trail at this 61.38+/- acre site of Big Creek Greenway. Although the renovation is a portion of the trail, the renovation will go a long way towards making the entire trail accessible for all users, no matter where they enter the trial system. Families will enjoy the trail whether they are taking leisurely scrolls, jogging, bicycling or just enjoying nature."/>
    <s v="BIG CREEK GREENWAY"/>
    <s v="FULTON"/>
    <n v="6"/>
    <n v="61.4"/>
  </r>
  <r>
    <x v="10"/>
    <n v="950"/>
    <n v="2014"/>
    <s v="LAKE VARNER/CORNISH CREEK PARK"/>
    <s v="A"/>
    <n v="0"/>
    <s v="R"/>
    <s v="NEWTON COUNTY"/>
    <s v="Grant funds will be used for the rehabilitation of the playground area and fishing pier at this 58+/- acre site of Lake Varner/Cornish Creek Park. This site is listed as one of the top fishing reservoirs in Georgia. Those with and without special needs will use the accessible docks. This project promotes family fun and outdoor activities in a safe environment."/>
    <s v="LAKE VARNER/CORNISH CREEK PARK"/>
    <s v="FULTON"/>
    <n v="13"/>
    <n v="58"/>
  </r>
  <r>
    <x v="10"/>
    <n v="951"/>
    <n v="2014"/>
    <s v="HANDLEY PARK"/>
    <s v="A"/>
    <n v="0"/>
    <s v="R"/>
    <s v="TOWN OF TYRONE"/>
    <s v="Grant funds will be used for the renovation development of soccer fields at this 40.8+/- acre site of Handley Park. This project will give the Town of Tyrone the ability to offer soccer to more age groups. This project will also increase the ability for the Town of Tyrone to have reciprocal playing from neighboring associations, as extra fields are necessart for tournaments and clinics."/>
    <s v="HANDLEY PARK"/>
    <s v="FAYETTE"/>
    <n v="3"/>
    <n v="40.799999999999997"/>
  </r>
  <r>
    <x v="10"/>
    <n v="947"/>
    <n v="2014"/>
    <s v="HENDERSON FALLS PARK"/>
    <s v="A"/>
    <n v="0"/>
    <s v="R"/>
    <s v="CITY OF TOCCOA"/>
    <s v="Grant funds will be used for phase I renovation of tennis courts and support facilities within the 25+/- acre site of Henderson Falls Park. Proposed improvements will eliminate safety threats posed by a deteriorating observation deck, absence of railing above the falls, antiquated wiring and inadequate landscape lighting. Resurfacing asphalt will improve accessibility ans aesthetics."/>
    <s v="HENDERSON FALLS PARK"/>
    <s v="Stephens"/>
    <n v="9"/>
    <n v="25"/>
  </r>
  <r>
    <x v="10"/>
    <n v="943"/>
    <n v="2014"/>
    <s v="RONALD REAGAN PARK"/>
    <s v="A"/>
    <n v="0"/>
    <s v="R"/>
    <s v="GWINNETT COUNTY"/>
    <s v="Grant funds will be used for rehabilitation of a skate-park and support facilities within this 24.6+/- acre site. The new design of the park will increase the capacity and make it more attractive to skateboarders; and will alleviate the drainage problems at the dog-park to eliminate the area from being too muddy to use after the rain."/>
    <s v="RONALD REAGAN PARK"/>
    <s v="GWINNETT"/>
    <n v="7"/>
    <n v="24.6"/>
  </r>
  <r>
    <x v="10"/>
    <n v="945"/>
    <n v="2014"/>
    <s v="BARBER PARK"/>
    <s v="A"/>
    <n v="0"/>
    <s v="R"/>
    <s v="GRADY COUNTY"/>
    <s v="Grant funds will be used for the renovation of lighting of baseball fields within the 15.3 acre site of Barber Park. The new lights will replace the less energy efficient lights on the wooden poles that were erected in 1982. The short term benefits of the rehab will be an increase in safety and better field utiliztion. The long term benefits of this rehab will be loser operating costs, more touraments and healthier children."/>
    <s v="BARBER PARK"/>
    <s v="Grady"/>
    <n v="2"/>
    <n v="15.3"/>
  </r>
  <r>
    <x v="10"/>
    <n v="948"/>
    <n v="2014"/>
    <s v="WHITEWATER CREEKPARK"/>
    <s v="A"/>
    <n v="0"/>
    <s v="R"/>
    <s v="MACON COUNTY"/>
    <s v="Grant funds will be used for the renovation development of the campground area to include tot lot equipment, and support facilities at this 14 +/- acre site of Whitewater Creek Park. The short term public benefits will be the promotion of more outdoor recreation activities that will enhance the health and welfare of the community. The long term benefits include more exposure for the county which will bring in tourism and stimulate other community growth."/>
    <s v="WHITEWATER CREEK PARK"/>
    <s v="MACON"/>
    <n v="2"/>
    <n v="14"/>
  </r>
  <r>
    <x v="10"/>
    <n v="944"/>
    <n v="2014"/>
    <s v="MEMORIAL PARK"/>
    <s v="A"/>
    <n v="0"/>
    <s v="R"/>
    <s v="BULLOCH COUNTY"/>
    <s v="Grant funds will be used for the rehabilitation of the tennis courts, playground area, picnic areas and support facilities at this 12.21+/- acre site of Memorial Park. A part of the renovation for this project will include making all of the facilities handicapped accessible. This rehab along with site lighting will open up new opportunities for the citizens of Bulloch County. Rehabilitation of this centrally located facility will also reinstate a source of pride in this important public facility."/>
    <s v="MEMORIAL PARK"/>
    <s v="Bulloch"/>
    <n v="12"/>
    <n v="12.2"/>
  </r>
  <r>
    <x v="10"/>
    <n v="946"/>
    <n v="2014"/>
    <s v="DAVIS WADE AND WHEELER PARKS"/>
    <s v="A"/>
    <n v="0"/>
    <s v="R"/>
    <s v="CITY OF DOUGLAS"/>
    <s v="Grant funds will be used for the renovation of tennis courts within Davis Wade Park, which is 7.32+/- acres; and within Wheeler Park, which is 9+/- acres. The proposed rehabilitation improvements for Davis Wade Park include the base preparation, construction, paving and surfacing of six courts and the installation of new lights around four of the courts. The rehab improvements will add value to the park by increasing the usability of the courts resulting in increased attendance at the park. The proposed rehabilitation improvements for Wheeler Park include the base preparation, construction, paving and surfacing of two courts. Nestled in the heart of an established Douglas neighborhood, Wheeler Park is a destination park for many in the community."/>
    <s v="DAVIS WADE AND WHEELER PARKS"/>
    <s v="Coffee"/>
    <n v="12"/>
    <n v="7.3"/>
  </r>
  <r>
    <x v="10"/>
    <n v="953"/>
    <n v="2014"/>
    <s v="HALPREN PARK"/>
    <s v="A"/>
    <n v="0"/>
    <s v="R"/>
    <s v="CITY OF DORAVILLE"/>
    <s v="Grant funds will be used for the renovation development of a playground area at this 4.24+/- acre site of Halpren Park. This renovation will provide a safe, constructive environment for children to play. The City strives to provide areas for play and exercise for the children of the community. As a result of this action, numerous goals will be achieved for the parks and the recreation mission, as well as, bigger goals for a healthy, well-balanced child population."/>
    <s v="HALPREN PARK"/>
    <s v="DeKalb"/>
    <n v="6"/>
    <n v="4.2"/>
  </r>
  <r>
    <x v="10"/>
    <n v="952"/>
    <n v="2014"/>
    <s v="URBANA PARK"/>
    <s v="A"/>
    <n v="0"/>
    <s v="R"/>
    <s v="CITY OF BRUNSWICK"/>
    <s v="Grant funds will be used for the renovation development of tot lot/playground equipment and basketball courts at this .99+/- acre site of Urbana Park. This site will be a great asset to the community. The short and long-term benefits will be that the children in the community will have a place to go for physical exercise. This site will also improve the health for the citizens of Brunswick."/>
    <s v="URBANA PARK"/>
    <s v="GLYNN"/>
    <n v="1"/>
    <n v="1"/>
  </r>
  <r>
    <x v="11"/>
    <n v="33"/>
    <n v="2011"/>
    <s v="DPR GUAM SPORTS COMPLEX SEATING"/>
    <s v="A"/>
    <n v="103630"/>
    <s v="D"/>
    <s v="GOVERNMENT OF GUAM"/>
    <s v="This project provides spectator seating for a newly developed, LWCF-assisted baseball park consisting of four multi-purpose baseball fields. This particular outdoor recreation opportunity (baseball) would not be available here were it not for LWCF-assistance. Our projects here are an investment in the long-term health and wellness of the island's residents."/>
    <s v="GUAM SPORTS COMPLEX"/>
    <s v="GUAM"/>
    <n v="0"/>
    <n v="59.7"/>
  </r>
  <r>
    <x v="12"/>
    <n v="164"/>
    <n v="2011"/>
    <s v="ALA WAI COMMUNITY PARK, OAHU"/>
    <s v="A"/>
    <n v="518656"/>
    <s v="R"/>
    <s v="CITY AND COUNTY OF HONOLULU"/>
    <s v="This grant provides funding to renovate the electrical system and ballfield lighting in Ala Wai Community Park. Eight existing light poles and fixtures around the outfield will be replaced with energy efficient luminaries to reduce ambient light and impacts to surrounding neighbors. The fields here are heavily used by the leagues from the surrounding McCully and Moili'ili communities."/>
    <s v="ALA WAI COMMUNITY PARK"/>
    <s v="HONOLULU"/>
    <n v="1"/>
    <n v="14"/>
  </r>
  <r>
    <x v="12"/>
    <n v="169"/>
    <n v="2014"/>
    <s v="ULUPO HEIAU STATE HISTORICAL PARK"/>
    <s v="A"/>
    <n v="0"/>
    <s v="A"/>
    <s v="HI DEPARTMENT OF LAND AND NATURAL RESOURCES"/>
    <s v="Funds acquisition of 4 acres for inclusion into the existing LWCF boundary of the “Ulupo Heiau State Historical Park” (15-00106). Heiaus are traditional Hawaiian temples to treat illness, make offerings, ask for help, etc. Will provide an additional open space buffer for the park, more parking on an already developed lot used by the public, and secure public access for scenic views of the adjacent Kawainui Marsh (15-00115) which is the largest wetland in Hawaii and is deemed a “wetland of international importance”."/>
    <s v="ULUPO HEIAU STATE HISTORIC SITE"/>
    <s v="Honolulu"/>
    <n v="2"/>
    <n v="10.9"/>
  </r>
  <r>
    <x v="12"/>
    <n v="168"/>
    <n v="2014"/>
    <s v="HILO BAYFRONT TRAILS - PHASE 1"/>
    <s v="A"/>
    <n v="0"/>
    <s v="D"/>
    <s v="COUNTY OF HAWAII"/>
    <s v="Funds construction of 1 mile of a 12' wide paved multi-purpose path through three existing County of Hawaii parks in Hilo, HI (Mo’oheau Park, Hilo Bayfront Park, and Hilo Bayfront Soccer Fields). This proposal is part of a multi-phase project on a trail system in Hilo, HI, that includes paths on the adjacent Wailoa River State Park (#15-00167). The overall project area is within an urban coastal zone and the combined effort intends to provide a new network of safe, off-road multi-use paths and other visitor facilities for bicyclists and pedestrians."/>
    <s v="MO’OHEAU COUNTY PARK"/>
    <s v="HAWAII"/>
    <n v="2"/>
    <n v="15.3"/>
  </r>
  <r>
    <x v="12"/>
    <n v="166"/>
    <n v="2014"/>
    <s v="KAIWI STATE SCENIC SHORELINE"/>
    <s v="A"/>
    <n v="0"/>
    <s v="R"/>
    <s v="HI DEPARTMENT OF NATURAL RESOURCES - STATE PARKS"/>
    <s v="Funds improvements and renovations to the Kaiwi State Scenic Shoreline’s popular Makapu’u Road which leads to a well-known scenic lighthouse. Specifically, the LWCF grant would fund: Stabilization of the existing Makapu’u Road and Trail including resurfacing the trail, replacing drainage culverts, and repairing the rock retaining walls; Renovate two existing lookout areas at the summit including new walkways, stairs, and railings; Construct four new lookout areas including interpretive signs and viewing scopes; and Construct one new rest stop area along the trail."/>
    <s v="KAIWI STATE SCENIC SHORELINE"/>
    <s v="Honolulu"/>
    <n v="2"/>
    <n v="346.9"/>
  </r>
  <r>
    <x v="12"/>
    <n v="167"/>
    <n v="2014"/>
    <s v="WAILOA RIVER STATE PARK"/>
    <s v="A"/>
    <n v="0"/>
    <s v="R"/>
    <s v="HI DEPARTMENT OF NATURAL RESOURCES-STATE PARKS"/>
    <s v="Funds improvements and renovations to existing facilities: Replace approximately 1/2 mile of an existing asphalt path with concrete; Renovate three pavilions and one comfort station; Replace existing lighting; and Upgrade the electrical system. This proposal is part of a multi-phase project on a trail system in Hilo, HI, that will include paths on three adjacent County Parks (to be funded through #15-00168). The combined effort intends to provide a new network of safe, off-road multi-use paths and other visitor facilities for bicyclists and pedestrians in the urban coastal town of Hilo."/>
    <s v="WAILOA RIVER STATE PARK"/>
    <s v="Hawaii"/>
    <n v="2"/>
    <n v="113.4"/>
  </r>
  <r>
    <x v="13"/>
    <n v="1284"/>
    <n v="2011"/>
    <s v="DAKINS LAKE EXPANSION-DAKINS TRUST PROPERTY"/>
    <s v="C"/>
    <n v="36090.25"/>
    <s v="A"/>
    <s v="STORY COUNTY"/>
    <s v="The Story County (Iowa) Conservation Board will utilize a Land and Water Conservation Fund grant to assist in the acquisition of 62.0 acres to expand Dakins Lake County Park from 41.5 to 103.5 acres. The purchase will allow the County at a future time to increase the surface acres of the lake and to provide an RV campground and shower/restroom facility. The park is in the northeast corner of Story County, just north of the Zearing city limits and County Highway E18."/>
    <s v="DAKINS LAKE COUNTY PARK"/>
    <s v="Story"/>
    <n v="2"/>
    <n v="103.2"/>
  </r>
  <r>
    <x v="13"/>
    <n v="1282"/>
    <n v="2011"/>
    <s v="JESTER PARK ACCESS IMPROVEMENTS"/>
    <s v="C"/>
    <n v="61500"/>
    <s v="D"/>
    <s v="POLK COUNTY"/>
    <s v="The Polk County (Iowa) Conservation Board will utilize a Land and Water Conservation Fund grant to assist in the construction of an accessible trail around Two Dam Pond, an accessible fishing pier and canoe launch, additional parking, and new restroom facilities within Jester Park. The trail will meander throughout the park’s forested area and will include a bridge providing access to a proposed wetland and a reconstructed prairie. The additional parking and restroom are located near picnic shelter #5 within the park. The 1,834-acre Jester Park, located on the western shore of Saylorville Lake ½ hour from downtown Des Moines, is one of central Iowa’s favorite outdoor playgrounds since 1958. The park stretches from the Highway 17 Bridge north of Granger to the Mile-Long Bridge that crosses Saylorville Lake into Polk City."/>
    <s v="JESTER PARK"/>
    <s v="POLK"/>
    <n v="3"/>
    <n v="1834"/>
  </r>
  <r>
    <x v="13"/>
    <n v="1289"/>
    <n v="2012"/>
    <s v="LAKE DARLING LODGE/BEACH PARKING LOT EXPANSION"/>
    <s v="A"/>
    <n v="123884.47"/>
    <s v="D"/>
    <s v="DEPT. OF NATURAL RESOURCES"/>
    <s v="The Iowa Department of Natural Resources will replace and expand the Lake Darling State Park beach access parking lot. This particular lot will also serve the park lodge constructed in 2008."/>
    <s v="LAKE DARLING STATE PARK"/>
    <s v="WASHINGTON"/>
    <n v="2"/>
    <n v="1415"/>
  </r>
  <r>
    <x v="13"/>
    <n v="1288"/>
    <n v="2012"/>
    <s v="LAKE ANITA SHOWER BUILDINGS"/>
    <s v="C"/>
    <n v="220000"/>
    <s v="D"/>
    <s v="DEPT. OF NATURAL RESOURCES"/>
    <s v="The Iowa Department of Natural Resources will remove and the replace two shower building/restroom facilities at Lake Anita State Park. The existing facilities are more than 44 years old and are beyond reasonable repair."/>
    <s v="LAKE ANITA STATE PARK"/>
    <s v="CASS"/>
    <n v="5"/>
    <n v="1062"/>
  </r>
  <r>
    <x v="13"/>
    <n v="1287"/>
    <n v="2012"/>
    <s v="DEERWOOD PARK PLAYGROUND IMPROVEMENTS"/>
    <s v="C"/>
    <n v="62346"/>
    <s v="D"/>
    <s v="CITY OF EVANSDALE"/>
    <s v="Evansdale will develop a new playground at Deerwood Park. The City continues replacing outdoor recreation facilities here that were damaged by the 2008 Cedar River flood."/>
    <s v="DEERWOOD PARK"/>
    <s v="Black Hawk"/>
    <n v="0"/>
    <n v="192"/>
  </r>
  <r>
    <x v="13"/>
    <n v="1292"/>
    <n v="2012"/>
    <s v="RENWICK PARK IMPROVEMENTS"/>
    <s v="C"/>
    <n v="31800"/>
    <s v="D"/>
    <s v="CITY OF RENWICK"/>
    <s v="Renwick (Humboldt County) will improve Renwick City Park by constructing new play system structures which are designed for use by 2 to 12 year olds, are universally accessible, and meet safety fall zone standards. The remaining scope items are the renovation of the park’s restrooms, upgrading electrical utilities and installing additional lighting within the park, general landscaping between the park boundaries and neighboring residences, and installing a park bench, picnic table, fountain, park sign, and garbage cans."/>
    <s v="RENWICK CITY PARK"/>
    <s v="HUMBOLDT"/>
    <n v="1"/>
    <n v="1"/>
  </r>
  <r>
    <x v="13"/>
    <n v="1286"/>
    <n v="2012"/>
    <s v="PLAYGROUND IMPROVEMENTS"/>
    <s v="C"/>
    <n v="8910.5"/>
    <s v="D"/>
    <s v="CITY OF CLARE"/>
    <s v="Clare will construct a new playground structure at City Park. The existing playground equipment is dilapidated and unsafe for use."/>
    <s v="CITY PARK"/>
    <s v="WEBSTER"/>
    <n v="4"/>
    <n v="0.5"/>
  </r>
  <r>
    <x v="13"/>
    <n v="1285"/>
    <n v="2012"/>
    <s v="POOL RENOVATION"/>
    <s v="A"/>
    <n v="75000"/>
    <s v="R"/>
    <s v="CITY OF POSTVILLE"/>
    <s v="Postville will renovate the Hall Roberts swimming pool at Lull’s Park. The facility was closed in 2010 due to excessive leaking. The renovation project will reuse as many components of the old pool and pool system as possible. A zero depth area will be added for greater access by limited mobility users. The existing wading pool will be removed and replaced with a splash pad."/>
    <s v="LULL'S PARK"/>
    <s v="ALLAMAKEE"/>
    <n v="1"/>
    <n v="10"/>
  </r>
  <r>
    <x v="13"/>
    <n v="1291"/>
    <n v="2013"/>
    <s v="E.B. LYONS INTREPRETIVE AREA ADDITION"/>
    <s v="A"/>
    <n v="175000"/>
    <s v="C"/>
    <s v="CITY OF DUBUQUE"/>
    <s v="The city of Dubuque (Dubuque County) will acquire (by purchase) a 52-acre farmstead as an addition to the E.B. Lyons Interpretive Area and develop a picnic area, natural area, and comfort station."/>
    <s v="E.B. LYONS PARK"/>
    <s v="Dubuque"/>
    <n v="0"/>
    <n v="86"/>
  </r>
  <r>
    <x v="13"/>
    <n v="1290"/>
    <n v="2013"/>
    <s v="BRUSHY CREEK BEACH DEVELOPMENT"/>
    <s v="A"/>
    <n v="260592"/>
    <s v="D"/>
    <s v="DEPT. OF NATURAL RESOURCES"/>
    <s v="The Iowa Department of Natural Resources will improve the access road and beach parking lot at Brushy Creek State Recreation Area."/>
    <s v="BRUSHY CREEK STATE RECREATION AREA"/>
    <s v="Webster"/>
    <n v="0"/>
    <n v="6500"/>
  </r>
  <r>
    <x v="13"/>
    <n v="1293"/>
    <n v="2013"/>
    <s v="DEERWOOD PARK CAMPGROUND IMPROVEMENT PHASE I"/>
    <s v="A"/>
    <n v="67004"/>
    <s v="D"/>
    <s v="CITY OF EVANSDALE"/>
    <s v="The city of Evansdale (Black Hawk County) will develop RV campground pads and a sanitary sewer and water service system at Deerwood Park."/>
    <s v="DEERWOOD PARK"/>
    <s v="Black Hawk"/>
    <n v="0"/>
    <n v="192"/>
  </r>
  <r>
    <x v="13"/>
    <n v="1299"/>
    <n v="2014"/>
    <s v="LEOPOLD RECREATION AREA ACQUISITION"/>
    <s v="A"/>
    <n v="150000"/>
    <s v="A"/>
    <s v="DES MOINES COUNTY CONSERVATION BOARD"/>
    <s v="The Des Moines County Conservation Board will acquire 235.0 acres to create the Leopold Recreation Area on the northern outskirts of Burlington."/>
    <s v="LEOPOLD RECREATION AREA"/>
    <s v="DES MOINES"/>
    <n v="2"/>
    <n v="235"/>
  </r>
  <r>
    <x v="13"/>
    <n v="1297"/>
    <n v="2014"/>
    <s v="BRUSHY CREEK SRA BEACH DEVELOPMENT PHASE II"/>
    <s v="A"/>
    <n v="262360"/>
    <s v="D"/>
    <s v="DEPT. OF NATURAL RESOURCES"/>
    <s v="The Iowa DNR will construct a beach concession building, utilities, and a sidewalk plus finish paving the beach parking at Brushy Creek State Recreation Area."/>
    <s v="BRUSHY CREEK STATE RECREATION AREA"/>
    <s v="Webster"/>
    <n v="0"/>
    <n v="6500"/>
  </r>
  <r>
    <x v="13"/>
    <n v="1295"/>
    <n v="2014"/>
    <s v="BOTNA BEND PARK IMPROVEMENTS"/>
    <s v="A"/>
    <n v="87000"/>
    <s v="D"/>
    <s v="POTTAWATTAMIE COUNTY"/>
    <s v="The Pottawattamie County (Iowa) Conservation Board will utilize a Land and Water Conservation Fund grant to assist in the construction of a 25 unit RV campground and water trail access site at Botna Bend County Park near the city of Hancock."/>
    <s v="BOTNA BEND COUNTY PARK"/>
    <s v="POTTAWATTAMIE"/>
    <n v="3"/>
    <n v="500"/>
  </r>
  <r>
    <x v="13"/>
    <n v="1298"/>
    <n v="2014"/>
    <s v="FORT DES MOINES PARK OUTDOOR CLASSROOM"/>
    <s v="A"/>
    <n v="103436.82"/>
    <s v="D"/>
    <s v="POLK COUNTY CONSERVATION BOARD"/>
    <s v="The Polk County Conservation Board will develop outdoor recreational and educational facilities at Fort Des Moines Park. The grant scope includes natural area improvements (e.g., prairie planting and restored wetland) that will help improve water quality of the pond; construction of an amphitheater, a three-season shelter, a connecting trail system with fitness component, a bird blind, vault toilets, utilities, educational kiosks, and an entrance from County Line Road with a paved parking lot."/>
    <s v="FORT DES MOINES PARK"/>
    <s v="POLK"/>
    <n v="3"/>
    <n v="135"/>
  </r>
  <r>
    <x v="13"/>
    <n v="1296"/>
    <n v="2014"/>
    <s v="DAKINS LAKE EXPANSION PHASE II"/>
    <s v="A"/>
    <n v="175000"/>
    <s v="D"/>
    <s v="STORY COUNTY"/>
    <s v="The Story County Conservation Board (Iowa) will construct a shower/restroom facility at the campground and a shelter/restroom facility at the day-use area within Dakins Lake County Park near Zearing."/>
    <s v="DAKINS LAKE COUNTY PARK"/>
    <s v="Story"/>
    <n v="2"/>
    <n v="103.2"/>
  </r>
  <r>
    <x v="14"/>
    <n v="559"/>
    <n v="2011"/>
    <s v="PAUL COMMUNITY PARK"/>
    <s v="C"/>
    <n v="150000"/>
    <s v="D"/>
    <s v="CITY OF PAUL"/>
    <s v="This grant provides funding for the continuing development of Paul’s Community Park. A spray park, horseshoe pits, restroom with changing area, five picnic shelters, soccer fields, walking path with exercise stations, parking improvements and utilities are included in project funding. The spray park is the first of its kind in this area and is expected to be a very popular feature."/>
    <s v="PAUL COMMUNITY PARK"/>
    <s v="MINIDOKA"/>
    <n v="2"/>
    <n v="11.6"/>
  </r>
  <r>
    <x v="14"/>
    <n v="558"/>
    <n v="2011"/>
    <s v="FARRAGUT WATER TOWER"/>
    <s v="A"/>
    <n v="300000"/>
    <s v="R"/>
    <s v="ID DEPARTMENT OF PARKS AND RECREATION"/>
    <s v="This grant provides funding to renovate the existing water tower and bury an overhead power line at Farragut State Park to ensure the continued health and safety of all park visitors. Without clean, safe water this world renowned and heavily used state park would be forced to close."/>
    <s v="FARRAGUT STATE PARK"/>
    <s v="KOOTENAI"/>
    <n v="1"/>
    <n v="2644.6"/>
  </r>
  <r>
    <x v="14"/>
    <n v="561"/>
    <n v="2012"/>
    <s v="AMERICAN FALLS SKATE PARK"/>
    <s v="C"/>
    <n v="82250"/>
    <s v="D"/>
    <s v="CITY OF AMERICAN FALLS"/>
    <s v="Develop a new skate park in American Falls within an existing park with ball fields and parking. The grant will help fund: land survey, design and engineering, constructing the skate park structure, fencing, walkways and ramp, sprinkler system redesign and repair, ground preparation and landscaping."/>
    <s v="LEE STREET PARK"/>
    <s v="Power"/>
    <n v="2"/>
    <n v="20.6"/>
  </r>
  <r>
    <x v="14"/>
    <n v="560"/>
    <n v="2012"/>
    <s v="MAJESTIC PARK DEVELOPMENT"/>
    <s v="C"/>
    <n v="117927"/>
    <s v="D"/>
    <s v="CITY OF RATHDRUM"/>
    <s v="This grant will develop a new park in Rathdrum consisting of two new softball fields (including backstops, dugouts, and outfield fencing) with opportunities to restripe the natural grass surface for football and soccer, a playground suitable for ages 5-12, a splash pad/park, furnishings (five park benches, bike racks, and a porta-potty), associated landscaping, an approximately 186-space gravel parking area with four paved ADA compliant parking spots, and paths between these major features plus the costs of engineering and design."/>
    <s v="MAJESTIC PARK"/>
    <s v="Kootenai"/>
    <n v="1"/>
    <n v="11.2"/>
  </r>
  <r>
    <x v="14"/>
    <n v="562"/>
    <n v="2013"/>
    <s v="THREE ISLAND CROSSING SP RESTROOM RENOVATION"/>
    <s v="A"/>
    <n v="100000"/>
    <s v="R"/>
    <s v="ID DEPARTMENT OF PARKS AND RECREATION"/>
    <s v="Renovate and upgrade the restroom/shower building and site electrical service near the day use/group picnic shelter/camper cabin area, including: demolishing existing building, remodel existing building, replacing transformer and upgrading electrical conductor lines, site work, ADA accessible path, and A/E contract administration."/>
    <s v="THREE ISLAND CROSSING STATE PARK"/>
    <s v="Elmore"/>
    <n v="2"/>
    <n v="613"/>
  </r>
  <r>
    <x v="14"/>
    <n v="564"/>
    <n v="2014"/>
    <s v="EAGLE ISLAND STATE PARK SHELTERS"/>
    <s v="A"/>
    <n v="60000"/>
    <s v="D"/>
    <s v="ID DEPARTMENT OF PARKS AND RECREATION"/>
    <s v="Construct 3 group picnic shelters, including paths, electric service, design and contract administration."/>
    <s v="EAGLE ISLAND STATE PARK"/>
    <s v="Ada"/>
    <n v="1"/>
    <n v="546"/>
  </r>
  <r>
    <x v="14"/>
    <n v="563"/>
    <n v="2014"/>
    <s v="BANCROFT MEMORIAL PARK"/>
    <s v="A"/>
    <n v="40000"/>
    <s v="D"/>
    <s v="CITY OF BANCROFT"/>
    <s v="Install playground including equipment, surfacing and concrete, equipment, labor and professional fees."/>
    <s v="BANCROFT MEMORIAL PARK"/>
    <s v="Caribou"/>
    <n v="2"/>
    <n v="5.2"/>
  </r>
  <r>
    <x v="14"/>
    <n v="568"/>
    <n v="2014"/>
    <s v="WOOD RIVER TRAIL SYSTEM"/>
    <s v="A"/>
    <n v="0"/>
    <s v="R"/>
    <s v="BLAINE COUNTY RECREATION DISTRICT"/>
    <s v="Funds renovation of four sections of the current Wood River Trail System in Blaine County, ID, including asphalt removal/replacement, design/engineering, and project management. LWCF has funded sections of this trail previously (16-00451, 16-00461, 16-00471). The grant sponsor has control and tenure via a variety of easements and other property interest tools."/>
    <s v="WOOD RIVER TRAILS"/>
    <s v="Blaine"/>
    <n v="2"/>
    <n v="45"/>
  </r>
  <r>
    <x v="15"/>
    <n v="968"/>
    <n v="2011"/>
    <s v="THE GROVE ADDITION"/>
    <s v="C"/>
    <n v="750000"/>
    <s v="A"/>
    <s v="GLENVIEW PARK DIST."/>
    <s v="The Glenview Park District (Cook County, Illinois) will utilize a Land and Water Conservation Fund grant to assist in purchasing a 4.5-acre addition to an existing 123-acre park known as The Grove. The new parklands are within an area designated as the Grove National Historic Landmark and are contiguous to the 50-acre Illinois Nature Preserve. Historical maps and documents will be used to restore the property in a manner that will ensure it continues to be an ecologically diverse prairie. Future development will be limited to trails for wildlife observation, nature studies and environmental education, and general photographic opportunities."/>
    <s v="THE GROVE"/>
    <s v="COOK"/>
    <n v="10"/>
    <n v="127.5"/>
  </r>
  <r>
    <x v="15"/>
    <n v="970"/>
    <n v="2012"/>
    <s v="MUIRHEAD ACQUISITION BOWES CREEK"/>
    <s v="A"/>
    <n v="576080"/>
    <s v="A"/>
    <s v="KANE COUNTY FOREST PRESERVE DIST."/>
    <s v="The Kane County Forest Preserve District will acquire 142.5 acres to create the Bowes Creek Woods. Much of the new park is in wetlands, so its future development is envisioned to include trails and general support facilities."/>
    <s v="BOWES-CREEK WOODS"/>
    <s v="KANE"/>
    <n v="14"/>
    <n v="142.5"/>
  </r>
  <r>
    <x v="15"/>
    <n v="969"/>
    <n v="2012"/>
    <s v="CASEY PROPERTY ACQUISITION"/>
    <s v="C"/>
    <n v="542250"/>
    <s v="A"/>
    <s v="JOLIET PARK DIST."/>
    <s v="The Joliet Park District will acquire 108.8 acres for the creation of Beane Homestead Park. Future development includes soccer, softball, and baseball fields plus trails within a forest setting."/>
    <s v="BEANE HOMESTEAD PARK"/>
    <s v="WILL"/>
    <n v="11"/>
    <n v="108.8"/>
  </r>
  <r>
    <x v="15"/>
    <n v="971"/>
    <n v="2012"/>
    <s v="MOSSVILLE SOCCER COMPLEX"/>
    <s v="C"/>
    <n v="245000"/>
    <s v="D"/>
    <s v="PEORIA PARK DIST."/>
    <s v="The Peoria Park District will improve the Mossville Soccer Complex by constructing soccer fields, a lacrosse/cricket field, shade structures, and walking paths, plus the installation of bio-swales."/>
    <s v="MOSSVILLE SOCCER COMPLEX"/>
    <s v="PEORIA"/>
    <n v="18"/>
    <n v="49.3"/>
  </r>
  <r>
    <x v="15"/>
    <n v="975"/>
    <n v="2013"/>
    <s v="YORKTOWN GOLF COURSE ACQUISITION"/>
    <s v="A"/>
    <n v="276500"/>
    <s v="A"/>
    <s v="VILLAGE OF SHILOH"/>
    <s v="The Village of Shiloh (St. Clair County) will utilize a Land and Water Conservation Fund grant to assist in acquiring a 37.2-acre private golf course for public outdoor recreation use."/>
    <s v="YORKTOWN GOLF COURSE"/>
    <s v="SAINT CLAIR"/>
    <n v="0"/>
    <n v="37.200000000000003"/>
  </r>
  <r>
    <x v="15"/>
    <n v="976"/>
    <n v="2013"/>
    <s v="WILMETTE AVENUE ACQUISITION"/>
    <s v="C"/>
    <n v="266000"/>
    <s v="A"/>
    <s v="WESTMONT PARK DISTRICT"/>
    <s v="The Westmont Park District will acquire 4.51 acres to create Wilmette Park."/>
    <s v="WILMETTE PARK"/>
    <s v="DUPAGE"/>
    <n v="0"/>
    <n v="4.5"/>
  </r>
  <r>
    <x v="15"/>
    <n v="972"/>
    <n v="2013"/>
    <s v="MOHAWK SCHOOL SITE ACQUISITION"/>
    <s v="A"/>
    <n v="506100"/>
    <s v="A"/>
    <s v="BENSENVILLE PARK DISTRICT"/>
    <s v="The Bensenville Park District (DuPage County, Illinois) will utilize a Land and Water Conservation Fund grant to assist in acquiring 4.06 acres for the creation of Mohawk Park."/>
    <s v="MOHAWK PARK"/>
    <s v="DUPAGE"/>
    <n v="0"/>
    <n v="4.0999999999999996"/>
  </r>
  <r>
    <x v="15"/>
    <n v="973"/>
    <n v="2013"/>
    <s v="BEACH-OAK PARK ADDITION"/>
    <s v="C"/>
    <n v="130000"/>
    <s v="A"/>
    <s v="COMMUNITY PARK DISTRICT OF LA GRANGE PARK"/>
    <s v="The Community Park District of La Grange Park (Cook County) will utilize a Land and Water Conservation Fund grant to assist in acquiring 0.138 acre as an addition to the 0.6-acre Beach-Oak Park."/>
    <s v="BEACH-OAK PARK"/>
    <s v="COOK"/>
    <n v="0"/>
    <n v="0.7"/>
  </r>
  <r>
    <x v="15"/>
    <n v="978"/>
    <n v="2014"/>
    <s v="ANTOS WOODS ACQUISITION"/>
    <s v="A"/>
    <n v="389200"/>
    <s v="A"/>
    <s v="KANE COUNTY FOREST PRESERVE DIST."/>
    <s v="The Forest Preserve District of Kane County will utilize a Land and Water Conservation Fund grant to assist in acquiring 37 acres as an addition to the Big Rock Greenway. Future development may include trails, interpretive overlooks, habitat restoration, and parking. Antos Woods was identified as a priority natural area in 1999 as part of the Chicago Wilderness-Fox River Watershed Biodiversity Inventory. The site has large native hardwoods, a diverse understory, and a pond and wetlands."/>
    <s v="ANTOS WOODS PARK"/>
    <s v="KANE"/>
    <n v="14"/>
    <n v="37"/>
  </r>
  <r>
    <x v="15"/>
    <n v="977"/>
    <n v="2014"/>
    <s v="TINLEY CREEK PRESERVE - VILLA SANTA MARIA"/>
    <s v="A"/>
    <n v="904000"/>
    <s v="A"/>
    <s v="COOK COUNTY FOREST PRESERVE DIST."/>
    <s v="The Forest Preserve District of Cook County will utilize a Land and Water Conservation Fund grant to assist in acquiring 29.3 acres as an addition to the Tinley Creek Preserve. Future development may include trails, picnic facilities, and restrooms."/>
    <s v="TINLEY CREEK PRESERVE"/>
    <s v="COOK"/>
    <n v="1"/>
    <n v="29.3"/>
  </r>
  <r>
    <x v="15"/>
    <n v="979"/>
    <n v="2014"/>
    <s v="YOUTH CAMPUS PARK ACQUISITION"/>
    <s v="A"/>
    <n v="750000"/>
    <s v="A"/>
    <s v="PARK RIDGE PARK DISTRICT"/>
    <s v="The Park Ridge Park District (Cook County, Illinois) will utilize a Land and Water Conservation Fund grant to assist in acquiring 11.35 acres for the creation of Youth Campus Park. Future development may include a splash pad, playground, a picnic shelter, an amphitheater, looped trail, paddle ball tennis courts, general purpose playfields, landscaping, and parking."/>
    <s v="YOUTH CAMPUS PARK"/>
    <s v="COOK"/>
    <n v="9"/>
    <n v="11.4"/>
  </r>
  <r>
    <x v="15"/>
    <n v="981"/>
    <n v="2014"/>
    <s v="ST. BONIFACE ACQUISITION"/>
    <s v="A"/>
    <n v="400000"/>
    <s v="A"/>
    <s v="TINLEY PARK PARK DISTRICT"/>
    <s v="The Tinley Park Park District (Cook County, Illinois) will utilize a Land and Water Conservation Fund grant to assist in acquiring 4.62 acre of land for the creation of a public outdoor recreation area which will include a baseball field, a lacrosse field, a playground, and parking."/>
    <s v="ST. BONIFACE PARK"/>
    <s v="COOK"/>
    <n v="1"/>
    <n v="4.5999999999999996"/>
  </r>
  <r>
    <x v="15"/>
    <n v="980"/>
    <n v="2014"/>
    <s v="BUDD STREET PARK"/>
    <s v="A"/>
    <n v="97700"/>
    <s v="A"/>
    <s v="VILLAGE OF RIVER GROVE"/>
    <s v="The village of River Grove (Cook County, Illinois) will acquire a 0.13 acre parcel, in fee simple title, for the creation of a passive park. The residential structure occupying the property will be demolished and future development plans for this neighborhood park include a butterfly garden, rain garden, picnic shelters, exercise stations, benches, and landscaping."/>
    <s v="BUDD STREET PARK"/>
    <s v="COOK"/>
    <n v="5"/>
    <n v="0.1"/>
  </r>
  <r>
    <x v="16"/>
    <n v="572"/>
    <n v="2011"/>
    <s v="WILL DETMER PARK"/>
    <s v="C"/>
    <n v="200000"/>
    <s v="C"/>
    <s v="MONROE COUNTY PARK BOARD"/>
    <s v="The Monroe County (Indiana) Parks and Recreation Board will utilize a Land and Water Conservation Fund grant to assist in acquiring and developing 18 acres west of Bloomington for a new county park. The grant scope includes an irrigated community garden which will provide a new type of outdoor recreation opportunity for the citizens of Monroe County, plus a fishing pier, a playground, a basketball court, a picnic shelter, an observation area, a trail, and general support facilities."/>
    <s v="WILL DETMER PARK"/>
    <s v="MONROE"/>
    <n v="9"/>
    <n v="18"/>
  </r>
  <r>
    <x v="16"/>
    <n v="574"/>
    <n v="2011"/>
    <s v="ALTHERR PARK"/>
    <s v="A"/>
    <n v="200000"/>
    <s v="C"/>
    <s v="MONTICELLO PARK BOARD"/>
    <s v="The Monticello (White County, Indiana) Parks Board will utilize a Land and Water Conservation Fund grant to assist in the acquisition and development of 16 acres on the City’s south side for a new family-oriented nature park. The grant scope for Altherr Park includes trail construction, picnic area, and general support facilities. The grant sponsor will preserve 7 acres of existing woodlands, create a 3-acre prairie, remove invasive species, and add new flora. The walking trail will connect to the City’s multi-modal community trail, linking the park to nearby parks and other parts of the City."/>
    <s v="ALTHERR PARK"/>
    <s v="WHITE"/>
    <n v="4"/>
    <n v="16"/>
  </r>
  <r>
    <x v="16"/>
    <n v="573"/>
    <n v="2011"/>
    <s v="ZIONSVILLE PARK"/>
    <s v="C"/>
    <n v="200000"/>
    <s v="C"/>
    <s v="ZIONSVILLE PARK BOARD"/>
    <s v="The Zionsville (Boone County, Indiana) Park Board will utilize a Land and Water Conservation Fund grant to assist in the acquisition and development of 10 acres located in Zionsville. The grant scope includes the construction of a trailhead for the 3.5 mile Rail Trail."/>
    <s v="ZIONSVILLE PARK"/>
    <s v="BOONE"/>
    <n v="4"/>
    <n v="10"/>
  </r>
  <r>
    <x v="16"/>
    <n v="575"/>
    <n v="2011"/>
    <s v="BECKENHOLDT PARK PHASE II"/>
    <s v="C"/>
    <n v="156466"/>
    <s v="D"/>
    <s v="GREENFIELD PARK &amp; RECREATION BOARD"/>
    <s v="The Greenfield (Hancock County, Indiana) Park Board will utilize a Land and Water Conservation Fund grant to assist in the acquisition and development of 30 acres as an addition to Beckenholdt Park. The grant scope includes additional trails, new picnic areas, a natural area, and a boardwalk over the wetland areas. These new opportunities will benefit the public by providing a natural area to bring the public closer to nature and enhancing their understanding and appreciation of the natural environment."/>
    <s v="BECKENHOLDT PARK"/>
    <s v="HANCOCK"/>
    <n v="5"/>
    <n v="51.6"/>
  </r>
  <r>
    <x v="16"/>
    <n v="579"/>
    <n v="2012"/>
    <s v="ARCHBOLD WILSON MEMORIAL PARK"/>
    <s v="A"/>
    <n v="137058"/>
    <s v="C"/>
    <s v="OSSIAN PARK BOARD"/>
    <s v="The Ossian Park Board will create Archbold Wilson Memorial Park by acquiring (by donation) 33 acres plus the construction of a picnic area, a man-made lake, a skate park, and an accessible parking area. Upon completion, the skate park component will be the first of its kind in Wells County. NEW PARK"/>
    <s v="ARCHBOLD WILSON MEMORIAL PARK"/>
    <s v="WELLS"/>
    <n v="6"/>
    <n v="33"/>
  </r>
  <r>
    <x v="16"/>
    <n v="578"/>
    <n v="2012"/>
    <s v="BIG WALNUT COMMUNITY PARK, PHASE II"/>
    <s v="A"/>
    <n v="200000"/>
    <s v="C"/>
    <s v="GREENCASTLE PARK BOARD"/>
    <s v="The Greencastle Park Board will expand Big Walnut Community Park with an 11.5-acre donation plus renovate an existing softball field with new dugouts, bleachers, parking lot, and restrooms; construct an additional nine holes to the existing nine-hole disc golf course; and construct an off-leash dog park area. The creation of the dog park will be the first of its kind in Putnam County, thus providing a new type of outdoor recreation opportunity."/>
    <s v="BIG WALNUT COMMUNITY PARK"/>
    <s v="PUTNAM"/>
    <n v="8"/>
    <n v="30.7"/>
  </r>
  <r>
    <x v="16"/>
    <n v="576"/>
    <n v="2012"/>
    <s v="WHITE RIVER GREENWAY"/>
    <s v="A"/>
    <n v="200000"/>
    <s v="C"/>
    <s v="MORGAN COUNTY PARK BOARD"/>
    <s v="The Morgan County Park Board will acquire 29 acres for development of the first segment of a new river greenway along the White River. The grant scope also includes the initial construction of a parking area for the trailhead, the trail, a picnic area, a fishing node, native planting, and a nature observation area."/>
    <s v="WHITE RIVER GREENWAY"/>
    <s v="MORGAN"/>
    <n v="9"/>
    <n v="29"/>
  </r>
  <r>
    <x v="16"/>
    <n v="577"/>
    <n v="2012"/>
    <s v="RIVERSIDE GARDEN PARK"/>
    <s v="A"/>
    <n v="199550"/>
    <s v="C"/>
    <s v="LEO-CEDARVILLE PARK BOARD"/>
    <s v="The Leo-Cedarville Park Board will acquire 3 acres adjacent to the existing 8-acre Riverside Garden Park and construct picnic and playground areas, 2 sand volleyball courts, 4 horseshoe pits, a splash pad, solar lighting for park signs and converting a wood chip trail to a hard surfaced trail."/>
    <s v="RIVERSIDE GARDEN PARK"/>
    <s v="ALLEN"/>
    <n v="3"/>
    <n v="11"/>
  </r>
  <r>
    <x v="16"/>
    <n v="581"/>
    <n v="2013"/>
    <s v="MACGREGOR PARK PHASE III"/>
    <s v="A"/>
    <n v="200000"/>
    <s v="C"/>
    <s v="WASHINGTON TOWNSHIP PARK BOARD"/>
    <s v="The Washington Township Park Board (Hamnilton County) will acquire a 38.5-acre parcel inholding at MacGregor Park. The grant scope also includes construction of a one-mile trail extension, reforesting 15 acres of cropland with a mixture of native trees and shrubs, and restoring five acres of prairie to native habitat."/>
    <s v="MACGREGOR PARK"/>
    <s v="Hamilton"/>
    <n v="0"/>
    <n v="84.5"/>
  </r>
  <r>
    <x v="16"/>
    <n v="582"/>
    <n v="2013"/>
    <s v="ROBE ANN PARK IMPROVEMENT PROJECT"/>
    <s v="A"/>
    <n v="200000"/>
    <s v="D"/>
    <s v="GREENCASTLE PARK BOARD"/>
    <s v="The Greencastle Park Board (Putnam County) will construct a splash park adjacent to the Greencastle Aquatic Center. This new feature will replace the existing baby pool with a variety of new foundation and spray features and will include shade structures, a group shelter, a pump and circulation room, uni-sex changing rooms, and fencing."/>
    <s v="ROBE ANN PARK"/>
    <s v="Putnam"/>
    <n v="0"/>
    <n v="19"/>
  </r>
  <r>
    <x v="16"/>
    <n v="580"/>
    <n v="2014"/>
    <s v="OAK RIDGE PRAIRIE COUNTY PARK"/>
    <s v="A"/>
    <n v="200000"/>
    <s v="C"/>
    <s v="LAKE COUNTY PARK BOARD"/>
    <s v="The Lake County Park Board will acquire 102 acres of surplus railroad property from CSX that will add to the existing Oak Ridge County Park and construct a new trail."/>
    <s v="OAK RIDGE PRAIRIE COUNTY PARK"/>
    <s v="Lake"/>
    <n v="1"/>
    <n v="840"/>
  </r>
  <r>
    <x v="16"/>
    <n v="585"/>
    <n v="2014"/>
    <s v="DALLAS LAKE PARK"/>
    <s v="A"/>
    <n v="200000"/>
    <s v="C"/>
    <s v="LAGRANGE COUNTY PARK BOARD"/>
    <s v="The LaGrange County Park Board will acquire 44.25 acres of new park land adjacent to the existing 96-acre Dallas Lake Park and construct a limestone trail with a boardwalk throughout the enlarged park, a picnic shelter, a restroom, and an additional parking lot."/>
    <s v="DALLAS LAKE PARK"/>
    <s v="Lagrange"/>
    <n v="3"/>
    <n v="140.30000000000001"/>
  </r>
  <r>
    <x v="16"/>
    <n v="586"/>
    <n v="2014"/>
    <s v="TEIBEL NATURE PARK"/>
    <s v="A"/>
    <n v="200000"/>
    <s v="C"/>
    <s v="SCHERERVILLE PARK BOARD"/>
    <s v="The Schererville Park Board will acquire 40 acres through donation and construct a picnic area, playground, trail, natural area, and parking."/>
    <s v="TEIBEL NATURE PARK"/>
    <s v="LAKE"/>
    <n v="1"/>
    <n v="40"/>
  </r>
  <r>
    <x v="16"/>
    <n v="587"/>
    <n v="2014"/>
    <s v="BODENHORN PARK"/>
    <s v="A"/>
    <n v="200000"/>
    <s v="C"/>
    <s v="LAPEL PARK BOARD"/>
    <s v="The Lapel Park Board will acquire 19 acres of new parkland through donation and construct two baseball diamonds, two softball diamonds, a concession stand/storage facility, a parking facility, a playground, open spaces, and a walking trail."/>
    <s v="BODENHORN PARK"/>
    <s v="MADISON"/>
    <n v="5"/>
    <n v="19"/>
  </r>
  <r>
    <x v="16"/>
    <n v="588"/>
    <n v="2014"/>
    <s v="ROUSH PARK"/>
    <s v="A"/>
    <n v="188755"/>
    <s v="C"/>
    <s v="BLUFFTON PARK BOARD"/>
    <s v="The Bluffton Parks and Recreation Board will acquire 6.5 acres, through donation, as an addition to Roush Park, enlarging the park to 10.9 acres. The grant scope includes the installation of a splash pad, walking trail, renovations to a large pavilion, replacement of a shelter, an additional parking lot, burying overhead electric lines, additional park benches and picnic tables, and tree planting."/>
    <s v="ROUSH PARK"/>
    <s v="Wells"/>
    <n v="3"/>
    <n v="10.9"/>
  </r>
  <r>
    <x v="17"/>
    <n v="749"/>
    <n v="2011"/>
    <s v="HILLSDALE STATE PARK CAMPGROUND DEVELOPMENT"/>
    <s v="A"/>
    <n v="501971"/>
    <s v="D"/>
    <s v="DEPT. OF WILDLIFE &amp; PARKS"/>
    <s v="The Kansas Department of Wildlife and Parks will utilize a Land and Water Conservation Fund grant to assist in constructing a new campground within Hillsdale State Park. The grant scope includes cabins and campsites, utilities, roads, and parking facilities in the Scott Creek area of the park. Although another campground already exists, the cabins will be the first in the park. Hillsdale State Park is located in the rolling hills of Miami County near Paola south of Kansas City, providing camping, fishing, boating and sailing, hunting, horseback riding, and sightseeing. The park is on the southern edge of Hillsdale Reservoir and is heavily used by metro Kansas City residents."/>
    <s v="HILLSDALE STATE PARK"/>
    <s v="Miami"/>
    <n v="0"/>
    <n v="12880"/>
  </r>
  <r>
    <x v="17"/>
    <n v="750"/>
    <n v="2012"/>
    <s v="ELK CITY STATE PARK CABIN DEVELOPMENT"/>
    <s v="A"/>
    <n v="60411.5"/>
    <s v="D"/>
    <s v="DEPT. OF WILDLIFE &amp; PARKS"/>
    <s v="The Kansas Department of Wildlife, Parks and Tourism will construct rustic cabins, utilities, a road, and parking within the 857-acre Elk City State Park. This park is adjacent to the Elk City Reservoir and the 12,000-acre Elm City State Wildlife Area in Montgomery County."/>
    <s v="ELK CITY STATE PARK"/>
    <s v="MONTGOMERY"/>
    <n v="4"/>
    <n v="857"/>
  </r>
  <r>
    <x v="17"/>
    <n v="752"/>
    <n v="2012"/>
    <s v="GARVIN PARK PLAYGROUND"/>
    <s v="C"/>
    <n v="100000"/>
    <s v="D"/>
    <s v="CITY OF AUGUSTA"/>
    <s v="Augusta (Butler County) will improve the 33-acre Garvin Park by constructing a playground, a 10-stall parking lot, and accessible routes (sidewalks) from the parking to the playground. The playground equipment will include numerous access and transfer points, walk through tunnels, multiple vertical and circular ladders and swing areas, climbing obstacle points, and straight and twisted slides, all located upon an accredited safety surface. Additional open play and exercise areas will be incorporated into this playground."/>
    <s v="GARVIN PARK"/>
    <s v="Butler"/>
    <n v="4"/>
    <n v="33"/>
  </r>
  <r>
    <x v="17"/>
    <n v="754"/>
    <n v="2013"/>
    <s v="HILLSDALE CAMPGROUND IMPROVEMENTS PHASE III"/>
    <s v="A"/>
    <n v="253236"/>
    <s v="D"/>
    <s v="DEPT. OF WILDLIFE &amp; PARKS"/>
    <s v="The Kansas Department of Wildlife, Parks and Tourism will construct a new campground at Hillsdale State Park in Miami County. The improvements include sewer, water and electrical hook ups, an interior paved road, parking, and camper pads."/>
    <s v="HILLSDALE STATE PARK"/>
    <s v="Miami"/>
    <n v="0"/>
    <n v="12880"/>
  </r>
  <r>
    <x v="17"/>
    <n v="753"/>
    <n v="2013"/>
    <s v="43rd AVENUE PARK DEVELOPMENT"/>
    <s v="A"/>
    <n v="200000"/>
    <s v="D"/>
    <s v="CITY OF HUTCHINSON"/>
    <s v="The city of Hutchinson (Reno County) will improve the 62-acre 43rd Avenue Park by installing barrier free play structures and constructing trails."/>
    <s v="43rd AVENUE PARK"/>
    <s v="Reno"/>
    <n v="0"/>
    <n v="62"/>
  </r>
  <r>
    <x v="17"/>
    <n v="755"/>
    <n v="2014"/>
    <s v="PRAIRIE DOG STATE PARK CAMPGROUND DEVELOPMENT"/>
    <s v="A"/>
    <n v="120000"/>
    <s v="D"/>
    <s v="DEPT. OF WILDLIFE &amp; PARKS"/>
    <s v="The Kansas Department of Wildlife, Parks and Tourism will utilize a Land and Water Conservation Fund grant to assist in constructing 27 campsites at 2 campgrounds within Prairie Dog State Park in Norton County. The grant scope includes constructing a new 20-unit campground with each unit providing 50-amp electrical service, water, and sewer hookups, making this the first campground within the park to offer sewer service. At another site, 50-amp electrical service and water hookups will be added to seven existing primitive campsites. Additional work includes a campground road, culverts, fencing, septic tanks, electrical transformers, and landscaping."/>
    <s v="PRAIRIE DOG STATE PARK"/>
    <s v="Norton"/>
    <n v="1"/>
    <n v="1150"/>
  </r>
  <r>
    <x v="17"/>
    <n v="756"/>
    <n v="2014"/>
    <s v="EL DORADO STATE PARK SHOWERHOUSE DEVELOPMENT"/>
    <s v="A"/>
    <n v="364715"/>
    <s v="R"/>
    <s v="DEPT. OF WILDLIFE &amp; PARKS"/>
    <s v="The Kansas Department of Wildlife, Parks and Tourism will utilize a Land and Water Conservation Fund grant to assist in constructing two shower houses buildings within El Dorado State Park in Butler County."/>
    <s v="EL DORADO STATE PARK"/>
    <s v="Butler"/>
    <n v="4"/>
    <n v="4000"/>
  </r>
  <r>
    <x v="18"/>
    <n v="1415"/>
    <n v="2011"/>
    <s v="WILLIAMSTOWN MARINA DOCK"/>
    <s v="C"/>
    <n v="28750"/>
    <s v="D"/>
    <s v="CITY OF WILLIAMSTOWN"/>
    <s v="Grant funds will be used to replace a previous dock that was utilized as boat slips for boaters using the Lake at this existing 335+/- acres site of Marina Dock. This dock will serve hundreds of recreational users for many years."/>
    <s v="WILLIAMSTOWN LAKE"/>
    <s v="GRANT"/>
    <n v="4"/>
    <n v="335"/>
  </r>
  <r>
    <x v="18"/>
    <n v="1414"/>
    <n v="2011"/>
    <s v="MIKE MILLER COUNTY PARK WATER SPRAYPAD"/>
    <s v="C"/>
    <n v="70000"/>
    <s v="D"/>
    <s v="MARSHALL COUNTY FISCAL COURT"/>
    <s v="Grant funds will be used to enhance the existing 83.7+/- acres of Mike Miller Park. This site will consist of a zero depth water spray pad which will have a flat concrete surface and will have four to six water spray elements."/>
    <s v="MIKE MILLER COUNTY PARK"/>
    <s v="MARSHALL"/>
    <n v="1"/>
    <n v="83.7"/>
  </r>
  <r>
    <x v="18"/>
    <n v="1427"/>
    <n v="2011"/>
    <s v="MONTICELLO/WAYNE CO. PARK PUTT PUTT AND SHELTER"/>
    <s v="A"/>
    <n v="18150"/>
    <s v="D"/>
    <s v="WAYNE COUNTY FISCAL COURT"/>
    <s v="Grant funds will be used to enhance this existing 81.7+/- acres of Monticello/Wayne County Park. This site will consist of the construction of an 18 hole putt-putt golf course and the renovation of two picnic shelters. The County has received several previous L&amp;WCF monies in the past."/>
    <s v="MONTICELLO/WAYNE COUNTY PARK"/>
    <s v="WAYNE"/>
    <n v="5"/>
    <n v="81.7"/>
  </r>
  <r>
    <x v="18"/>
    <n v="1429"/>
    <n v="2011"/>
    <s v="OXFORD ROAD PARK"/>
    <s v="A"/>
    <n v="65000"/>
    <s v="D"/>
    <s v="CITY OF GEORGETOWN"/>
    <s v="Grant funds will be used to develop a 24.67+/- acre newly created park in the City of Georgetown. Oxford Road Park will support an area of Georgetown where no park exists. This site will be a great asset to the community and the development will add picnic areas, tot lot, parking, and walkways."/>
    <s v="OXFORD ROAD PARK"/>
    <s v="SCOTT"/>
    <n v="4"/>
    <n v="24.7"/>
  </r>
  <r>
    <x v="18"/>
    <n v="1428"/>
    <n v="2011"/>
    <s v="MUNFORDVILLE SPORTS COMPLEX PHASE II"/>
    <s v="C"/>
    <n v="65000"/>
    <s v="D"/>
    <s v="CITY OF MUNFORDVILLE"/>
    <s v="Grant funds will be used to develop a 20+/- acre newly created site in the City of Munfordville. Munfordville Sports Complex will provide a complex that will host soccer leagues for handicapped youth, as well as, regional tournments."/>
    <s v="MUNFORDVILLE SPORTS COMPLEX"/>
    <s v="HART"/>
    <n v="2"/>
    <n v="20"/>
  </r>
  <r>
    <x v="18"/>
    <n v="1430"/>
    <n v="2011"/>
    <s v="BALLARD COUNTY RECREATIONAL PARK IMPROVEMENTS"/>
    <s v="A"/>
    <n v="65365"/>
    <s v="D"/>
    <s v="BALLARD COUNTY FISCAL COURT"/>
    <s v="Grant funds will be used to enhance the existing 11.57+/- acres of Ballard County Recreation Park. This site will consist of the renovation of baseball fields and the development of concession building and a comfort station that will continue to provide outdoor recreational opportunities for the community for many years."/>
    <s v="BALLARD COUNTY PARK"/>
    <s v="BALLARD"/>
    <n v="1"/>
    <n v="17"/>
  </r>
  <r>
    <x v="18"/>
    <n v="1421"/>
    <n v="2011"/>
    <s v="RIVERSIDE PARK PARKING LOT &amp; RV HOOKUPS"/>
    <s v="C"/>
    <n v="65000"/>
    <s v="D"/>
    <s v="CITY OF DAWSON SPRINGS"/>
    <s v="Grant funds will be used to enhance the existing 12+/- acres of Riverside Park. This project proposes to install raised electrical outlets, lights, as well as RV hookups. The project match will be donated through in-kind cash donations."/>
    <s v="RIVERSIDE PARK"/>
    <s v="HOPKINS"/>
    <n v="1"/>
    <n v="12"/>
  </r>
  <r>
    <x v="18"/>
    <n v="1416"/>
    <n v="2011"/>
    <s v="STRINGTOWN PARK WELLNESS PROJECT"/>
    <s v="C"/>
    <n v="12635"/>
    <s v="D"/>
    <s v="CITY OF FLORENCE"/>
    <s v="Grant funds will be used at this pre-existing 8+/- acre park site of the Springtown Park Wellness Project. This site will consist of installing four fitness stations along sections of the paved hike/bike trail. Each station will contain three pieces of fitness equipment, instructional signage and surfacing underneath the fitness equipment. Each fitness station will be designed to accommodate a specific user group; elementary age children, teenagers, adults and physically challenged/wheelchair population."/>
    <s v="STRINGTOWN PARK"/>
    <s v="BOONE"/>
    <n v="4"/>
    <n v="8"/>
  </r>
  <r>
    <x v="18"/>
    <n v="1424"/>
    <n v="2011"/>
    <s v="BEE SPRING PARK"/>
    <s v="C"/>
    <n v="60000"/>
    <s v="D"/>
    <s v="EDMONSON COUNTY FISCAL COURT"/>
    <s v="Grant funds will be used to develop this pre-existing newly protected 6+/- acre site of Bee Springs Park. This site is located in the Northern Region of the county; and will consist of the construction of a picnic shelter, lighting installation, playground equipment, basketball court, and horse shoe pits."/>
    <s v="BEE SPRING PARK"/>
    <s v="EDMONSON"/>
    <n v="2"/>
    <n v="6"/>
  </r>
  <r>
    <x v="18"/>
    <n v="1426"/>
    <n v="2011"/>
    <s v="CALHOUN MEMORIAL PARK"/>
    <s v="C"/>
    <n v="9131"/>
    <s v="D"/>
    <s v="CITY OF CALHOUN"/>
    <s v="Grant funds will be used to develop this newly created recreation area of 1.3+/- acres of Calhoun Memorial Park. This site will include a passive park area that will provide picnic facilities and other passive recreational opportunities."/>
    <s v="CALHOUN MEMORIAL PARK"/>
    <s v="MCLEAN"/>
    <n v="1"/>
    <n v="1.3"/>
  </r>
  <r>
    <x v="18"/>
    <n v="1418"/>
    <n v="2011"/>
    <s v="GERMANTOWN PARK"/>
    <s v="C"/>
    <n v="5000"/>
    <s v="R"/>
    <s v="CITY OF GERMANTOWN"/>
    <s v="Grant funds will be used to enhance the existing 20+/- acres of Germantown Recreational Park. Renovations will include portions of the dugout areas and the field at the outside edges, to allow better water drainage and run off. This renovation will benefit the park and community for many years, and will keep the existing ballfields in great condition for kids to play."/>
    <s v="GERMANTOWN PARK"/>
    <s v="BRACKEN"/>
    <n v="4"/>
    <n v="20"/>
  </r>
  <r>
    <x v="18"/>
    <n v="1419"/>
    <n v="2011"/>
    <s v="OLIVERIO PARK"/>
    <s v="C"/>
    <n v="65000"/>
    <s v="R"/>
    <s v="CITY OF ASHLAND"/>
    <s v="Grant funds will be used to enhance the existing 10+/- acres of Oliverio Park. Renovations include leveling the infield and outfield, rebuilding the pitcher's mound, and fixing the warning track surrounding the field. Plans are in place to ensure that the restrooms meet requirements and that the handicap parking is accessible."/>
    <s v="OLIVERIO PARK"/>
    <s v="BOYD"/>
    <n v="4"/>
    <n v="10.7"/>
  </r>
  <r>
    <x v="18"/>
    <n v="1422"/>
    <n v="2011"/>
    <s v="ELKTON-TODD COUNTY PARK IMPROVEMENTS"/>
    <s v="C"/>
    <n v="65000"/>
    <s v="R"/>
    <s v="CITY OF ELKTON"/>
    <s v="Grant funds will be used to enhance the existing 9.57+/- acres of Elkton-Todd County Park. The County proposes to renovate and repair facilities; the repairs will include the reconstruction of two park pavilions, and repairing of concrete surfaces. Restrooms will be repaired to make them handicap accessible and more usable to the public."/>
    <s v="ELKTON-TODD COUNTY PARK"/>
    <s v="TODD"/>
    <n v="1"/>
    <n v="9.6"/>
  </r>
  <r>
    <x v="18"/>
    <n v="1425"/>
    <n v="2011"/>
    <s v="ROBERTSON COUNTY LIONS CLUB PARK"/>
    <s v="A"/>
    <n v="5000"/>
    <s v="R"/>
    <s v="ROBERTSON COUNTY FISCAL COURT"/>
    <s v="Grant funds will be used to enhance the existing 4+/- acres of Robertson County Park. This site will consist of the renovation of an existing concession stand/building; and it will be an asset to the facility especially during baseball/softball games"/>
    <s v="ROBERTSON COUNTY LIONS CLUB PARK"/>
    <s v="ROBERTSON"/>
    <n v="4"/>
    <n v="4"/>
  </r>
  <r>
    <x v="18"/>
    <n v="1417"/>
    <n v="2011"/>
    <s v="EDDYVILLE POOL REPAIRS"/>
    <s v="A"/>
    <n v="30000"/>
    <s v="R"/>
    <s v="CITY OF EDDYVILLE"/>
    <s v="Grant funds will be used to enhance this existing 1+/- acre park site in the City of Eddyville. Renovation will be done to the swimming facility. The City Park Pool is the only publicly owned pool in the county. Hundreds of children, youth and adults use the pool every summer. It also provides employment for several youth during the summer."/>
    <s v="EDDYVILLE CITY PARK"/>
    <s v="LYON"/>
    <n v="1"/>
    <n v="1"/>
  </r>
  <r>
    <x v="18"/>
    <n v="1420"/>
    <n v="2011"/>
    <s v="BULLITT COUNTY SWIMMING POOL RENOVATION"/>
    <s v="C"/>
    <n v="32500"/>
    <s v="R"/>
    <s v="BULLITT COUNTY FISCAL COURT"/>
    <s v="Grant funds will be used to enhance this existing 1+/- acre park site of Bullitt County Swimming Pool. Renovation is needed to continue providing outdoor recreational activities to the community. The renovations will make this site more inviting to the community."/>
    <s v="SHEPHERDSVILLE PUBLIC SWIMMING POOL"/>
    <s v="BULLITT"/>
    <n v="2"/>
    <n v="1"/>
  </r>
  <r>
    <x v="18"/>
    <n v="1436"/>
    <n v="2012"/>
    <s v="COVE SPRING II PAVILION AND ARCHERY"/>
    <s v="C"/>
    <n v="30000"/>
    <s v="D"/>
    <s v="CITY OF FRANKFORT"/>
    <s v="Grant funds will be used at the 250+/- acre site of Cove Spring II. This site will consist of the development of ground shelter picnic areas, an archery range and support facilities. The archery facilities will include three adjacent outdoor static archery ranges and a 3-D archery range along with targets and archery equipment. Other aspects of the project will include native landscaping, signage and park amenities. This park will be a great asset to the community."/>
    <s v="COVE SPRING PARK"/>
    <s v="FRANKLIN"/>
    <n v="6"/>
    <n v="250"/>
  </r>
  <r>
    <x v="18"/>
    <n v="1440"/>
    <n v="2012"/>
    <s v="BERT T COMBS PARK IMPROVEMENTS"/>
    <s v="A"/>
    <n v="24828"/>
    <s v="D"/>
    <s v="CITY OF MANCHESTER"/>
    <s v="Grant funds will be used for the development of support facilities at this +/- acre site for Bert T. combs Park. The support facilities will be used to support the RV campsite ares, and will be an asset to the recreational area."/>
    <s v="BERT T. COMBS PARK"/>
    <s v="CLAY"/>
    <n v="5"/>
    <n v="200"/>
  </r>
  <r>
    <x v="18"/>
    <n v="1442"/>
    <n v="2012"/>
    <s v="LEROY ROWE MEMORIAL PARK IMPROVEMENTS"/>
    <s v="C"/>
    <n v="30000"/>
    <s v="D"/>
    <s v="CITY OF RUSSELL SPRINGS"/>
    <s v="Grant funds will be used for the development of comfort stations and family/group picnic areas at this 80+/- acre site of Leroy Rowe Memorial Park. These facilities will be great assets to the park and they will have long term benefits to the citizens of Russell Springs."/>
    <s v="LEROY ROWE MEMORIAL PARK"/>
    <s v="RUSSELL"/>
    <n v="1"/>
    <n v="80"/>
  </r>
  <r>
    <x v="18"/>
    <n v="1438"/>
    <n v="2012"/>
    <s v="LAKE REBA HANDICAP ACCESSIBLE PLAYGROUND"/>
    <s v="C"/>
    <n v="50000"/>
    <s v="D"/>
    <s v="CITY OF RICHMOND"/>
    <s v="Grant funds will be used to enhance the existing 75+/- acre site of Lake Reba. The goals of this project are to purchase, install and surface a playground that is accessible to all children, regardless of the ability level. The main feature of this playground will be the Liberty Swing. This swing will allow children in wheelchairs fullu accessibility, without having to transfer out of their wheelchairs. The park is a Regional Park that serves the population of Madison County and over six ajoining counties."/>
    <s v="LAKE REBA PARK"/>
    <s v="MADISON"/>
    <n v="6"/>
    <n v="75"/>
  </r>
  <r>
    <x v="18"/>
    <n v="1441"/>
    <n v="2012"/>
    <s v="LAKE CUMBERLAND RECREATIONAL CENTER"/>
    <s v="C"/>
    <n v="10000"/>
    <s v="D"/>
    <s v="RUSSELL COUNTY FISCAL COURT"/>
    <s v="Grant funds will be used for the development of comfort stations at this 66+/- acre site of Lake Cumberland Recreation Area. This comfort station will be a great support facility for this recreational area."/>
    <s v="LAKE CUMBERLAND RECREATIONAL CENTER"/>
    <s v="RUSSELL"/>
    <n v="1"/>
    <n v="66"/>
  </r>
  <r>
    <x v="18"/>
    <n v="1448"/>
    <n v="2012"/>
    <s v="SHELBY TRAILS PARK STABLE ADDITION"/>
    <s v="C"/>
    <n v="50000"/>
    <s v="D"/>
    <s v="SHELBY COUNTY FISCAL COURT"/>
    <s v="Grant funds will be used for the development of a horse trails and support facilities at this 9.33+ acre site of Shelby Trails Park. This facility will consist of a 15-20 mile trail which will be used by hikers and equestrian events like trail riding and many other equestrian special events. This trail will be a feature that can be utilized by the entire community. This feature will be a great asset to the Park, as well as, to the citizens of Shelby County."/>
    <s v="SHELBY TRAILS PARK"/>
    <s v="SHELBY"/>
    <n v="2"/>
    <n v="9.3000000000000007"/>
  </r>
  <r>
    <x v="18"/>
    <n v="1444"/>
    <n v="2012"/>
    <s v="SANDY LEE WATKINS COUNTY PARK LAKE"/>
    <s v="A"/>
    <n v="50000"/>
    <s v="D"/>
    <s v="HENDERSON COUNTY FISCAL COURT"/>
    <s v="Grant funds will be used for the development of a Lake and a fishing pier at this 7+/- acre site of Sandy Lee Watkins County Park. This facility will incororate a handicap accessible fishing pier/dock. This lake will be a feature that can be utilizedby special needs citizens in this community. This feature will be a great asses to the park, as well as, to the citizens of Henderson County."/>
    <s v="SANDY LEE WATKINS COUNTY PARK"/>
    <s v="HENDERSON"/>
    <n v="1"/>
    <n v="7"/>
  </r>
  <r>
    <x v="18"/>
    <n v="1443"/>
    <n v="2012"/>
    <s v="LACENTER CITY PARK REVITALIZATION"/>
    <s v="A"/>
    <n v="25000"/>
    <s v="D"/>
    <s v="CITY OF LACENTER"/>
    <s v="Grant funds will be used for the development of playground equipment and basketball courts at this 4.2+/- acre site of LaCenter City Park Revitalation. These facilities will be great assets to the Park, and will make the park something to be proud of again, along with having long term benefits to the citizens of LaCenter."/>
    <s v="LACENTER CITY PARK"/>
    <s v="BALLARD"/>
    <n v="1"/>
    <n v="4.2"/>
  </r>
  <r>
    <x v="18"/>
    <n v="1431"/>
    <n v="2012"/>
    <s v="THOMPSON PARK SPLASH AREA"/>
    <s v="C"/>
    <n v="19202"/>
    <s v="D"/>
    <s v="CITY OF BARBOURVILLE"/>
    <s v="Grant funds will be used at the 4+/- acre site of Thompson Park. This site will consist of a splash area with a raindrop mushroom water attraction and an 8' tulip sprayer along with park benches. This project will add recreational opportunities for the citizens of Barbourville."/>
    <s v="THOMPSON PARK"/>
    <s v="KNOX"/>
    <n v="5"/>
    <n v="4"/>
  </r>
  <r>
    <x v="18"/>
    <n v="1447"/>
    <n v="2012"/>
    <s v="PENNTRILE MOUNTAIN BIKING TRAINING AREA"/>
    <s v="A"/>
    <n v="60000"/>
    <s v="D"/>
    <s v="CHRISTIAN COUNTY FISCAL COURT"/>
    <s v="Grant funds will be used for the development of a mountain biking area at this 4+ acre site for Pennyrile Biking Area. The area is a trial of obstacle courses using soil, soil mounds, rock, wood/limbs for jumps and other natural material to construct a training trail."/>
    <s v="PENNTRILE STATE RESORT PARK"/>
    <s v="CHRISTIAN"/>
    <n v="1"/>
    <n v="4"/>
  </r>
  <r>
    <x v="18"/>
    <n v="1435"/>
    <n v="2012"/>
    <s v="PAINTSVILLE PLAYGROUND PROJECT"/>
    <s v="C"/>
    <n v="23267"/>
    <s v="D"/>
    <s v="CITY OF PAINTSVILLE"/>
    <s v="Grant funds will be used at the 2+/- acre site of Paintsville Playground. This site will consist of the construction of two separate play areas; one for ages 2-5, and the other one for ages up to 12 years old. The City of Paintsville has a population of approximately 5,000 people; and the Community is over joyed and fully endorses this facility in the area."/>
    <s v="ESCOM CHANDLER PARK"/>
    <s v="JOHNSON"/>
    <n v="5"/>
    <n v="2"/>
  </r>
  <r>
    <x v="18"/>
    <n v="1434"/>
    <n v="2012"/>
    <s v="CROSS CREEK PARK PHASE II"/>
    <s v="C"/>
    <n v="20356"/>
    <s v="D"/>
    <s v="CITY OF MIDDLETOWN"/>
    <s v="Grant funds will be used to enhance the existing 1.81+/- acres of Cross Creek Park. This site will consist of the upgrading of the existing playground area; to include a wide and long slide, spiral slide, quantum slide, arch climber, curly climber, a rock challenge wall and park benches. This facility will be an asset to the community."/>
    <s v="CROSS CREEK PARK"/>
    <s v="JEFFERSON"/>
    <n v="3"/>
    <n v="1.8"/>
  </r>
  <r>
    <x v="18"/>
    <n v="1446"/>
    <n v="2012"/>
    <s v="PIKEVILLE BOB AMOS PARK HORSE RIDING AREA"/>
    <s v="A"/>
    <n v="60000"/>
    <s v="D"/>
    <s v="CITY OF PIKEVILLE"/>
    <s v="Grant funds will be used for the enhanced development of a rodeo area and support facilities at this 1.1163+/- of a acre site for Pikeville Bob Amos Park. This site will consist of an ADA compliant horse-back riding area which will be located in the vicinity of a planned equestrian trail. This project is highly supposrted by the local riding club; and will be a great addition to the Park."/>
    <s v="BOB AMOS PARK"/>
    <s v="PIKE"/>
    <n v="5"/>
    <n v="1.1000000000000001"/>
  </r>
  <r>
    <x v="18"/>
    <n v="1439"/>
    <n v="2012"/>
    <s v="JERRY ZUEHL MEMORIAL SKATE PARK"/>
    <s v="A"/>
    <n v="20000"/>
    <s v="D"/>
    <s v="CITY OF LIVERMORE"/>
    <s v="Grant funds will be used for the development of a Skate Park at this .25+/- of an acre site for Jerry Zuehl Memorial Skate Park. This truely is a community project; and this facility will be a great asset to the Park. This site will have long term benefits to the citizens of Livermore."/>
    <s v="RIVERFRON PARK-JERRY ZUEHL MEMORIAL SKATE PARK"/>
    <s v="MCLEAN"/>
    <n v="1"/>
    <n v="0.3"/>
  </r>
  <r>
    <x v="18"/>
    <n v="1433"/>
    <n v="2012"/>
    <s v="DOVER CITY PARK IMPROVEMENTS"/>
    <s v="C"/>
    <n v="7000"/>
    <s v="D"/>
    <s v="CITY OF DOVER"/>
    <s v="Grant funds will be used to replace the playground equipment at this small .21+/- acre site of Dover City Park. The current pre-manufactured wood equipment and the chain link fence around the park have not been able to withstand the wear and tear of public use. The impovements of the playground equipment along with fencing will greatly enhance the community."/>
    <s v="DOVER CITY PARK"/>
    <s v="MASON"/>
    <n v="4"/>
    <n v="0"/>
  </r>
  <r>
    <x v="18"/>
    <n v="1432"/>
    <n v="2012"/>
    <s v="MARION/CRITTENDEN COUNTY PARK TRACK"/>
    <s v="C"/>
    <n v="15050"/>
    <s v="R"/>
    <s v="CITY OF MARION"/>
    <s v="Grant funds will be used for the renovation of a track facility at this 32.36+/- acre site of Marion/Crittenden County Park. This walking track will provide the community, especially the handicapped citizens, a nice, safe place to walk, jog and run."/>
    <s v="MARION/CRITTENDEN COUNTY PARK"/>
    <s v="CRITTENDEN"/>
    <n v="1"/>
    <n v="32.4"/>
  </r>
  <r>
    <x v="18"/>
    <n v="1445"/>
    <n v="2012"/>
    <s v="DAWSON SPRINGS CITY PARK UPGRADES"/>
    <s v="C"/>
    <n v="13834"/>
    <s v="R"/>
    <s v="CITY OF DAWSON SPRINGS"/>
    <s v="Grant funds will be used for the enhanced renovation development of tennis anc basketball courts at this 21.8+/- acre site of Dawson Springs City Park. The upgrading of this facility is extremely needed and it will be a great asset to the Park, as well as to the citizens of Dawson Springs."/>
    <s v="DAWSON SPRINGS CITY PARK"/>
    <s v="HOPKINS"/>
    <n v="1"/>
    <n v="21.8"/>
  </r>
  <r>
    <x v="18"/>
    <n v="1437"/>
    <n v="2012"/>
    <s v="CALVERT CITY COUNTRY CLUB TENNIS COURT"/>
    <s v="A"/>
    <n v="50000"/>
    <s v="R"/>
    <s v="CITY OF CALVERT CITY"/>
    <s v="Grant funds will be used for the renovation development of sports and playfields and support facilities at the .319+/- acre site of Calvert City Tennis Court. These facilities will be great assets to the Park and they will have long term benefits to the citizens of Calvert City."/>
    <s v="CALVERT CITY COUNTRY CLUB"/>
    <s v="MARSHALL"/>
    <n v="1"/>
    <n v="0.3"/>
  </r>
  <r>
    <x v="18"/>
    <n v="1450"/>
    <n v="2013"/>
    <s v="HAWESVILLE RIVERFRONT PARK"/>
    <s v="A"/>
    <n v="25000"/>
    <s v="D"/>
    <s v="CITY OF HAWESVILLE"/>
    <s v="Grant funds will be used for the development of playground equipment, basketball courts and lighting at this 4539 acre site for Hawesville Riverfront Park. The community has been waiting for years to see this site developed into a park. This facility will be a great asset to the park, as well as to the citizens of Hawesville."/>
    <s v="HAWESVILLE RIVERFRONT PARK"/>
    <s v="HANCOCK"/>
    <n v="0"/>
    <n v="4539"/>
  </r>
  <r>
    <x v="18"/>
    <n v="1451"/>
    <n v="2013"/>
    <s v="WOODEN BRIDGE PARK RESTROOM"/>
    <s v="A"/>
    <n v="13566"/>
    <s v="D"/>
    <s v="CITY OF ISLAND"/>
    <s v="Grant funds will be used for the development of restrooms at this 1.068 acre site of Wooden Bridge Park. Restroom facilities are very much needed as the park serves as host to many events throughout the year. The park is also home to local musicians performing for fundraisers, benefits and church events. This feature will be a great assit to the park, as well as, to the citizens."/>
    <s v="WOODEN BRIDGE PARK"/>
    <s v="MCLEAN"/>
    <n v="0"/>
    <n v="1068"/>
  </r>
  <r>
    <x v="18"/>
    <n v="1454"/>
    <n v="2013"/>
    <s v="WENDELL MOORE PARK"/>
    <s v="A"/>
    <n v="16560"/>
    <s v="D"/>
    <s v="OLDHAM COUNTY FISCAL COURT"/>
    <s v="Grant funds will be used for the development of an exercise trail, equipment and signs at this 97 acre site for Wendell Moore Park Trail. This trail will eventually connect to a planned multi-use trail. The trail will serve all age groups with the county; and it will promote healthy life style changes to the citizens of Oldham County"/>
    <s v="WENDELL MOORE PARK"/>
    <s v="OLDHAM"/>
    <n v="0"/>
    <n v="97"/>
  </r>
  <r>
    <x v="18"/>
    <n v="1449"/>
    <n v="2013"/>
    <s v="LONDON-LAUREL WELLNESS PARK"/>
    <s v="A"/>
    <n v="70000"/>
    <s v="D"/>
    <s v="LAUREL COUNTY FISCAL COURT"/>
    <s v="Grant funds will be used for the development of playground equipment and a spray pool at this 47 acre site for the London-Laurel Wellness Park. The proposed project will further enhance recreation opportunities for the community, as well as the entire region. It is within walking distance from the public library and a technical college."/>
    <s v="LONDON-LAUREL WELLNESS PARK"/>
    <s v="LAUREL"/>
    <n v="0"/>
    <n v="47"/>
  </r>
  <r>
    <x v="18"/>
    <n v="1459"/>
    <n v="2013"/>
    <s v="HERB BOTTS NATURE PARK AMPHITHEATER"/>
    <s v="A"/>
    <n v="69295"/>
    <s v="D"/>
    <s v="MONTGOMERY COUNTY FISCAL COURT"/>
    <s v="Grant funds will be used for the development of an amphitheater at this 32 acre site for Herb Botts Nature Park. The proposed project will consist of the installation of a covered amphitheater with a concrete concert stage. The site will also have black topped sidewalks connecting the amphitheater to the existing nature/walking trail. This facility will be a great asset to the Park, as well as, to the citizens fo Montgomery County."/>
    <s v="HERB BOTTS PARK"/>
    <s v="MONTGOMERY"/>
    <n v="0"/>
    <n v="32"/>
  </r>
  <r>
    <x v="18"/>
    <n v="1460"/>
    <n v="2013"/>
    <s v="DAWSON SPRINGS CITY PARK PLAYGROUND"/>
    <s v="A"/>
    <n v="43000"/>
    <s v="D"/>
    <s v="CITY OF DAWSON SPRINGS"/>
    <s v="Grant funds will be used for the enhanced developmentof playground equipment at tis 21.8 acre site for Dawson Springs City Park. Playground equipment will be provided for the two groups of children, the younger members of the softball and baseball families who are at the various fields; and any young members of the community and visitors alike who wish to play on tis playground."/>
    <s v="DAWSON SPRINGS CITY PARK"/>
    <s v="HOPKINS"/>
    <n v="0"/>
    <n v="21.8"/>
  </r>
  <r>
    <x v="18"/>
    <n v="1458"/>
    <n v="2013"/>
    <s v="GASLIGHT SPLASH PARK"/>
    <s v="A"/>
    <n v="61000"/>
    <s v="D"/>
    <s v="CITY OF JEFFERSONTOWN"/>
    <s v="Grant funds will be used for the development of swimming facilities (spray pool) at this .20 of an acre site for Gaslight Spash Park. The new splash pad will provide recreational opportunities for a portion of the park. This feature will be a great asset to the Park, as well as, to the citizens of the City of Jeffersontown."/>
    <s v="GASLIGHT RECREATIONAL AREA"/>
    <s v="JEFFERSON"/>
    <n v="0"/>
    <n v="20"/>
  </r>
  <r>
    <x v="18"/>
    <n v="1453"/>
    <n v="2013"/>
    <s v="DOUTHITT PARK SPLASH PARK"/>
    <s v="A"/>
    <n v="70000"/>
    <s v="R"/>
    <s v="CITY OF JACKSON"/>
    <s v="Greant funds will be used for the development of swimming facilities (spray pool) at this 14 acre site for Douthitt Park. The City's municipal pool was closed in 2005, and since that time, there have been no swimming pool facilities available to the residents of this area. Therefore, this splash/spray pool will provide recreational opportunities where none exist. This feature will be a great asset to the park as well as to the citizens of the City of Jackson."/>
    <s v="DOUTHITT PARK"/>
    <s v="BREATHITT"/>
    <n v="0"/>
    <n v="14"/>
  </r>
  <r>
    <x v="18"/>
    <n v="1457"/>
    <n v="2013"/>
    <s v="GORDON PARK PLAYGROUND PARK"/>
    <s v="A"/>
    <n v="33200"/>
    <s v="R"/>
    <s v="CITY OF CROFTON"/>
    <s v="Grant funds will be used for the enhanced renovation development of playground equipment at this 13 acre site for Gordon Park Playground. the current equipment is outdated and is in dire need of replacement, this poses safety concerns with parents. This facility will be a great asset to the Park, as well as to the citizens of the City of Crofton."/>
    <s v="GORDON PARK"/>
    <s v="Christian"/>
    <n v="0"/>
    <n v="10"/>
  </r>
  <r>
    <x v="18"/>
    <n v="1455"/>
    <n v="2013"/>
    <s v="WARREN C. WALKER PARK POOL RENOVATION"/>
    <s v="A"/>
    <n v="10500"/>
    <s v="R"/>
    <s v="CITY OF DOUGLASS HILLS"/>
    <s v="Grant funds will be used for the renovation development of swimming facilities at thie 3.3 acre site for Warren C. Walker Pool Renovation. Some of the renovations will include adding an automatic system to ensure proper chlorine mixture, replacement of fencing around the kiddie pool, purchase of a new safety pool cover, and the replacement of grating and support beams in the pool pump house. This facility will be a great asset to the Park, as well as to the citizens of the City of Douglass Hills."/>
    <s v="WARREN C. WALKER PARK"/>
    <s v="JEFFERSON"/>
    <n v="0"/>
    <n v="3.3"/>
  </r>
  <r>
    <x v="18"/>
    <n v="1461"/>
    <n v="2014"/>
    <s v="KUTTAWA LAKE BARKLEY AMPHITHEATER"/>
    <s v="A"/>
    <n v="0"/>
    <s v="D"/>
    <s v="CITY OF KUTTAWA"/>
    <s v="Grant funds will be used for the development of an amphitheater and support facilities at this 16 +/- acre site of Kuttawa Lake Barkley Amphitheater. This ampitheater will consist of the construction of a six-level seating area. Each level will have a &quot;grassy&quot; base allowing for attendees to bring lawn chairs or blankets. This site will be a great asset to the community, as well as, to the citizens of Kuttawa."/>
    <s v="LAKE BARKLEY/KUTTAWA RECREATIONAL AREA"/>
    <s v="LYON"/>
    <n v="1"/>
    <n v="16"/>
  </r>
  <r>
    <x v="18"/>
    <n v="1467"/>
    <n v="2014"/>
    <s v="BATTLE OF PUNCHEON PARK PICNIC SHELTER"/>
    <s v="A"/>
    <n v="0"/>
    <s v="D"/>
    <s v="MAGOFFIN COUNTY FISCAL COURT"/>
    <s v="Grant funds will be used for the development of playground equipment at this .4+/- of an acre site of Pembroke Playground Project. This equipment will be accommodated with rubber mulch, which will provide a safer fall impact, and the rubber mulch will provide longevity as opposed to the wood mulch. The equipment will be ADA compliant. This site will be a great asset to the community, as well as, to the citizens of Pembroke."/>
    <s v="BATTLE OF PUNCHEON CULTURAL AND HERITAGE PARK"/>
    <s v="MAGOFFIN"/>
    <n v="5"/>
    <n v="13"/>
  </r>
  <r>
    <x v="18"/>
    <n v="1465"/>
    <n v="2014"/>
    <s v="RIVER FRONT CITY PARK IMPROVEMENT"/>
    <s v="A"/>
    <n v="0"/>
    <s v="D"/>
    <s v="CITY OF HYDEN"/>
    <s v="Grant funds will be used for the development of an amphitheater/band shell at this 4.3+/- acre site of River Front City Park. This amphitheater will enable the City of Hyden to host plays, musical events, and other events where local performers can display their talents. This site will be a great asset to the community, as well as, to the citizens of Hyden."/>
    <s v="RIVER FRONT CITY PARK"/>
    <s v="LESLIE"/>
    <n v="5"/>
    <n v="4.3"/>
  </r>
  <r>
    <x v="18"/>
    <n v="1466"/>
    <n v="2014"/>
    <s v="PEMBROKE PLAYGROUND PROJECT"/>
    <s v="A"/>
    <n v="0"/>
    <s v="D"/>
    <s v="CITY OF PEMBROKE"/>
    <s v="Grant funds will be used for the development of playground equipment at this .4+/- of an acre site of Pembroke Playground Project. This equipment will be accommodated with rubber mulch, which will provide a safer fall impact, and the rubber mulch will provide longevity as opposed to the wood mulch. The equipment will be ADA compliant. This site will be a great asset to the community, as well as, to the citizens of Pembroke."/>
    <s v="PEMBROKE CITY PARK"/>
    <s v="CHRISTIAN"/>
    <n v="1"/>
    <n v="0.4"/>
  </r>
  <r>
    <x v="19"/>
    <n v="919"/>
    <n v="2011"/>
    <s v="WASHINGTON PARISH ACQUISITION"/>
    <s v="C"/>
    <n v="230000"/>
    <s v="A"/>
    <s v="WASHINGTON PARISH RECREATION DISTRICT #1"/>
    <s v="Grant funds will be used to acquire 99.276+/- acres in Washington Parish Recreation District 1, a district where adequate youth sports facilities no longer exist outside of schools and there are no facilities for senior citizens to participate in outdoor recreation and physical fitness activities. This new park will be for future development of ballfields, walking trails, playgrounds, picnic shelters, and other related support facilities."/>
    <s v="WASHINGTON PARISH RECREATION COMPLEX"/>
    <s v="WASHINGTON"/>
    <n v="2"/>
    <n v="153.30000000000001"/>
  </r>
  <r>
    <x v="19"/>
    <n v="924"/>
    <n v="2011"/>
    <s v="ZEMURRAY PARK RENOVATIONS"/>
    <s v="C"/>
    <n v="250000"/>
    <s v="D"/>
    <s v="CITY OF HAMMOND"/>
    <s v="Grant funds will be used for the further development of the existing 34.0+/- of donated land at Zemurray Park. This project seeks to make greater use of the pond feature for fishing and small boats while also serving as a passive recreation element."/>
    <s v="ZEMURRAY PARK"/>
    <s v="TANGIPAHOA"/>
    <n v="2"/>
    <n v="59"/>
  </r>
  <r>
    <x v="19"/>
    <n v="921"/>
    <n v="2011"/>
    <s v="WILLIAM T. POLK CITY PARK"/>
    <s v="C"/>
    <n v="250000"/>
    <s v="D"/>
    <s v="CITY OF VIDALIA"/>
    <s v="Grant funds will be used to develop a 30.18+/- new park in the City of Vidalia. The park is a part of the City's master plan to create a more traditional neighborhood development, to sustain walkable, connected, pedestrian friendly, destinations while making use of its natural resources. The development of this park will take place in five phases. This funded first phase will develop sports &amp; playfields and other related support facilities."/>
    <s v="WILLIAM T. POLK CITY PARK"/>
    <s v="CONCORDIA"/>
    <n v="6"/>
    <n v="30.2"/>
  </r>
  <r>
    <x v="19"/>
    <n v="923"/>
    <n v="2011"/>
    <s v="STEPHENSVILLE RECREATION COMPLEX IMPROVEMENTS"/>
    <s v="A"/>
    <n v="150000"/>
    <s v="D"/>
    <s v="SAINT MARTIN RECREATION DISTRICT #1"/>
    <s v="Grant will fund the further development of the existing 5.04+/- acres park, Stephensville Recreation Complex, the only recreation facility in the small community. This phase will include a large picnic pavilion, a shade canopy for the existing playground, exercise stations for children and adults, a batting cage and additional parking."/>
    <s v="STEPHENSVILLE PARK"/>
    <s v="SAINT MARTIN"/>
    <n v="3"/>
    <n v="5"/>
  </r>
  <r>
    <x v="19"/>
    <n v="920"/>
    <n v="2011"/>
    <s v="PUNK SMITH PARK IMPROVEMENTS"/>
    <s v="C"/>
    <n v="35000"/>
    <s v="D"/>
    <s v="TOWN OF WALKER"/>
    <s v="Grant funds will be used to enhance the 1.2+/- acres existing park in the Town of Walker. The park is located on the main highway in the town; therefore, the majority of users are within a 15 minute drive or a short walk of the park. Development will take place in two phases with the initial phase of replacement/development of the playgrounds."/>
    <s v="PUNK SMITH PARK"/>
    <s v="LIVINGSTON"/>
    <n v="2"/>
    <n v="1.2"/>
  </r>
  <r>
    <x v="19"/>
    <n v="928"/>
    <n v="2012"/>
    <s v="WASHINGTON PARISH RECREATION"/>
    <s v="A"/>
    <n v="200000"/>
    <s v="D"/>
    <s v="WASHINTON PARISH RECREATION DISTRICT 1"/>
    <s v="This grant will fund the development of Washington Parish Recreation Complex that was acquired previously with LWCF. New developments will consist of sports &amp; playfields, picnic area, trails and support facilities. The majority of the complex users will be within a 20 minute drive to the location."/>
    <s v="WASHINGTON PARISH RECREATION COMPLEX"/>
    <s v="WASHINGTON"/>
    <n v="2"/>
    <n v="153.30000000000001"/>
  </r>
  <r>
    <x v="19"/>
    <n v="927"/>
    <n v="2012"/>
    <s v="WILLIAM TO. POLK CITY PARK"/>
    <s v="A"/>
    <n v="200000"/>
    <s v="D"/>
    <s v="CITY OF VIDALIA"/>
    <s v="The grant will assist City of Vidalia in the development of a pond overflow, pond aeration, a bridge and walkway, and a fishing pier. the pond beach and spray park will allow the public to participate in water activities that do not now exist in this area."/>
    <s v="DR. WILLIAM T. POLK CITY PARK"/>
    <s v="CONCORDIA"/>
    <n v="5"/>
    <n v="25.5"/>
  </r>
  <r>
    <x v="19"/>
    <n v="929"/>
    <n v="2012"/>
    <s v="RATHBORNE PARK IMPROVEMENTS"/>
    <s v="A"/>
    <n v="200000"/>
    <s v="D"/>
    <s v="ST. CHARLES PARISH GOVERNMENT"/>
    <s v="The St. Charles Parish will further develop Rathborne Park to create ballfields, basketball courts, picnic and restroom facilities, benches and lighting for the ballfields, trails, pavillion and fitness stations in the park."/>
    <s v="RATHBORNE PARK DEVELOPMENT"/>
    <s v="SAINT CHARLES"/>
    <n v="1"/>
    <n v="12.6"/>
  </r>
  <r>
    <x v="19"/>
    <n v="925"/>
    <n v="2012"/>
    <s v="CASSIDY SPRAY PARK AND CANOE LAUNCH"/>
    <s v="A"/>
    <n v="200000"/>
    <s v="D"/>
    <s v="CITY OF BOGALUSA"/>
    <s v="Grant will be used to further the development of an existing 72+/- acre park. The primary development for this project will be to provide water based recreation activites by providing a spray pool as will as a canoe launch. Other development includes sports &amp; playfields, picnic area, fishing pier and related support facilities."/>
    <s v="CASSIDY PARK"/>
    <s v="WASHINGTON"/>
    <n v="6"/>
    <n v="2.2000000000000002"/>
  </r>
  <r>
    <x v="19"/>
    <n v="932"/>
    <n v="2014"/>
    <s v="TERREBONNE COMMUNITY PARK ACQUISITION AND DEVELOPM"/>
    <s v="A"/>
    <n v="0"/>
    <s v="C"/>
    <s v="TERREBONNE PARISH CONSOLIDATED GOVERNMENT"/>
    <s v="The Terrebonne Parish Consolidated Government proposes a combination project that will acquire +/- 39.9 acres and the development of Terrebonne Community Park, located within Terrebonne Parish. This proposed action will extend LWCF 6(f) protect to the existing +/-114.3 acres, and the entire +/-154.2 acres will be set aside for LWCF 6(f) designation."/>
    <s v="TERREBONNE COMMUNITY PARK"/>
    <s v="Terrebonne"/>
    <n v="1"/>
    <n v="154.19999999999999"/>
  </r>
  <r>
    <x v="19"/>
    <n v="931"/>
    <n v="2014"/>
    <s v="COQUILLE PARK PLAYGROUND"/>
    <s v="A"/>
    <n v="0"/>
    <s v="D"/>
    <s v="St. Tammany Recreation District # 14"/>
    <s v="This is a proposal for the development of +/- 130 acres of land (Coquille Park) north of Interstate 12 and east of Highway 1077 within the city limits of Covington, in St. Tammany Parish. The proposed project will include the development of a custom designed play hill, side play areas, a tot-lot. Development will consist of Sports and Playfields, Picnic Area, and Support Facility."/>
    <s v="COQUILLE PARK"/>
    <s v="SAINT TAMMANY"/>
    <n v="1"/>
    <n v="130"/>
  </r>
  <r>
    <x v="19"/>
    <n v="933"/>
    <n v="2014"/>
    <s v="ZEMURRAY POND AND PARK IMPROVEMENTS"/>
    <s v="A"/>
    <n v="0"/>
    <s v="D"/>
    <s v="CITY OF HAMMOND"/>
    <s v="This is a proposal to improve and renovate Zemurray Park located within the city limits of Hammond Tangipahoa Parish. The proposed project will include Zemurry Pond Improvements, installing a pond aeration system. ADA-accessible fishing stations, a new toddler playground, and splash park, expanding and rebuilding picnic pavilions, basketball area improvements, swimming pool and locker room improvements."/>
    <s v="ZEMURRAY POND PARK IMPROVEMENTS"/>
    <s v="Tangipahoa"/>
    <n v="2"/>
    <n v="34"/>
  </r>
  <r>
    <x v="20"/>
    <n v="495"/>
    <n v="2011"/>
    <s v="Goodwill Park Playground"/>
    <s v="A"/>
    <n v="111587"/>
    <s v="R"/>
    <s v="Town of Holliston"/>
    <m/>
    <s v="Goodwill Park"/>
    <s v="MIDDLESEX"/>
    <n v="3"/>
    <n v="4.9000000000000004"/>
  </r>
  <r>
    <x v="20"/>
    <n v="501"/>
    <n v="2014"/>
    <s v="Nason Conservation Land"/>
    <s v="A"/>
    <n v="0"/>
    <s v="A"/>
    <s v="Town of Boxford"/>
    <s v="The project shall consist of the acquisition in fee simple of 46.0+/ acres of land know as Nason Property for conservation an passive public outdoor recreation purposes for the town of Boxford."/>
    <s v="Nason Conservation Area"/>
    <s v="ESSEX"/>
    <n v="6"/>
    <n v="46"/>
  </r>
  <r>
    <x v="20"/>
    <n v="502"/>
    <n v="2014"/>
    <s v="Norwottuck/Mass Central Rail Trail"/>
    <s v="A"/>
    <n v="0"/>
    <s v="D"/>
    <s v="City of Northampton"/>
    <s v="Construction of a new 0.35 mile rail trail on the city-owned Mill River Greenway; granite blocks will be added to provide resting spots, and a natural history interpretive and wayfinding signage program will be undertaken."/>
    <s v="Norwottuck/Mass Central Rail Trail"/>
    <s v="HAMPSHIRE"/>
    <n v="2"/>
    <n v="30"/>
  </r>
  <r>
    <x v="20"/>
    <n v="500"/>
    <n v="2014"/>
    <s v="Ralsco Park"/>
    <s v="A"/>
    <n v="0"/>
    <s v="D"/>
    <s v="City of Brockton"/>
    <s v="The project shall consist of the construction of a new park with ADA compliant walkways, a large lawn area, a sitting area and small open field."/>
    <s v="Ralsco Park"/>
    <s v="PLYMOUTH"/>
    <n v="9"/>
    <n v="1"/>
  </r>
  <r>
    <x v="20"/>
    <n v="497"/>
    <n v="2014"/>
    <s v="Puffer's Pond"/>
    <s v="A"/>
    <n v="0"/>
    <s v="R"/>
    <s v="Town of Amherst"/>
    <s v="The renovation to include resurfacing of the perimeter trail; the installation of an informational kiosk, accessible trail and seating area, and a handrail into the water at North Beach; a new safety fence will be installed near the dam."/>
    <s v="Puffer's Pond"/>
    <s v="HAMPSHIRE"/>
    <n v="2"/>
    <n v="21.2"/>
  </r>
  <r>
    <x v="20"/>
    <n v="498"/>
    <n v="2014"/>
    <s v="Varney Park"/>
    <s v="A"/>
    <n v="0"/>
    <s v="R"/>
    <s v="Town of Chelmsford"/>
    <s v="Renovation of Varney Park to include ADA accessibility improvements, construction of basketball court, seating areas, bike rack,improved grading &amp; drainage, exterior and interior to the field/bathhouse, a new boat dock and nature trail."/>
    <s v="Varney Park"/>
    <s v="MIDDLESEX"/>
    <n v="3"/>
    <n v="7"/>
  </r>
  <r>
    <x v="21"/>
    <n v="386"/>
    <n v="2011"/>
    <s v="Newtowne Neck State Park"/>
    <s v="A"/>
    <n v="400000"/>
    <s v="D"/>
    <s v="DEPT. OF NATURAL RESOURCES"/>
    <s v="This park is 776 acres of woodlands, wetlands, a tidal pond, and seven miles of sand beaches on the Chesapeake Bay development will include hiking, biking, equestrian trails, tent and RV camping, mini cabins, swimming motor boat access picnicing and shelters."/>
    <s v="Newtowne Neck State Park"/>
    <s v="SAINT MARYS"/>
    <n v="5"/>
    <n v="776"/>
  </r>
  <r>
    <x v="21"/>
    <n v="388"/>
    <n v="2012"/>
    <s v="Trout Run Acquisition"/>
    <s v="A"/>
    <n v="950000"/>
    <s v="A"/>
    <s v="DEPT. OF NATURAL RESOURCES"/>
    <s v="This project for Trout Run acquisition of two parcels that is approximately 382 + acres of undeveloped woodlands. These parcels are excellent habitat for forest interior dwelling species and over two miles of Little Hunting Creek a class III wild trout stream supporting self-sustaining, high quality population of native brook trout and naturalized brown trout."/>
    <s v="Cunningham Falls State Park"/>
    <s v="FREDERICK"/>
    <n v="6"/>
    <n v="382"/>
  </r>
  <r>
    <x v="22"/>
    <n v="834"/>
    <n v="2011"/>
    <s v="Camden Hills State Park Acquisition Project"/>
    <s v="C"/>
    <n v="200000"/>
    <s v="A"/>
    <s v="Maine Bureau of Parks and Lands"/>
    <m/>
    <s v="Camden Hills State Park"/>
    <s v="KNOX"/>
    <n v="1"/>
    <n v="5800"/>
  </r>
  <r>
    <x v="22"/>
    <n v="833"/>
    <n v="2011"/>
    <s v="Town of Ft. Kent - Riverside Park"/>
    <s v="C"/>
    <n v="57000"/>
    <s v="D"/>
    <s v="Town of Ft. Kent"/>
    <m/>
    <s v="Riverside Park"/>
    <s v="AROOSTOOK"/>
    <n v="2"/>
    <n v="9.3000000000000007"/>
  </r>
  <r>
    <x v="22"/>
    <n v="832"/>
    <n v="2011"/>
    <s v="Frenchville Recreation Park Renovation Project"/>
    <s v="A"/>
    <n v="16412"/>
    <s v="D"/>
    <s v="Town of Frenchville"/>
    <m/>
    <s v="Frenchville Recreation Park"/>
    <s v="AROOSTOOK"/>
    <n v="2"/>
    <n v="8.3000000000000007"/>
  </r>
  <r>
    <x v="22"/>
    <n v="830"/>
    <n v="2011"/>
    <s v="Town of St. Albans Community Playground"/>
    <s v="C"/>
    <n v="25000"/>
    <s v="D"/>
    <s v="Town of St. Albans"/>
    <m/>
    <s v="Batchelder Memorial Playground"/>
    <s v="SOMERSET"/>
    <n v="2"/>
    <n v="6.2"/>
  </r>
  <r>
    <x v="22"/>
    <n v="831"/>
    <n v="2011"/>
    <s v="Town of Topsham - Head of Tide Park"/>
    <s v="A"/>
    <n v="74850"/>
    <s v="D"/>
    <s v="Town of Topsham"/>
    <m/>
    <s v="Head of Tide Park"/>
    <s v="SAGADAHOC"/>
    <n v="1"/>
    <n v="4"/>
  </r>
  <r>
    <x v="22"/>
    <n v="835"/>
    <n v="2011"/>
    <s v="Colburn House State Historic Site Infrastructure"/>
    <s v="A"/>
    <n v="43473"/>
    <s v="R"/>
    <s v="Maine Bureau of Parks and Lands"/>
    <m/>
    <s v="Colburn House Historic Site"/>
    <s v="KENNEBEC"/>
    <n v="1"/>
    <n v="7.6"/>
  </r>
  <r>
    <x v="22"/>
    <n v="837"/>
    <n v="2012"/>
    <s v="Town of Camden Snowmaking Expansion Project"/>
    <s v="A"/>
    <n v="75000"/>
    <s v="D"/>
    <s v="Town of Camden"/>
    <s v="Expansion of the snowmaking capabilites at the Camden Snow Bowl along with a beginner ski are and new chair lift. The project is located at an existing LWCF funded site."/>
    <s v="Camden Snow Bowl"/>
    <s v="KNOX"/>
    <n v="1"/>
    <n v="250"/>
  </r>
  <r>
    <x v="22"/>
    <n v="842"/>
    <n v="2012"/>
    <s v="Lamoine State Park Campground Dumping Station"/>
    <s v="A"/>
    <n v="13441"/>
    <s v="D"/>
    <s v="State of ME, Bureau of Parks and Lands"/>
    <s v="The state will be putting in a dumping station for disposal of gray and black water tanks of RV's that stay at Lamoine State Park along with improvements for easy access to site."/>
    <s v="Lamoine State Park"/>
    <s v="HANCOCK"/>
    <n v="2"/>
    <n v="18.100000000000001"/>
  </r>
  <r>
    <x v="22"/>
    <n v="839"/>
    <n v="2012"/>
    <s v="Standish Johnson Park Playground Project"/>
    <s v="A"/>
    <n v="27966"/>
    <s v="D"/>
    <s v="Town of Standish"/>
    <s v="Construction of a new playground at Johnson Field, an existing LWCF funded project with multiple recreational opportunities."/>
    <s v="Johnson Field Playground"/>
    <s v="CUMBERLAND"/>
    <n v="1"/>
    <n v="10.4"/>
  </r>
  <r>
    <x v="22"/>
    <n v="836"/>
    <n v="2012"/>
    <s v="Pittsfield Hathorn Park Renovations Project"/>
    <s v="A"/>
    <n v="25000"/>
    <s v="D"/>
    <s v="Town of Pittsfield"/>
    <s v="Will install a new playground, new walkways. Renovate the public restrooms, reconstruct a parking area, put up new fencing and make improvements to the existing gazebo."/>
    <s v="Pittsfield Hathorn Park"/>
    <s v="SOMERSET"/>
    <n v="2"/>
    <n v="3.6"/>
  </r>
  <r>
    <x v="22"/>
    <n v="838"/>
    <n v="2012"/>
    <s v="Vassalboro Recreational Filed Improvements"/>
    <s v="A"/>
    <n v="36500"/>
    <s v="D"/>
    <s v="Town of Vassalboro"/>
    <s v="The town of Vassalboro will be putting new drainage in the recreational fields, putting in walkways/bridges in to the field area to make it handicapped accessible, and making improvements to the restrooms."/>
    <s v="Vassalboro Recreational Field"/>
    <s v="KENNEBEC"/>
    <n v="1"/>
    <n v="2.4"/>
  </r>
  <r>
    <x v="22"/>
    <n v="840"/>
    <n v="2012"/>
    <s v="Old Orchard Beach - Skate Park Project"/>
    <s v="A"/>
    <n v="18617"/>
    <s v="D"/>
    <s v="Town of Old Orchard Beach"/>
    <s v="Construction of skate park/BMK Bike complex in the town of Old Orchard Beach. Develop a parking area and walkways. Site improvements and landscaping."/>
    <s v="Old Orchard Beach Skate Park"/>
    <s v="YORK"/>
    <n v="1"/>
    <n v="1.4"/>
  </r>
  <r>
    <x v="22"/>
    <n v="845"/>
    <n v="2012"/>
    <s v="Sebago Lake State Park Infrastructure Improvement"/>
    <s v="A"/>
    <n v="59141"/>
    <s v="R"/>
    <s v="State of ME, Bureau of Parks and Lands"/>
    <s v="The Bureau of Parks and Lands will be making improvements to the outdated and unsafe sewer pumping stations. The project will also include a new water holding tank or sandblasting and painting the exisiting water storage tank."/>
    <s v="Sebago Lake State Park"/>
    <s v="CUMBERLAND"/>
    <n v="1"/>
    <n v="1344.8"/>
  </r>
  <r>
    <x v="22"/>
    <n v="841"/>
    <n v="2012"/>
    <s v="Colonial Pemaquid Pier Restoration Project"/>
    <s v="A"/>
    <n v="107530"/>
    <s v="R"/>
    <s v="State of ME, Bureau of Parks and Lands"/>
    <s v="The Bureau of Parks &amp; Lands will be rehabilitating an existing pier at Colonial Pemaquid State Historic Site. Work will include removing some decking, replacing pylons supporting the deck, replacing decking in need of replacing and required clean up and landscaping."/>
    <s v="Colonial Pemaquid Historic Park"/>
    <s v="LINCOLN"/>
    <n v="1"/>
    <n v="0.3"/>
  </r>
  <r>
    <x v="22"/>
    <n v="843"/>
    <n v="2012"/>
    <s v="Warren Island State Park - Group Picnic Shelter"/>
    <s v="A"/>
    <n v="5377"/>
    <s v="R"/>
    <s v="State of ME, Bureau of Parks and Lands"/>
    <s v="The Bureau of Parks and Lands will be constructing a group picnic shelter facility at Warren Island State Park. Project includes transport of material to island, construction of the shelter and access improvements to the shelter."/>
    <s v="Warren Island State Park"/>
    <s v="KNOX"/>
    <n v="1"/>
    <n v="0.1"/>
  </r>
  <r>
    <x v="22"/>
    <n v="847"/>
    <n v="2013"/>
    <s v="Jackson Beach Improvement Project"/>
    <s v="A"/>
    <n v="58850"/>
    <s v="R"/>
    <s v="Town of Hermon"/>
    <s v="Project includes improvements to the access road, parking lot, changing room, and a new ADA bathroom and infrastructure, picnic tables, grills, fishing wharf, shelter area, and a ADA pathway to the fishing pier."/>
    <s v="Jackson Beach Park"/>
    <s v="PENOBSCOT"/>
    <n v="0"/>
    <n v="23.5"/>
  </r>
  <r>
    <x v="22"/>
    <n v="848"/>
    <n v="2013"/>
    <s v="Damariscotta Lake State Park Playground"/>
    <s v="A"/>
    <n v="5470"/>
    <s v="R"/>
    <s v="State of ME, Dept of Agriculture, Div of Parks and Lands"/>
    <s v="Replacement of old unsafe playground with a new playground at Damariscotta Lake State Park. Work includes demolition of old playground and installation of the new playground."/>
    <s v="DAMARISCOTTA LAKE STATE PARK"/>
    <s v="Lincoln"/>
    <n v="0"/>
    <n v="19"/>
  </r>
  <r>
    <x v="22"/>
    <n v="846"/>
    <n v="2013"/>
    <s v="Washington Street Recreation Complex Redevelopment"/>
    <s v="A"/>
    <n v="147900"/>
    <s v="R"/>
    <s v="City of Brewer"/>
    <s v="Renovation of 2 baseball fields, install a paved walking path, create a new youth soccer field, a new playground, renovate the parking area, install benches, picnic tables, and restroom facilities."/>
    <s v="Washington Steet Recreation Complex"/>
    <s v="PENOBSCOT"/>
    <n v="0"/>
    <n v="13"/>
  </r>
  <r>
    <x v="22"/>
    <n v="850"/>
    <n v="2014"/>
    <s v="Carrabassett Valley Pool Renovation Project"/>
    <s v="A"/>
    <n v="0"/>
    <s v="D"/>
    <s v="Town of Carrabassett Valley"/>
    <s v="The town will demolish its old swimming pool and bath house and construct a new pool which will be larger and ADA. The bathhouse will also be rebuilt to ADA standards and include showers, pumping station, toilets and changing areas."/>
    <s v="River Park"/>
    <s v="FRANKLIN"/>
    <n v="2"/>
    <n v="6"/>
  </r>
  <r>
    <x v="22"/>
    <n v="853"/>
    <n v="2014"/>
    <s v="Town of Houlton - Just for Kids Playground"/>
    <s v="A"/>
    <n v="0"/>
    <s v="R"/>
    <s v="Town of Houlton"/>
    <s v="The playground project will consist of renovating and updating the existing playground equipment that is in need of repair and replacement."/>
    <s v="HOULTON COMMUNITY PARK"/>
    <s v="Aroostook"/>
    <n v="2"/>
    <n v="12"/>
  </r>
  <r>
    <x v="22"/>
    <n v="851"/>
    <n v="2014"/>
    <s v="Winslow Halifax Park Improvement Project"/>
    <s v="A"/>
    <n v="0"/>
    <s v="R"/>
    <s v="Town of Winslow"/>
    <s v="There will be several improvement made including the entrance &amp; parking lot relocation and stone dust sidewalk, a welcoming display area and a sidewalk to River outlook."/>
    <s v="Fort Halifax Park"/>
    <s v="KENNEBEC"/>
    <n v="2"/>
    <n v="6"/>
  </r>
  <r>
    <x v="23"/>
    <n v="1707"/>
    <n v="2011"/>
    <s v="LUDINGTON STATE PARK ELECTRICAL IMPROVEMENTS"/>
    <s v="A"/>
    <n v="171225"/>
    <s v="D"/>
    <s v="DEPT. OF NATURAL RESOURCES"/>
    <s v="The Michigan Department of Natural Resources will utilize a Land and Water Conservation Fund grant to assist in improving the Pines Campground within the 5,300-acre Ludington State Park. The grant scope consists of replacing the electrical supply to and within the campground including replacing the old lines, boxes, panels and electric pedestals for 100 campsites and adding new electric service to the shower buildings and the camper registration building."/>
    <s v="LUDINGTON STATE PARK"/>
    <s v="MASON"/>
    <n v="2"/>
    <n v="5300"/>
  </r>
  <r>
    <x v="23"/>
    <n v="1708"/>
    <n v="2011"/>
    <s v="HOLLAND STATE PARK CAMPGROUND RESTROOM REPLACEMENT"/>
    <s v="A"/>
    <n v="332910"/>
    <s v="D"/>
    <s v="DEPT. OF NATURAL RESOURCES"/>
    <s v="The Michigan Department of Natural Resources will utilize a Land and Water Conservation Fund grant to assist in replacing the restroom and showers within the Holland State Park (Ottawa County) campground. This project will remove an outdated restroom/shower facility called the Pines Building on the east loop of the Lake Macatawa campground and then replace it with a new green, energy efficient and universally accessible structure. The Lake Macatawa campground contains 211 campsites and the Pines Building serves 116 of these."/>
    <s v="HOLLAND STATE PARK"/>
    <s v="OTTAWA"/>
    <n v="2"/>
    <n v="142"/>
  </r>
  <r>
    <x v="23"/>
    <n v="1706"/>
    <n v="2011"/>
    <s v="ROBERTS PARK SOCCER FIELDS"/>
    <s v="A"/>
    <n v="114150"/>
    <s v="D"/>
    <s v="THOMAS TOWNSHIP"/>
    <s v="Thomas Township (Saginaw County, Michigan) will utilize a Land and Water Conservation Fund grant to assist in three new soccer fields and an accessible pathway from the parking lot to the fields at the 48.28-acre Roberts Park."/>
    <s v="ROBERTS PARK"/>
    <s v="SAGINAW"/>
    <n v="4"/>
    <n v="48.3"/>
  </r>
  <r>
    <x v="23"/>
    <n v="1702"/>
    <n v="2011"/>
    <s v="WHEATLEY PARK REDEVELOPMENT"/>
    <s v="A"/>
    <n v="85612"/>
    <s v="D"/>
    <s v="CITY OF INKSTER"/>
    <s v="The city of Inkster (Wayne County, Michigan) will utilize a Land and Water Conservation Fund grant to assist in purchasing and installing universally accessible playground equipment and related site improvements within Wheatley Park. This park has limited amenities and all are outdated and inaccessible to many would be users. The scope of work is directed primarily at improving the safety and quality of the recreational experience for children less than 6 years of age living in an urban environment."/>
    <s v="WHEATLEY PARK"/>
    <s v="WAYNE"/>
    <n v="15"/>
    <n v="8.3000000000000007"/>
  </r>
  <r>
    <x v="23"/>
    <n v="1704"/>
    <n v="2011"/>
    <s v="UNIVERSALLY ACCESSIBLE DESIGNED REST AREAS"/>
    <s v="C"/>
    <n v="34137.93"/>
    <s v="D"/>
    <s v="TOWNSHIP OF GERRISH"/>
    <s v="Gerrish Township (Roscommon County, Michigan) will utilize a Land and Water Conservation Fund grant to assist in improving the 5.13-acre Gerrish Township Community Park. The grant scope includes the construction of new walkways and a comfort station plus general utilities and equipment. Additional features included in the scope of work include: beverage container bins, a garbage receptacle, a smoking receptacle, a pet station, a bike rack, benches, and message center. The landscaping will utilize Michigan native plants. This park is also used as a trailhead for the non-motorized trail system around the adjacent Higgins Lake, the trail leading to and from the village of Roscommon, and Roscommon’s Safe Route to Schools network."/>
    <s v="GERRISH COMMUNITY PARK"/>
    <s v="ROSCOMMON"/>
    <n v="4"/>
    <n v="5.0999999999999996"/>
  </r>
  <r>
    <x v="23"/>
    <n v="1703"/>
    <n v="2011"/>
    <s v="LACRONE PARK IMPROVEMENT"/>
    <s v="C"/>
    <n v="113810"/>
    <s v="D"/>
    <s v="CITY OF KALAMAZOO"/>
    <s v="The city of Kalamazoo (Kalamazoo County, Michigan) will utilize a Land and Water Conservation Fund grant to assist in improving the 5.1-acre LaCorne Park. The grant scope includes the construction of a picnic shelter with restrooms, a basketball court, and accessible walkways. The new shelter will utilize “green” technology to benefit the environment and reduce energy/resource use."/>
    <s v="LACRONE PARK"/>
    <s v="KALAMAZOO"/>
    <n v="6"/>
    <n v="5"/>
  </r>
  <r>
    <x v="23"/>
    <n v="1697"/>
    <n v="2011"/>
    <s v="BATH CHARTER TOWNSHIP-WISWASSER PARK PLAYGROUND"/>
    <s v="A"/>
    <n v="81555.600000000006"/>
    <s v="D"/>
    <s v="TOWNSHIP OF BATH"/>
    <s v="Bath Charter Township (Michigan) will utilize a Land and Water Conservation Fund grant to assist in the installation of playground equipment at Wiswasser Park. This park has not previously included a playground. The barrier-free, accessible playground will enable all children to experience independent, self-directed play at each individual child’s level of ability. The specific playground equipment includes slides, various types of swings including some with safety harnesses, claiming bars, and rings. A poured-in-place concrete walkway with benches will serve as the perimeter for the playground."/>
    <s v="WISWASSER PARK"/>
    <s v="CLINTON"/>
    <n v="4"/>
    <n v="1.5"/>
  </r>
  <r>
    <x v="23"/>
    <n v="1700"/>
    <n v="2011"/>
    <s v="ROTHCHILD PARK DEVELOPMENT"/>
    <s v="C"/>
    <n v="21370.05"/>
    <s v="D"/>
    <s v="CITY OF SPRINGFIELD"/>
    <s v="The city of Springfield (Calhoun County, Michigan) will utilize a Land and Water Conservation Fund grant to assist in improving the 0.12-acre Rothchild Park. The grant scope includes the construction of a barrier free playground within this small Springfield Heights Neighborhood park site. The project scope includes landscaping, the installation of playground equipment and fencing, and the relocation of an under-utilized pavilion from another community park. Currently, no recreational opportunities exist within the Springfield Heights Neighborhood or within walking distance to this neighborhood. One of the direct benefits from this grant will be a reduction in the number of children playing in the streets, thereby reducing the risk of vehicle/pedestrian accidents."/>
    <s v="ROTHCHILD PARK"/>
    <s v="CALHOUN"/>
    <n v="7"/>
    <n v="0.1"/>
  </r>
  <r>
    <x v="23"/>
    <n v="1705"/>
    <n v="2011"/>
    <s v="MONITOR TOWNSHIP PARK IMPROVEMENTS"/>
    <s v="C"/>
    <n v="78762.86"/>
    <s v="R"/>
    <s v="TOWNSHIP OF MONITOR"/>
    <s v="Monitor Township (Bay County, Michigan) will utilize a Land and Water Conservation Fund grant to assist in improving the 19.3-acre Township Park. The grant scope includes the construction of a new restroom, additional parking, and a 0.6-mile multi-use walkway. Township Park, physically located in Bay City, is a multi-use community park containing 2 regulation ball diamonds, 2 non-regulation ball diamonds, a multi-use pavilion, horseshoe pits, cooking grills, playground equipment, and a restroom. The new walkway will include 4 exercise stations and 2 benches for low impact fitness opportunities. Monitor Township is a rural setting with few safe places for fitness and recreational walkers."/>
    <s v="MONITOR TOWNSHIP PARK"/>
    <s v="BAY"/>
    <n v="1"/>
    <n v="19.3"/>
  </r>
  <r>
    <x v="23"/>
    <n v="1710"/>
    <n v="2012"/>
    <s v="TOWNSHIP PARK MULTI-PURPOSE PAVILION"/>
    <s v="A"/>
    <n v="113550"/>
    <s v="D"/>
    <s v="TOWNSHIP OF PLYMOUTH"/>
    <s v="Plymouth Township (Wayne County) will improve the 63.12 acre Plymouth Township Park by constructing a pavilion with restrooms and a fireplace; a drinking fountain; a picnic area; and, an accessible walking path."/>
    <s v="PLYMOUTH TOWNSHIP PARK"/>
    <s v="WAYNE"/>
    <n v="11"/>
    <n v="63.1"/>
  </r>
  <r>
    <x v="23"/>
    <n v="1713"/>
    <n v="2012"/>
    <s v="CRAWFORD COUNTY SPORTS COMPLEX"/>
    <s v="A"/>
    <n v="113550"/>
    <s v="D"/>
    <s v="CRAWFORD COUNTY"/>
    <s v="Crawford County will improve the 54.95 acre Crawford County Sports Complex in Grayling by constructing accessible paths and undertaking general site work."/>
    <s v="CRAWFORD COUNTY SPORTS COMPLEX"/>
    <s v="CRAWFORD"/>
    <n v="1"/>
    <n v="55"/>
  </r>
  <r>
    <x v="23"/>
    <n v="1715"/>
    <n v="2012"/>
    <s v="RICHLAND TOWNSHIP PARK IMPROVEMENTS"/>
    <s v="A"/>
    <n v="95949.75"/>
    <s v="D"/>
    <s v="TOWNSHIP OF RICHLAND"/>
    <s v="Richland Township will improve the 37-acre Richland Township Park by constructing a 9-hole Frisbee golf course, fitness stations along an existing trail, a sand volleyball court, shuffleboard courts, and a parking lot."/>
    <s v="RICHLAND TOWNSHIP PARK"/>
    <s v="SAGINAW"/>
    <n v="4"/>
    <n v="37"/>
  </r>
  <r>
    <x v="23"/>
    <n v="1709"/>
    <n v="2012"/>
    <s v="MONA LAKE PARK IMPROVEMENTS PHASE II"/>
    <s v="A"/>
    <n v="64245"/>
    <s v="D"/>
    <s v="CITY OF MUSKEGON HEIGHTS"/>
    <s v="Muskegon Heights (Muskegon County, Michigan) will develop bike and walking paths, basketball courts, tennis courts, and a playground within the 32.22-acre Mona Lake Park."/>
    <s v="MONA LAKE PARK"/>
    <s v="MUSKEGON"/>
    <n v="2"/>
    <n v="32.200000000000003"/>
  </r>
  <r>
    <x v="23"/>
    <n v="1716"/>
    <n v="2012"/>
    <s v="TOWNSHIP RECREATION COMPLEX PAVILION"/>
    <s v="A"/>
    <n v="34065"/>
    <s v="D"/>
    <s v="LAKETOWN TOWNSHIP"/>
    <s v="Laketown Township (Allegan County) will improve the 10.2 acre Township Recreation Complex in Holland by constructing accessible paths, which will connect to a larger county trail network."/>
    <s v="TOWNSHIP RECREATION COMPLEX"/>
    <s v="ALLEGAN"/>
    <n v="2"/>
    <n v="10.199999999999999"/>
  </r>
  <r>
    <x v="23"/>
    <n v="1711"/>
    <n v="2012"/>
    <s v="NORTH LAKE PARK EDUCATION ENHANCEMENT PROJECT"/>
    <s v="A"/>
    <n v="85162.5"/>
    <s v="D"/>
    <s v="CHARTER TOWNSHIP OF LINCOLN"/>
    <s v="Lincoln Township (Berrien County) will improve the 6.26 acre North Lake Park by constructing a wetlands boardwalk and viewing deck; installing education and park rules signs; rehabilitating the driveway and parking area; constructing a battier-free fishing platform with an accessible path; upgrading the existing bathroom; constructing a boat ramp; installing benches and picnic tables; constructing an accessible paths; burying utility lines; and, adding of native plants."/>
    <s v="NORTH LAKE PARK"/>
    <s v="Berrien"/>
    <n v="6"/>
    <n v="6.3"/>
  </r>
  <r>
    <x v="23"/>
    <n v="1712"/>
    <n v="2012"/>
    <s v="BAYFRONT PHASE I: CLINCH PARK BEACH"/>
    <s v="A"/>
    <n v="113550"/>
    <s v="D"/>
    <s v="CITY OF TRAVERSE CITY"/>
    <s v="Traverse City will construct a new bathhouse/restroom building within the 4.47-acre Clinch Park."/>
    <s v="CLINCH PARK"/>
    <s v="GRAND TRAVERSE"/>
    <n v="4"/>
    <n v="4.5"/>
  </r>
  <r>
    <x v="23"/>
    <n v="1701"/>
    <n v="2012"/>
    <s v="WATERWAYS TRAIL AND LAUNCH RENOVATION"/>
    <s v="A"/>
    <n v="32075"/>
    <s v="D"/>
    <s v="TOWNSHIP OF BRIDGETON"/>
    <s v="Bridgeton Township (Newaygo County, Michigan) will develop an accessible waterway trail by installing an “EZ” boat launch and docking system on the Muskegon River. This park site is also designated as Public Fishing Site 62-11 by the Michigan Conservation Department."/>
    <s v="BRIDGETON RIVER LAUNCH PARK"/>
    <s v="Newaygo"/>
    <n v="2"/>
    <n v="0.5"/>
  </r>
  <r>
    <x v="23"/>
    <n v="1738"/>
    <n v="2014"/>
    <s v="WARREN DUNES PARK-WIDE INFRASTRUCTURE DEVELOPMENT"/>
    <s v="A"/>
    <n v="509650"/>
    <s v="D"/>
    <s v="DEPT. OF NATURAL RESOURCES"/>
    <s v="The Michigan DNR, Parks and Recreation Division, will remove and replace the main restroom and concessions building in the beach day-use area at Warren Dunes State Park. This 1,952-acre state park is located along the eastern shore of Lake Michigan in Berrien County."/>
    <s v="WARREN DUNES STATE PARK"/>
    <s v="Berrien"/>
    <n v="6"/>
    <n v="1952"/>
  </r>
  <r>
    <x v="23"/>
    <n v="1727"/>
    <n v="2014"/>
    <s v="BLUEBERRY RIDGE WARMING HUT"/>
    <s v="A"/>
    <n v="95418"/>
    <s v="D"/>
    <s v="TOWNSHIP OF SANDS"/>
    <s v="Sands Township will improve the Blueberry Ridge Pathway by constructing a warming hut."/>
    <s v="BLUEBERRY RIDGE PATHWAY"/>
    <s v="MARQUETTE"/>
    <n v="1"/>
    <n v="880"/>
  </r>
  <r>
    <x v="23"/>
    <n v="1724"/>
    <n v="2014"/>
    <s v="MEINERT PARK ACCESSIBLE PLAYGROUND"/>
    <s v="A"/>
    <n v="35508"/>
    <s v="D"/>
    <s v="MUSKEGON COUNTY"/>
    <s v="Muskegon County will renovate the 183-acre Meinert Park along Lake Michigan by installing accessible playground equipment and constructing an accessible sidewalk."/>
    <s v="MEINERT PARK"/>
    <s v="Muskegon"/>
    <n v="2"/>
    <n v="183"/>
  </r>
  <r>
    <x v="23"/>
    <n v="1729"/>
    <n v="2014"/>
    <s v="WILLIAMS NATURE PARK IMPROVEMENTS"/>
    <s v="A"/>
    <n v="91700"/>
    <s v="D"/>
    <s v="TOWNSHIP OF DAVISON"/>
    <s v="Davison Township will construct a pavilion, a restroom facility, a grand entrance*, a special landscaping area*, and other amenities at the Williams Nature Park, an environmentally significant 102-acre property along the Kearsley Creek. •The Grand Entrance feature will be constructed along the existing access drive near the entrance from Atherton Road. The feature will be the primary entry gateway to the park, welcoming visitors and providing important park information. It is envisioned that the grand entrance will include an &quot;arch&quot; sign spanning the drive and supported by stone columns. Other smaller informational signs may be installed in this area, along with trees, shrubs and other plantings. A gate may be installed to prevent access to the park when the park is closed. •A Special Landscaping Area will be established near the existing park entrance from Atherton Road. This landscaping area will be designed to increase the proposed park's visibility and make it easily recognizable as a public recreation area. The landscaping area will consist of various trees, shrubs and other primarily native species plantings, in addition to certain hardscape elements such as stones and/or retaining wall features."/>
    <s v="WILLIAMS NATURE PARK"/>
    <s v="GENESEE"/>
    <n v="5"/>
    <n v="102"/>
  </r>
  <r>
    <x v="23"/>
    <n v="1731"/>
    <n v="2014"/>
    <s v="ROTARY PARK PLAY AREA"/>
    <s v="A"/>
    <n v="55600"/>
    <s v="D"/>
    <s v="CITY OF MANISTEE"/>
    <s v="The city of Manistee (Manistee County) will improve First Street Beach/Douglas Park by constructing a universally accessible playground. This park is Manistee’s largest and most diverse recreation area and sits along the Lake Michigan shoreline."/>
    <s v="DOUGLAS PARK"/>
    <s v="Manistee"/>
    <n v="1"/>
    <n v="68"/>
  </r>
  <r>
    <x v="23"/>
    <n v="1733"/>
    <n v="2014"/>
    <s v="GLASSMAN PARK DEVELOPMENT"/>
    <s v="A"/>
    <n v="115830"/>
    <s v="D"/>
    <s v="TOWNSHIP OF NEW BUFFALO"/>
    <s v="New Buffalo Township (Berrien County, Michigan) will improve Glassman Park by clearing the water trail of the Galien River to improve downstream navigation and constructing pedestrian trails (wetland and upland), a canoe/kayak launch, a fishing access and a picnic area along the river bank, and parking. The Galien River Water Trail is a section of river curving around the Glassman Park property."/>
    <s v="GLASSMAN PARK"/>
    <s v="BERRIEN"/>
    <n v="6"/>
    <n v="47.6"/>
  </r>
  <r>
    <x v="23"/>
    <n v="1721"/>
    <n v="2014"/>
    <s v="LEWIS ANSTED COMMUNITY PARK"/>
    <s v="A"/>
    <n v="64319"/>
    <s v="D"/>
    <s v="TOWNSHIP OF BEDFORD"/>
    <s v="Bedford Township (Monroe County, Michigan) will improve Lewis Ansted Park by constructing a natural area, a fishing pond, a sledding hill, picnic areas, and a hiking/biking trail."/>
    <s v="LEWIS ANSTED COMMUNITY PARK"/>
    <s v="MONROE"/>
    <n v="7"/>
    <n v="35.799999999999997"/>
  </r>
  <r>
    <x v="23"/>
    <n v="1720"/>
    <n v="2014"/>
    <s v="CANNON TOWNSHIP CENTER PARK DEVELOPMENT"/>
    <s v="A"/>
    <n v="113500"/>
    <s v="D"/>
    <s v="CANNON TOWNSHIP"/>
    <s v="Cannon Township, Michigan, will construct accessible parking, a picnic shelter with several picnic tables, an open play lawn, and a universally designed nature trail within Center Park."/>
    <s v="CENTER PARK"/>
    <s v="KENT"/>
    <n v="3"/>
    <n v="27.9"/>
  </r>
  <r>
    <x v="23"/>
    <n v="1723"/>
    <n v="2014"/>
    <s v="RANGE LIGHT PARK EXPANSION"/>
    <s v="A"/>
    <n v="68304"/>
    <s v="D"/>
    <s v="TOWNSHIP OF PRESQUE ISLE"/>
    <s v="Presque Isle Township will construct an accessible boardwalk and pavilion at Range Light Park. The scope covers the construction of an accessible 300' boardwalk with 5' turn-outs that ends at a new 20' x 34' covered pavilion. The pavilion will sit approximately 6½' above ground to allow for natural sand movement and the least amount of natural vegetation disruption."/>
    <s v="RANGE LIGHT PARK"/>
    <s v="PRESQUE ISLE"/>
    <n v="1"/>
    <n v="6.4"/>
  </r>
  <r>
    <x v="23"/>
    <n v="1734"/>
    <n v="2014"/>
    <s v="BEULAH WATERFRONT PARK"/>
    <s v="A"/>
    <n v="36300"/>
    <s v="D"/>
    <s v="VILLAGE OF BEULAH"/>
    <s v="The village of Beulah (Benzie County, Michigan) will utilize a Land and Water Conservation Fund grant to assist in improving and increasing access to the waterfront facilities at Beulah Waterfront Park. Access improvements include a designated 10' paved bicycle trail and barrier-free beach access matting will be added to specific locations to connect facilities for more ease of use and universal access to the water’s edge. The village will upgrade the existing beach retaining wall to include seating and will add a low water volume irrigation system to the park lawn including drip irrigation to the installed park trees."/>
    <s v="WATERFRONT PARK"/>
    <s v="Benzie"/>
    <n v="2"/>
    <n v="4.9000000000000004"/>
  </r>
  <r>
    <x v="23"/>
    <n v="1735"/>
    <n v="2014"/>
    <s v="BAY COUNTY RIVERWALK RAIL TRAIL IMPROVEMENTS"/>
    <s v="A"/>
    <n v="82600"/>
    <s v="D"/>
    <s v="TOWNSHIP OF PORTSMOUTH"/>
    <s v="The Township of Portsmouth (Bay County) will resurface approximately 4,600 feet of the Bay County Riverwalk – Rail Trail. The project scope also includes replacement of existing fencing, a new picnic table, a trash container, and a picnic pad."/>
    <s v="BAY COUNTY RIVERWALK RAIL TRAIL"/>
    <s v="BAY"/>
    <n v="5"/>
    <n v="3.7"/>
  </r>
  <r>
    <x v="23"/>
    <n v="1730"/>
    <n v="2014"/>
    <s v="LONGYEAR PARK IMPROVEMENTS"/>
    <s v="A"/>
    <n v="34800"/>
    <s v="D"/>
    <s v="CITY OF IRONWOOD"/>
    <s v="The city of Ironwood (Gogebic County) will construct an accessible playground, with a &quot;poured in place&quot; safety surface, at Longyear Park. The City will also replace and add asphalt pathways for access to the playground area and add portable restroom to the site."/>
    <s v="LONGYEAR PARK"/>
    <s v="GOGEBIC"/>
    <n v="1"/>
    <n v="3.3"/>
  </r>
  <r>
    <x v="23"/>
    <n v="1732"/>
    <n v="2014"/>
    <s v="HAWLEY STREET MULTI-USE PATHWAY EXTENSION"/>
    <s v="A"/>
    <n v="104200"/>
    <s v="D"/>
    <s v="CITY OF MARQUETTE"/>
    <s v="Marquette (Marquette County) will extend the Hawley Street Multi-Use Pathway by 2,500 feet which will provide non-motorized access to the Kaufman Sports Complex, Tourist Park, and the Tourist Park campground."/>
    <s v="HAWLEY STREET TRAIL"/>
    <s v="MARQUETTE"/>
    <n v="1"/>
    <n v="1.1000000000000001"/>
  </r>
  <r>
    <x v="23"/>
    <n v="1737"/>
    <n v="2014"/>
    <s v="FAYETTE HISTORIC STATE PARK TOILET/SHOWER BUILDING"/>
    <s v="A"/>
    <n v="427800"/>
    <s v="R"/>
    <s v="DEPT. OF NATURAL RESOURCES"/>
    <s v="The Michigan Department of Natural Resources will utilize a Land and Water Conservation Fund grant to assist the Parks and Recreation Division in constructing a new universally accessible toilet/shower building, an on-site sewage treatment system, and a sanitation station for the campground at Fayette Historic State Park."/>
    <s v="FAYETTE HISTORIC STATE PARK"/>
    <s v="DELTA"/>
    <n v="1"/>
    <n v="711"/>
  </r>
  <r>
    <x v="23"/>
    <n v="1719"/>
    <n v="2014"/>
    <s v="CAMP PETOSEGA PLAYGROUND"/>
    <s v="A"/>
    <n v="113840"/>
    <s v="R"/>
    <s v="EMMET COUNTY"/>
    <s v="Emmet County, Michigan, will renovate Camp Petosega by raising the area of the playground and volleyball courts above flood level and replacing these facilities at their same location."/>
    <s v="CAMP PETOSEGA"/>
    <s v="EMMET"/>
    <n v="1"/>
    <n v="282"/>
  </r>
  <r>
    <x v="23"/>
    <n v="1725"/>
    <n v="2014"/>
    <s v="FORD LAKE PARK IMPROVEMENTS"/>
    <s v="A"/>
    <n v="113438"/>
    <s v="R"/>
    <s v="TOWNSHIP OF YPSILANTI"/>
    <s v="Ypsilanti Township will utilize a Land and Water Conservation Fund grant to assist in removing six tennis courts and replacing these with five new tennis courts. The grant scope includes netting and fencing for the courts, a paved pathway from the parking lot to the tennis courts, and general landscaping."/>
    <s v="FORD LAKE PARK"/>
    <s v="Washtenaw"/>
    <n v="12"/>
    <n v="90.1"/>
  </r>
  <r>
    <x v="23"/>
    <n v="1717"/>
    <n v="2014"/>
    <s v="P.J. HOFFMASTER LAKE MICHIGAN OBSERVATION ACCESS"/>
    <s v="A"/>
    <n v="246914.5"/>
    <s v="R"/>
    <s v="DEPT. OF NATURAL RESOURCES"/>
    <s v="The Michigan DNR will replace several observation platforms along Lake Michigan within P.J. Hoffmaster State Park and replacing the stairway boardwalk system accessing these platforms from the Gillette Visitor Center."/>
    <s v="P. J. HOFFMASTER STATE PARK"/>
    <s v="Muskegon"/>
    <n v="2"/>
    <n v="36"/>
  </r>
  <r>
    <x v="23"/>
    <n v="1736"/>
    <n v="2014"/>
    <s v="AUBURN CITY PARK IMPROVEMENTS"/>
    <s v="A"/>
    <n v="71815"/>
    <s v="R"/>
    <s v="CITY OF AUBURN"/>
    <s v="The city of Auburn (Bay County) will improve City Park by creating fishing opportunities. The grant scope includes dredging the park’s pond and constructing fishing platforms."/>
    <s v="AUBURN CITY PARK"/>
    <s v="BAY"/>
    <n v="5"/>
    <n v="20"/>
  </r>
  <r>
    <x v="23"/>
    <n v="1728"/>
    <n v="2014"/>
    <s v="BERNIE RIVERS FIELD PARK RENOVATION"/>
    <s v="A"/>
    <n v="114000"/>
    <s v="R"/>
    <s v="CITY OF NEGAUNEE"/>
    <s v="The city of Negaunee (Marquette County) will improve Bernie Rivers Field Park by renovating the baseball field and basketball court, constructing a parking lot and sidewalks, and installing accessible playground equipment and fitness equipment."/>
    <s v="BERNIE RIVERS FIELD PARK"/>
    <s v="MARQUETTE"/>
    <n v="1"/>
    <n v="3.8"/>
  </r>
  <r>
    <x v="23"/>
    <n v="1714"/>
    <n v="2014"/>
    <s v="LESLIE COMMUNITY POOL RENOVATION"/>
    <s v="A"/>
    <n v="76192"/>
    <s v="R"/>
    <s v="CITY OF LESLIE"/>
    <s v="The city of Leslie (Ingham County) will renovate two swimming pools and a bathhouse containing locker rooms, bathrooms, a concession area."/>
    <s v="LESLIE COMMUNITY POOL"/>
    <s v="INGHAM"/>
    <n v="8"/>
    <n v="0.9"/>
  </r>
  <r>
    <x v="24"/>
    <n v="1380"/>
    <n v="2011"/>
    <s v="BERTRAM CHAIN OF LAKES REGIONAL PARK"/>
    <s v="C"/>
    <n v="600974"/>
    <s v="A"/>
    <s v="WRIGHT COUNTY"/>
    <s v="Wright County (Minnesota) will utilize a Land and Water Conservation Fund grant to assist in acquiring 126.70 acres for the Bertram Chain of Lakes Regional Park. The site was previously part of a YMCA day camp. Future plans are to continue acquisition up to 1,200 acres with fishing piers, campground facilities, a public swimming beach, public water accesses, trails, overlooks, playground, picnic shelters, 9 hole disk golf course, soccer fields and softball fields."/>
    <s v="BERTRAM CHAIN OF LAKES REGIONAL PARK"/>
    <s v="WRIGHT"/>
    <n v="6"/>
    <n v="126.7"/>
  </r>
  <r>
    <x v="24"/>
    <n v="982"/>
    <n v="2012"/>
    <s v="FORESTVILLE STATE PARK"/>
    <s v="A"/>
    <n v="840037"/>
    <s v="A"/>
    <s v="DEPT. OF NATURAL RESOURCES"/>
    <s v="The Minnesota Department of Natural Resources will acquire 454 acres as an addition to the 2,973-acre Forestville State Park near Preston in Fillmore County."/>
    <s v="FORESTVILLE STATE PARK"/>
    <s v="FILLMORE"/>
    <n v="1"/>
    <n v="3630"/>
  </r>
  <r>
    <x v="24"/>
    <n v="981"/>
    <n v="2012"/>
    <s v="WHITEWATER STATE PARK"/>
    <s v="C"/>
    <n v="55000"/>
    <s v="A"/>
    <s v="DEPT. OF NATURAL RESOURCES"/>
    <s v="The Minnesota Department of Natural Resources will acquire 16 acres as an addition to the 2,700-acre Whitewater State Park."/>
    <s v="WHITEWATER STATE PARK"/>
    <s v="Winona"/>
    <n v="0"/>
    <n v="2700"/>
  </r>
  <r>
    <x v="24"/>
    <n v="981"/>
    <n v="2012"/>
    <s v="WHITEWATER STATE PARK"/>
    <s v="C"/>
    <n v="55000"/>
    <s v="A"/>
    <s v="DEPT. OF NATURAL RESOURCES"/>
    <s v="The Minnesota Department of Natural Resources will acquire 16 acres as an addition to the 2,700-acre Whitewater State Park."/>
    <s v="SPLIT ROCK LIGHTHOUSE STATE PARK"/>
    <s v="Lake"/>
    <n v="0"/>
    <n v="1944"/>
  </r>
  <r>
    <x v="24"/>
    <n v="980"/>
    <n v="2012"/>
    <s v="WILLIAM O'BRIEN STATE PARK"/>
    <s v="C"/>
    <n v="400000"/>
    <s v="A"/>
    <s v="DEPT. OF NATURAL RESOURCES"/>
    <s v="The Minnesota DNR will acquire an additional 96.8 acres at William O’Brien State Park. This 1,850-acre park is located along the banks of the St. Croix River approximately one hour from the Twin Cities."/>
    <s v="WILLIAM O'BRIEN STATE PARK"/>
    <s v="WASHINGTON"/>
    <n v="6"/>
    <n v="1850"/>
  </r>
  <r>
    <x v="24"/>
    <n v="981"/>
    <n v="2012"/>
    <s v="WHITEWATER STATE PARK"/>
    <s v="C"/>
    <n v="55000"/>
    <s v="A"/>
    <s v="DEPT. OF NATURAL RESOURCES"/>
    <s v="The Minnesota Department of Natural Resources will acquire 16 acres as an addition to the 2,700-acre Whitewater State Park."/>
    <s v="UNIVERSITY OF MINNESOTA LANDSCAPE ARBORETUM"/>
    <s v="Carver"/>
    <n v="0"/>
    <n v="640"/>
  </r>
  <r>
    <x v="24"/>
    <n v="981"/>
    <n v="2012"/>
    <s v="WHITEWATER STATE PARK"/>
    <s v="C"/>
    <n v="55000"/>
    <s v="A"/>
    <s v="DEPT. OF NATURAL RESOURCES"/>
    <s v="The Minnesota Department of Natural Resources will acquire 16 acres as an addition to the 2,700-acre Whitewater State Park."/>
    <s v="OLD MILL STATE PARK"/>
    <s v="Marshall"/>
    <n v="0"/>
    <n v="406.3"/>
  </r>
  <r>
    <x v="24"/>
    <n v="981"/>
    <n v="2012"/>
    <s v="WHITEWATER STATE PARK"/>
    <s v="C"/>
    <n v="55000"/>
    <s v="A"/>
    <s v="DEPT. OF NATURAL RESOURCES"/>
    <s v="The Minnesota Department of Natural Resources will acquire 16 acres as an addition to the 2,700-acre Whitewater State Park."/>
    <s v="HEARTLAND STATE TRAIL"/>
    <s v="Hubbard"/>
    <n v="0"/>
    <n v="327"/>
  </r>
  <r>
    <x v="24"/>
    <n v="981"/>
    <n v="2012"/>
    <s v="WHITEWATER STATE PARK"/>
    <s v="C"/>
    <n v="55000"/>
    <s v="A"/>
    <s v="DEPT. OF NATURAL RESOURCES"/>
    <s v="The Minnesota Department of Natural Resources will acquire 16 acres as an addition to the 2,700-acre Whitewater State Park."/>
    <s v="PINE BEND BLUFF STATE NATURAL AREA"/>
    <s v="Dakota"/>
    <n v="0"/>
    <n v="207"/>
  </r>
  <r>
    <x v="24"/>
    <n v="981"/>
    <n v="2012"/>
    <s v="WHITEWATER STATE PARK"/>
    <s v="C"/>
    <n v="55000"/>
    <s v="A"/>
    <s v="DEPT. OF NATURAL RESOURCES"/>
    <s v="The Minnesota Department of Natural Resources will acquire 16 acres as an addition to the 2,700-acre Whitewater State Park."/>
    <s v="PENNINGTON BOG STATE NATURAL AREA"/>
    <s v="Beltrami"/>
    <n v="0"/>
    <n v="108"/>
  </r>
  <r>
    <x v="24"/>
    <n v="1391"/>
    <n v="2012"/>
    <s v="ATHLETIC COMPLEX ACQUISITION"/>
    <s v="C"/>
    <n v="369713"/>
    <s v="A"/>
    <s v="CITY OF MONTICELLO"/>
    <s v="Monticello (Wright County) will acquire 40 acres as an addition to their Athletic Complex."/>
    <s v="MONTICELLO ATHLETIC COMPLEX"/>
    <s v="Wright"/>
    <n v="2"/>
    <n v="50.6"/>
  </r>
  <r>
    <x v="24"/>
    <n v="981"/>
    <n v="2012"/>
    <s v="WHITEWATER STATE PARK"/>
    <s v="C"/>
    <n v="55000"/>
    <s v="A"/>
    <s v="DEPT. OF NATURAL RESOURCES"/>
    <s v="The Minnesota Department of Natural Resources will acquire 16 acres as an addition to the 2,700-acre Whitewater State Park."/>
    <s v="SAKATAH SINGING HILLS STATE TRAIL"/>
    <s v="MULTI-COUNTY"/>
    <n v="0"/>
    <n v="1"/>
  </r>
  <r>
    <x v="24"/>
    <n v="1390"/>
    <n v="2012"/>
    <s v="LAKE WINONA PARK"/>
    <s v="C"/>
    <n v="10000"/>
    <s v="D"/>
    <s v="CITY OF WINONA"/>
    <s v="Winona will improve Lake Winona Park by constructing an accessible transfer system for launching canoes and kayaks onto East Lake Winona."/>
    <s v="LAKE WINONA PARK"/>
    <s v="WINONA"/>
    <n v="1"/>
    <n v="182"/>
  </r>
  <r>
    <x v="24"/>
    <n v="1381"/>
    <n v="2012"/>
    <s v="STEINBERG NATURE CENTER"/>
    <s v="A"/>
    <n v="40000"/>
    <s v="D"/>
    <s v="CITY OF BLUE EARTH"/>
    <s v="Blue Earth will construct new picnic areas and general support facilities at the 33-acre Steinberg Nature Center located 1/4 mile east of Blue Earth on County Road 16."/>
    <s v="STEINBERG NATURE CENTER"/>
    <s v="FARIBAULT"/>
    <n v="1"/>
    <n v="33"/>
  </r>
  <r>
    <x v="24"/>
    <n v="1389"/>
    <n v="2012"/>
    <s v="GREENFIELD EAST PARK"/>
    <s v="C"/>
    <n v="13224"/>
    <s v="D"/>
    <s v="CITY OF SHAKOPEE"/>
    <s v="Shakopee (Scott County) will improve the 12.5-acre Greenfield East Park by constructing a picnic shelter with restrooms and a warming area."/>
    <s v="GREENFIELD EAST PARK"/>
    <s v="SCOTT"/>
    <n v="2"/>
    <n v="12.5"/>
  </r>
  <r>
    <x v="24"/>
    <n v="1385"/>
    <n v="2012"/>
    <s v="SKYVIEW PARK"/>
    <s v="C"/>
    <n v="86000"/>
    <s v="D"/>
    <s v="CITY OF INVER GROVE HEIGHTS"/>
    <s v="Inner Grove Heights will construct multi-use playfields within the 8.11-acre Skyview Park. This park has served the community for 37 years but the existing baseball/softball fields are underutilized and do not contribute to meeting the increasing demand for soccer, lacrosse, and football."/>
    <s v="SKYVIEW PARK"/>
    <s v="DAKOTA"/>
    <n v="2"/>
    <n v="8.1"/>
  </r>
  <r>
    <x v="24"/>
    <n v="1382"/>
    <n v="2012"/>
    <s v="TOWN PARK"/>
    <s v="C"/>
    <n v="12000"/>
    <s v="D"/>
    <s v="DEER RIVER TOWNSHIP"/>
    <s v="Deer River Township (Itasca County) will construct a shelter and restroom facility within Town Park near the community of Deer River."/>
    <s v="TOWN PARK"/>
    <s v="ITASCA"/>
    <n v="8"/>
    <n v="6"/>
  </r>
  <r>
    <x v="24"/>
    <n v="1384"/>
    <n v="2012"/>
    <s v="MEMORIAL PARK"/>
    <s v="A"/>
    <n v="50000"/>
    <s v="D"/>
    <s v="DOUGLAS COUNTY"/>
    <s v="Douglas County will construct lighted horseshoe courts and a picnic shelter with restrooms at Memorial Park within the community of Alexandria."/>
    <s v="MEMORIAL PARK"/>
    <s v="DOUGLAS"/>
    <n v="7"/>
    <n v="6"/>
  </r>
  <r>
    <x v="24"/>
    <n v="1383"/>
    <n v="2012"/>
    <s v="DENNISON CITY PARK"/>
    <s v="C"/>
    <n v="15000"/>
    <s v="D"/>
    <s v="CITY OF DENNISON"/>
    <s v="Dennison will remove and replace unsafe playground equipment within the 0.7-acre City Park."/>
    <s v="CITY PARK"/>
    <s v="GOODHUE"/>
    <n v="2"/>
    <n v="0.7"/>
  </r>
  <r>
    <x v="24"/>
    <n v="1388"/>
    <n v="2012"/>
    <s v="STAN HOLMASS MEMORIAL PARK"/>
    <s v="A"/>
    <n v="58000"/>
    <s v="D"/>
    <s v="CITY OF NEWFOLDEN"/>
    <s v="Newfolden (Marshall County) will improve Stan Holmass Memorial Park with a new playground, a new hiking trail through the park’s natural area, and accessible pathways throughout the park."/>
    <s v="STAN HOLMASS MEMORIAL PARK"/>
    <s v="MARSHALL"/>
    <n v="7"/>
    <n v="0.5"/>
  </r>
  <r>
    <x v="24"/>
    <n v="1386"/>
    <n v="2012"/>
    <s v="EASTWOOD ESTATES PARK"/>
    <s v="A"/>
    <n v="11500"/>
    <s v="D"/>
    <s v="CITY OF JANESVILLE"/>
    <s v="Janesville will improve the 0.25-acre Eastwood Estates Park with new walkways, general landscaping, and a half basketball court. This neighborhood park was created in 2006 with a playground as its only feature."/>
    <s v="EASTWOOD ESTATES PARK"/>
    <s v="WASECA"/>
    <n v="1"/>
    <n v="0.3"/>
  </r>
  <r>
    <x v="24"/>
    <n v="1387"/>
    <n v="2012"/>
    <s v="SPIRIT LAKE PARK"/>
    <s v="A"/>
    <n v="31500"/>
    <s v="R"/>
    <s v="CITY OF MENAHGA"/>
    <s v="Menahga will rehabilitate Spirit Lake Beach Park to improve safety, accessibility, and visitor services. The grant scope includes a boat/canoe access site, walking trail, picnic area, and beach."/>
    <s v="SPIRIT LAKE PARK"/>
    <s v="Wadena"/>
    <n v="7"/>
    <n v="3.5"/>
  </r>
  <r>
    <x v="24"/>
    <n v="1397"/>
    <n v="2014"/>
    <s v="MONTICELLO ATHLETIC COMPLEX EXPANSION"/>
    <s v="A"/>
    <n v="100000"/>
    <s v="A"/>
    <s v="CITY OF MONTICELLO"/>
    <s v="The city of Monticello (Wright County) will acquire 10.6 acres to expand the Athletic Complex for future development of sports and playfields. Upon acquisition the park will expand to 50.6 acres."/>
    <s v="MONTICELLO ATHLETIC COMPLEX"/>
    <s v="Wright"/>
    <n v="2"/>
    <n v="50.6"/>
  </r>
  <r>
    <x v="24"/>
    <n v="1392"/>
    <n v="2014"/>
    <s v="LOWER ADRIAN PARK"/>
    <s v="A"/>
    <n v="21800"/>
    <s v="R"/>
    <s v="CITY OF ADRIAN"/>
    <s v="The city of Adrian will utilize a Land and Water Conservation Fund grant to assist in improving the 50-acre Lower Adrian Park by replacing outdated, unsafe playground equipment and constructing accessible parking and an access route to the playground."/>
    <s v="LOWER ADRIAN PARK"/>
    <s v="Nobles"/>
    <n v="1"/>
    <n v="50"/>
  </r>
  <r>
    <x v="24"/>
    <n v="1395"/>
    <n v="2014"/>
    <s v="RIVERSIDE PARK"/>
    <s v="A"/>
    <n v="60400"/>
    <s v="R"/>
    <s v="CITY OF ROCKFORD"/>
    <s v="The city of Rockford will utilize a Land and Water Conservation Fund grant to assist in improving Riverside Park by replacing a substandard park building with a picnic shelter and restroom building."/>
    <s v="RIVERSIDE PARK"/>
    <s v="Wright"/>
    <n v="6"/>
    <n v="21.3"/>
  </r>
  <r>
    <x v="24"/>
    <n v="1393"/>
    <n v="2014"/>
    <s v="CENTRAL PARK"/>
    <s v="A"/>
    <n v="11200"/>
    <s v="R"/>
    <s v="CITY OF CANBY"/>
    <s v="The city of Canby will utilize a Land and Water Conservation Fund grant to assist in improving Central Park by replacing outdated, unsafe playground equipment and construction an accessible route to playground."/>
    <s v="CENTRAL PARK"/>
    <s v="YELLOW MEDICINE"/>
    <n v="7"/>
    <n v="2.8"/>
  </r>
  <r>
    <x v="24"/>
    <n v="1394"/>
    <n v="2014"/>
    <s v="SWIMMING POOL PARK"/>
    <s v="A"/>
    <n v="27700"/>
    <s v="R"/>
    <s v="CITY OF CANBY"/>
    <s v="The city of Canby will utilize a Land and Water Conservation Fund grant to assist in improving Swimming Pool Park by replacing outdated, unsafe playground equipment, constructing an accessible route to the playground, and renovating the swimming pool (install a lift chair, water side and climbing wall)."/>
    <s v="SWIMMING POOL PARK"/>
    <s v="YELLOW MEDICINE"/>
    <n v="7"/>
    <n v="1.1000000000000001"/>
  </r>
  <r>
    <x v="25"/>
    <n v="1582"/>
    <n v="2012"/>
    <s v="MEMORIAL PARK WALKING TRAIL EXTENSION"/>
    <s v="A"/>
    <n v="40858"/>
    <s v="D"/>
    <s v="CITY OF OWENSVILLE"/>
    <s v="The city of Owensville (Missouri) will extend an existing trail within the 95-acre Memorial Park. The grant scope provides section 6(f)(3) protection to an additional 60 acres of park land."/>
    <s v="MEMORIAL PARK"/>
    <s v="Gasconade"/>
    <n v="9"/>
    <n v="95"/>
  </r>
  <r>
    <x v="25"/>
    <n v="1580"/>
    <n v="2012"/>
    <s v="MALDEN R-1 BALLFIELD AMENITIES"/>
    <s v="C"/>
    <n v="83333.5"/>
    <s v="D"/>
    <s v="MALDEN R-1 SCHOOL DISTRICT"/>
    <s v="The Malden R-1 School District (Missouri) will construct a picnic shelter with a restroom facility at the District’s recently opened 20-acre baseball complex."/>
    <s v="DISTRICT BASEBALL/SOFTBALL COMPLEX"/>
    <s v="DUNKLIN"/>
    <n v="8"/>
    <n v="17"/>
  </r>
  <r>
    <x v="25"/>
    <n v="1579"/>
    <n v="2012"/>
    <s v="MCQUIRE PARK PLAYGROUND"/>
    <s v="C"/>
    <n v="17255.5"/>
    <s v="D"/>
    <s v="CITY OF LINN"/>
    <s v="Linn will construct a playground within the 15.7-acre McGuire Park."/>
    <s v="MCQUIRE PARK"/>
    <s v="GASCONADE"/>
    <n v="9"/>
    <n v="15.7"/>
  </r>
  <r>
    <x v="25"/>
    <n v="1575"/>
    <n v="2012"/>
    <s v="UNIVERSALLY ACCESSIBLE PLAYGROUND"/>
    <s v="C"/>
    <n v="83333.5"/>
    <s v="D"/>
    <s v="CITY OF ST. CHARLES"/>
    <s v="The city of St. Charles (Missouri) will construct an accessible playground within the 14-acre Jaycee Park."/>
    <s v="JAYCEES PARK"/>
    <s v="SAINT CHARLES"/>
    <n v="2"/>
    <n v="14"/>
  </r>
  <r>
    <x v="25"/>
    <n v="1587"/>
    <n v="2012"/>
    <s v="SENIOR OUTDOOR RECREATION PROJECT"/>
    <s v="A"/>
    <n v="28308"/>
    <s v="D"/>
    <s v="CITY OF HAYTI"/>
    <s v="Hayti will improve the 10-acre City Park by constructing an interior park trail with 21 exercise stations and accessible parking and adding a park bench, water fountain, and general landscaping."/>
    <s v="HAYTI CITY PARK"/>
    <s v="PEMISCOT"/>
    <n v="8"/>
    <n v="10"/>
  </r>
  <r>
    <x v="25"/>
    <n v="1595"/>
    <n v="2012"/>
    <s v="HOUSTON SOCCER FIELDS"/>
    <s v="A"/>
    <n v="52500"/>
    <s v="D"/>
    <s v="CITY OF HOUSTON"/>
    <s v="Houston will improve the 7-acre Rutherford Park by constructing one regulation size soccer field and an accessible parking area plus adding three picnic tables, fencing, park signage, and general landscaping."/>
    <s v="RUTHERFORD PARK"/>
    <s v="TEXAS"/>
    <n v="8"/>
    <n v="7"/>
  </r>
  <r>
    <x v="25"/>
    <n v="1574"/>
    <n v="2012"/>
    <s v="DON WARDEN PARK PROJECT"/>
    <s v="C"/>
    <n v="28865"/>
    <s v="D"/>
    <s v="CITY OF WEST PLAINS"/>
    <s v="The city of West Plains (Howell County, Missouri) will construct a walking trail, picnic facilities, an amphitheater, and general support facilities within the 2-acre Don Walden Park."/>
    <s v="DON WARDEN PARK"/>
    <s v="HOWELL"/>
    <n v="8"/>
    <n v="2"/>
  </r>
  <r>
    <x v="25"/>
    <n v="1593"/>
    <n v="2012"/>
    <s v="LAKE SHOW ME MULTI USE TRAIL"/>
    <s v="C"/>
    <n v="41111"/>
    <s v="R"/>
    <s v="CITY OF MEMPHIS"/>
    <s v="Memphis will improve the 250-acre Show Me Park by constructing a restroom and extending the interior park trail to connect two campgrounds."/>
    <s v="LAKE SHOW ME"/>
    <s v="SCOTLAND"/>
    <n v="9"/>
    <n v="250"/>
  </r>
  <r>
    <x v="25"/>
    <n v="1590"/>
    <n v="2012"/>
    <s v="SPORTS COMPLEX IMPROVEMENTS"/>
    <s v="A"/>
    <n v="63125"/>
    <s v="R"/>
    <s v="CITY OF WARSAW"/>
    <s v="Warsaw will improve the 27.5-acre Bledsoe Ferry Sports Complex by constructing a trail and renovating existing play fields and basic supports facilities."/>
    <s v="BLEDSOE FERRY PARK"/>
    <s v="BENTON"/>
    <n v="4"/>
    <n v="27.5"/>
  </r>
  <r>
    <x v="25"/>
    <n v="1576"/>
    <n v="2012"/>
    <s v="LEA MCKEIGHAN PARK VOLLEYBALL COURT RENOVATION"/>
    <s v="A"/>
    <n v="83333.5"/>
    <s v="R"/>
    <s v="CITY OF LEE'S SUMMIT"/>
    <s v="The city of Lee’s Summit (Missouri) will renovate the existing sand volleyball courts within the 22-acre Lea McKeighan Park."/>
    <s v="LEA MCKEIGHAN PARK"/>
    <s v="JACKSON"/>
    <n v="5"/>
    <n v="22"/>
  </r>
  <r>
    <x v="25"/>
    <n v="1578"/>
    <n v="2012"/>
    <s v="AVA CITY PARK RENOVATION AND IMPROVEMENTS"/>
    <s v="C"/>
    <n v="82500"/>
    <s v="R"/>
    <s v="CITY OF AVA"/>
    <s v="The city of Ava (Douglas County, Missouri) will renovate the existing restroom facility and construct a new 50’ x 100’ skate park component within the 20-acre Ava City Park."/>
    <s v="AVA PUBLIC PARK"/>
    <s v="Douglas"/>
    <n v="8"/>
    <n v="20"/>
  </r>
  <r>
    <x v="25"/>
    <n v="1577"/>
    <n v="2012"/>
    <s v="TENNIS COURT RENOVATION"/>
    <s v="C"/>
    <n v="82779"/>
    <s v="R"/>
    <s v="CITY OF RAYTOWN"/>
    <s v="The city of Raytown (Jackson County, Missouri) will renovate the tennis courts within the 14.25-acre Sarah Coleman-Livengood Park."/>
    <s v="SARAH COLEMAN-LIVENGOOD PARK"/>
    <s v="JACKSON"/>
    <n v="5"/>
    <n v="14.3"/>
  </r>
  <r>
    <x v="25"/>
    <n v="1583"/>
    <n v="2012"/>
    <s v="MATTHEWS CITY PARK IMPROVEMENTS"/>
    <s v="A"/>
    <n v="83333.5"/>
    <s v="R"/>
    <s v="CITY OF MATTHEWS"/>
    <s v="The city of Matthews (Missouri) will renovate the existing basketball court and playground within the 14-acre City Park."/>
    <s v="CITY PARK"/>
    <s v="NEW MADRID"/>
    <n v="8"/>
    <n v="14"/>
  </r>
  <r>
    <x v="25"/>
    <n v="1584"/>
    <n v="2012"/>
    <s v="PARR HILL TRAIL RENOVATION AND EXTENSION"/>
    <s v="A"/>
    <n v="222252.5"/>
    <s v="R"/>
    <s v="CITY OF JOPLIN"/>
    <s v="Joplin will improve the 12.6 acre Parr Hill Park by renovating and extending a trail and constructing new picnic areas and playgrounds."/>
    <s v="PARR HILL TRAIL"/>
    <s v="JASPER"/>
    <n v="7"/>
    <n v="12.6"/>
  </r>
  <r>
    <x v="25"/>
    <n v="1592"/>
    <n v="2012"/>
    <s v="JAYCEE PARK RENOVATION"/>
    <s v="C"/>
    <n v="38890"/>
    <s v="R"/>
    <s v="CITY OF KIRKSVILLE"/>
    <s v="Kirksville will renovate the 4.4-acre Jaycee Park by replacing the playground equipment, installing a safety impact surface, and constructing accessible sidewalks."/>
    <s v="JAYCEE PARK"/>
    <s v="ADAIR"/>
    <n v="9"/>
    <n v="4.4000000000000004"/>
  </r>
  <r>
    <x v="25"/>
    <n v="1573"/>
    <n v="2012"/>
    <s v="WILDKAT TRACK RENOVATION"/>
    <s v="A"/>
    <n v="83333.5"/>
    <s v="R"/>
    <s v="KING CITY R-I SCHOOL DIST."/>
    <s v="The King City R-1 School District (King City, Missouri) will renovate and expand a walking trail within the community."/>
    <s v="WILDKAT TRACK"/>
    <s v="GENTRY"/>
    <n v="6"/>
    <n v="2"/>
  </r>
  <r>
    <x v="25"/>
    <n v="1581"/>
    <n v="2012"/>
    <s v="SCHOOL/COMMUNITY PARK RENOVATION"/>
    <s v="C"/>
    <n v="10750"/>
    <s v="R"/>
    <s v="RISCO R-II SCHOOLS"/>
    <s v="The city of Risco (Missouri) will renovate the playground within the 20-acre Community Park."/>
    <s v="SCHOOL PLAYGROUND"/>
    <s v="NEW MADRID"/>
    <n v="8"/>
    <n v="1"/>
  </r>
  <r>
    <x v="25"/>
    <n v="1594"/>
    <n v="2013"/>
    <s v="NORTHWEST SPORTS COMPLEX PLAYGROUND DEVELOPMENT"/>
    <s v="A"/>
    <n v="59035"/>
    <s v="D"/>
    <s v="JEFFERSON COUNTY"/>
    <s v="Jefferson County will construct a playground within the Northwest Sports Complex."/>
    <s v="NORTHWEST SPORTS COMPLEX"/>
    <s v="Jefferson"/>
    <n v="0"/>
    <n v="20.8"/>
  </r>
  <r>
    <x v="25"/>
    <n v="1589"/>
    <n v="2013"/>
    <s v="ST. LOUIS FOX PARK SPRAY GROUND"/>
    <s v="A"/>
    <n v="43000"/>
    <s v="D"/>
    <s v="CITY OF ST. LOUIS"/>
    <s v="The city of Saint Louis, Missouri, will utilize a Land and Water Conservation Fund grant to construct a water “spray garden” within Fox Park. The new design incorporates a filtration and recirculation system that utilizes rain water to the greatest extent practicable."/>
    <s v="FOX PARK"/>
    <s v="SAINT LOUIS CITY"/>
    <n v="0"/>
    <n v="3"/>
  </r>
  <r>
    <x v="25"/>
    <n v="1591"/>
    <n v="2013"/>
    <s v="THOMPSON CAMPGROUND SHOWER HOUSE"/>
    <s v="A"/>
    <n v="28500"/>
    <s v="R"/>
    <s v="CITY OF MOBERLY"/>
    <s v="The city of Moberly (Randolph County) will construct an energy efficient, water conserving, and accessible shower house at the Thompson Campground within Rothwell Park."/>
    <s v="ROTHWELL PARK"/>
    <s v="Randolph"/>
    <n v="0"/>
    <n v="550"/>
  </r>
  <r>
    <x v="25"/>
    <n v="1618"/>
    <n v="2014"/>
    <s v="CARTERVILLE MULTI-USE RECREATIONAL FACILITIES"/>
    <s v="A"/>
    <n v="61111"/>
    <s v="C"/>
    <s v="CITY OF CARTERVILLE"/>
    <s v="The city of Carterville will utilize a Land and Water Conservation Fund grant to assist in acquiring, through donation, 18 acres to create Garrett Park and undertake the initial development which will include a walking trail, playground equipment, fencing and backstop for a ball field, skate park equipment, and parking."/>
    <s v="GARRETT PARK"/>
    <s v="JASPER"/>
    <n v="7"/>
    <n v="18"/>
  </r>
  <r>
    <x v="25"/>
    <n v="1615"/>
    <n v="2014"/>
    <s v="BUCK PARK DISC GOLF COURSE"/>
    <s v="A"/>
    <n v="83333"/>
    <s v="D"/>
    <s v="CITY OF WEST PLAINS"/>
    <s v="The city of West Plains will develop an 18-basket Frisbee disc golf course and repair the interior park road, parking lot, restroom, and park pavilion."/>
    <s v="BUCK PARK"/>
    <s v="HOWELL"/>
    <n v="8"/>
    <n v="75"/>
  </r>
  <r>
    <x v="25"/>
    <n v="1620"/>
    <n v="2014"/>
    <s v="WILDWOOD GREENWAY PHASE VI TRAIL DEVELOPMENT"/>
    <s v="A"/>
    <n v="83333"/>
    <s v="D"/>
    <s v="CITY OF WILDWOOD"/>
    <s v="The city of Wildwood will construct a 1/3-mile trail and support facilities through the 65-acre Community Park."/>
    <s v="WILDWOOD COMMUNITY PARK"/>
    <s v="SAINT LOUIS"/>
    <n v="2"/>
    <n v="65"/>
  </r>
  <r>
    <x v="25"/>
    <n v="1621"/>
    <n v="2014"/>
    <s v="DYER PARK LAKE VENITA TRAIL EXPANSION PROJECT"/>
    <s v="A"/>
    <n v="83333"/>
    <s v="D"/>
    <s v="CITY OF ODESSA"/>
    <s v="The city of Odessa will utilize a Land and Water Conservation Fund grant to assist in constructing 1,340 linear feet of 10-foot wide asphalt trail within the 52-acre Dyer Park."/>
    <s v="DYER PARK"/>
    <s v="LAFAYETTE"/>
    <n v="5"/>
    <n v="52"/>
  </r>
  <r>
    <x v="25"/>
    <n v="1622"/>
    <n v="2014"/>
    <s v="MEMORIAL PARK RENOVATIONS"/>
    <s v="A"/>
    <n v="75608"/>
    <s v="D"/>
    <s v="CITY OF BELTON"/>
    <s v="The city of Belton will utilize a Land and Water Conservation Fund grant to assist in renovating one park shelter and constructing one shelter and two restrooms within the 36-acre Memorial Park. The grant scope includes sidewalks, lighting, and picnic tables."/>
    <s v="MEMORIAL PARK"/>
    <s v="Cass"/>
    <n v="5"/>
    <n v="36.299999999999997"/>
  </r>
  <r>
    <x v="25"/>
    <n v="1604"/>
    <n v="2014"/>
    <s v="RAISBECK NATURE TRAIL"/>
    <s v="A"/>
    <n v="14490"/>
    <s v="D"/>
    <s v="CITY OF PECULIAR"/>
    <s v="The city of Peculiar, Missouri, will construct a 0.75 mile nature trail within the 29.8-acre Raisbeck Park. The grant scope includes the trail, bridges, and split rail fence."/>
    <s v="RAISBECK PARK"/>
    <s v="CASS"/>
    <n v="4"/>
    <n v="29.8"/>
  </r>
  <r>
    <x v="25"/>
    <n v="1614"/>
    <n v="2014"/>
    <s v="SOCCER PARK PLAYGROUND EQUIPMENT"/>
    <s v="A"/>
    <n v="10000"/>
    <s v="D"/>
    <s v="CITY OF JACKSON"/>
    <s v="The city of Jackson (Cape Girardeau County) will construct a playground, borders, and fall zone (safety) material at Soccer Park. This park contains 11 soccer fields in varying sizes to accommodate differing age groups, but there is no area for families with children for general play."/>
    <s v="SOCCER PARK"/>
    <s v="Cape Girardeau"/>
    <n v="8"/>
    <n v="25"/>
  </r>
  <r>
    <x v="25"/>
    <n v="1612"/>
    <n v="2014"/>
    <s v="MILLER J. FIELDS SPRAYGROUND"/>
    <s v="A"/>
    <n v="83333"/>
    <s v="D"/>
    <s v="CITY OF LEE'S SUMMIT"/>
    <s v="The city of Lee’s Summit will construct a spray pad within the 18.7-acre Miller J. Fields Park. The grant scope includes grading, site work, utilities, concrete pad, spray features, pump system, and shade furnishings."/>
    <s v="MILLER J. FIELDS PARK"/>
    <s v="JACKSON"/>
    <n v="6"/>
    <n v="18.7"/>
  </r>
  <r>
    <x v="25"/>
    <n v="1611"/>
    <n v="2014"/>
    <s v="TROY MIDDLE SCHOOL TENNIS COURTS AND TRAIL"/>
    <s v="A"/>
    <n v="83333"/>
    <s v="D"/>
    <s v="LINCOLN COUNTY R-III SCHOOL DISTRICT"/>
    <s v="The Lincoln County R-III School District will construct 4 tennis courts (fencing, nets, and striping) and a 1-mile, 6’ wide crushed limestone trail around the Troy Middle School campus."/>
    <s v="TROY MIDDLE SCHOOL TRAIL"/>
    <s v="LINCOLN"/>
    <n v="3"/>
    <n v="14.3"/>
  </r>
  <r>
    <x v="25"/>
    <n v="1610"/>
    <n v="2014"/>
    <s v="SOUTH ELEMENTARY PLAYGROUND EQUIPMENT"/>
    <s v="A"/>
    <n v="39614"/>
    <s v="D"/>
    <s v="ELDON R-1 SCHOOL DISTRICT"/>
    <s v="The Eldon R-1 School District will develop a playground on school property that will be open to the public. The grant scope includes play equipment, fencing, benches, trash can, rubber mulch, and borders plus a parking lot will be constructed and a sidewalk attaching the parking lot to the new play area."/>
    <s v="SOUTH ELEMENTARY PLAYGROUND"/>
    <s v="MILLER"/>
    <n v="3"/>
    <n v="2"/>
  </r>
  <r>
    <x v="25"/>
    <n v="1609"/>
    <n v="2014"/>
    <s v="NORTHWEST MISSOURI OUTDOOR CLASSROOM"/>
    <s v="A"/>
    <n v="15782"/>
    <s v="D"/>
    <s v="NORTHWEST MISSOURI STATE UNIVERSITY"/>
    <s v="Northwest Missouri State University in Maryville will renovate and expand its playground into a cross-curricular Outdoor Classroom."/>
    <s v="NORTHWEST MISSOURI STATE UNIVERSITY OUTDOOR CLASSROOM"/>
    <s v="NODAWAY"/>
    <n v="6"/>
    <n v="0.7"/>
  </r>
  <r>
    <x v="25"/>
    <n v="1608"/>
    <n v="2014"/>
    <s v="NORTH EAST MISSOURI ACCESSIBLE PLAYGROUND"/>
    <s v="A"/>
    <n v="83333"/>
    <s v="D"/>
    <s v="KIRKSVILLE R-III SCHOOL DISTRICT"/>
    <s v="The Kirksville R-III School District will utilize a Land and Water Conservation Fund grant to assist in developing a universally inclusive playground. The grant scope includes site preparation, play structures, sidewalks, a picnic shelter with tables, landscaping, and signage. This playground will benefit children and their parents regardless of individual limitations and disabilities in an 11 county use area. The nearest similar type playground is 150 miles away."/>
    <s v="KIRKSVILLE R-III SCHOOL PARK"/>
    <s v="ADAIR"/>
    <n v="6"/>
    <n v="0.5"/>
  </r>
  <r>
    <x v="25"/>
    <n v="1601"/>
    <n v="2014"/>
    <s v="MOERA MOZINGO LAKE PARK BOAT DOCK RENOVATION"/>
    <s v="A"/>
    <n v="20019"/>
    <s v="R"/>
    <s v="CITY OF MARYVILLE"/>
    <s v="The city of Maryville will improve the boat dock, sidewalk, and parking area at Moera Mozingo Lake Park."/>
    <s v="MOERA MOZINGA LAKE PARK"/>
    <s v="Nodaway"/>
    <n v="6"/>
    <n v="491.4"/>
  </r>
  <r>
    <x v="25"/>
    <n v="1603"/>
    <n v="2014"/>
    <s v="HYDE PARK BASEBALL COMPLEX"/>
    <s v="A"/>
    <n v="77222"/>
    <s v="R"/>
    <s v="CITY OF ST. JOSEPH"/>
    <s v="St. Joseph (Buchanan County, Missouri) will renovate the Hyde Park ball fields with fencing, backstops, dugouts, restrooms, concession area, bleachers, press box, score boards, grading, and lighting."/>
    <s v="HYDE PARK"/>
    <s v="Buchanan"/>
    <n v="6"/>
    <n v="89.7"/>
  </r>
  <r>
    <x v="25"/>
    <n v="1617"/>
    <n v="2014"/>
    <s v="WESTOFF PARK TENNIS COURT RENOVATION"/>
    <s v="A"/>
    <n v="83333"/>
    <s v="R"/>
    <s v="CITY OF O'FALLON"/>
    <s v="The city of O’Fallon will utilize a Land and Water Conservation Fund grant to the renovate tennis courts at the 65-acre Westhoff Park."/>
    <s v="WESTOFF PARK"/>
    <s v="Saint Charles"/>
    <n v="2"/>
    <n v="65"/>
  </r>
  <r>
    <x v="25"/>
    <n v="1623"/>
    <n v="2014"/>
    <s v="WESTBORO - CANTERBURY TRAIL REDEVELOPMENT"/>
    <s v="A"/>
    <n v="65000"/>
    <s v="R"/>
    <s v="CITY OF LIBERTY"/>
    <s v="The city of Belton will improve the Westboro - Canterbury Greenway by renovating 2 miles of trail and parking lots."/>
    <s v="WESTBORO - CANTERBURY GREENWAY"/>
    <s v="CLAY"/>
    <n v="6"/>
    <n v="42"/>
  </r>
  <r>
    <x v="25"/>
    <n v="1599"/>
    <n v="2014"/>
    <s v="LEGACY PARK PHASE II MULTI-SPORT FIELD"/>
    <s v="A"/>
    <n v="63778"/>
    <s v="R"/>
    <s v="CITY OF COTTLEVILLE"/>
    <s v="The city of Cottleville (St. Charles County) will improve the 36-acre Legacy Park by constructing a multi-use sports field that can be used for soccer, football and other field sport activities. Additionally, the sponsor will add bleachers, goal posts for the fields, trash receptacles, landscaping, and trail access improvements to the area."/>
    <s v="LEGACY PARK"/>
    <s v="Saint Charles"/>
    <n v="2"/>
    <n v="36"/>
  </r>
  <r>
    <x v="25"/>
    <n v="1600"/>
    <n v="2014"/>
    <s v="PROCTOR PARK RESTORATION"/>
    <s v="A"/>
    <n v="83333"/>
    <s v="R"/>
    <s v="CITY OF CALIFORNIA"/>
    <s v="The city of California, Missouri, will renovate the 35-acre Proctor Park by replacing the shelter/restroom building and playground equipment and adding utilities."/>
    <s v="PROCTOR PARK"/>
    <s v="Moniteau"/>
    <n v="4"/>
    <n v="35"/>
  </r>
  <r>
    <x v="25"/>
    <n v="1598"/>
    <n v="2014"/>
    <s v="FROG HOLLOW GREENWAY PEDESTRIAN AND BICYCLE BRIDGE"/>
    <s v="A"/>
    <n v="30000"/>
    <s v="R"/>
    <s v="CITY OF JEFFERSON CITY"/>
    <s v="Jefferson City, Missouri, will install a bridge connecting the Jefferson City Greenway to the 26.5-acre West Edgewood Nature Area."/>
    <s v="WEST EDGEWOOD NATURE AREA"/>
    <s v="COLE"/>
    <n v="3"/>
    <n v="26.5"/>
  </r>
  <r>
    <x v="25"/>
    <n v="1605"/>
    <n v="2014"/>
    <s v="ROUBIDOUX PARK ADA PATHWAY ENHANCEMENT"/>
    <s v="A"/>
    <n v="83333"/>
    <s v="R"/>
    <s v="CITY OF WAYNESVILLE"/>
    <s v="The city of Waynesville, Missouri, will upgrade the trail within Roubidoux Park. The grant scope includes an 8’ x 2200’ concrete trail and accessible trailhead parking."/>
    <s v="ROUBIDOUX PARK"/>
    <s v="Pulaski"/>
    <n v="4"/>
    <n v="26"/>
  </r>
  <r>
    <x v="25"/>
    <n v="1597"/>
    <n v="2014"/>
    <s v="MCCOY PARK INCLUSIVE PLAYGROUND"/>
    <s v="A"/>
    <n v="83333"/>
    <s v="R"/>
    <s v="CITY OF INDEPENDENCE"/>
    <s v="The city of Independence, Missouri, will construct an accessible playground consisting of two distinct play sites within the 14.5-acre McCoy Park. One is designed primarily for children 2-5 years old and the other primarily for children 6-12. Bothe sites will include a rubber safety surface."/>
    <s v="McCOY PARK"/>
    <s v="Jackson"/>
    <n v="5"/>
    <n v="14.6"/>
  </r>
  <r>
    <x v="25"/>
    <n v="1606"/>
    <n v="2014"/>
    <s v="PLAYGROUND EQUIPMENT FOR DEVELOPMENTALLY DELAYED"/>
    <s v="A"/>
    <n v="14642"/>
    <s v="R"/>
    <s v="CITY OF CARUTHERSVILLE"/>
    <s v="The city of Caruthersville (Pemiscot County, Missouri) will install new universally accessible playground equipment within French Park."/>
    <s v="FRENCH PARK"/>
    <s v="PEMISCOT"/>
    <n v="8"/>
    <n v="14"/>
  </r>
  <r>
    <x v="25"/>
    <n v="1602"/>
    <n v="2014"/>
    <s v="MILLAR PARK TRAIL IMPROVEMENTS"/>
    <s v="A"/>
    <n v="83333"/>
    <s v="R"/>
    <s v="CITY OF UNIVERSITY CITY"/>
    <s v="University City, Missouri, will widen and lengthen the trail within the 12-acre Millar Park. The grant scope also includes adding lighting, landscaping, a rain garden, and drinking fountains."/>
    <s v="MILLAR PARK"/>
    <s v="SAINT LOUIS"/>
    <n v="1"/>
    <n v="12.1"/>
  </r>
  <r>
    <x v="25"/>
    <n v="1616"/>
    <n v="2014"/>
    <s v="SALISBURY BASKETBALL COURT RENOVATION PROJECT"/>
    <s v="A"/>
    <n v="33965"/>
    <s v="R"/>
    <s v="CITY OF SALISBURY"/>
    <s v="The Salisbury Park Board will renovate the basketball court at City Park. The grant scope includes new court surfacing and lighting, landscaping, and handicap parking."/>
    <s v="CITY PARK"/>
    <s v="CHARITON"/>
    <n v="6"/>
    <n v="9"/>
  </r>
  <r>
    <x v="25"/>
    <n v="1613"/>
    <n v="2014"/>
    <s v="VIOLA BLECHLE PARK PLAYGROUND"/>
    <s v="A"/>
    <n v="71273"/>
    <s v="R"/>
    <s v="CITY OF PERRYVILLE"/>
    <s v="The city of Perryville will renovate the 8-acre Viola Blechle Park. The grant scope includes the installation of play equipment, construction of a pavilion with picnic tables, excavation and grading, and the construction of accessible walkways and parking."/>
    <s v="VIOLA BLECHLE PARK"/>
    <s v="PERRY"/>
    <n v="8"/>
    <n v="8"/>
  </r>
  <r>
    <x v="25"/>
    <n v="1596"/>
    <n v="2014"/>
    <s v="WOODBRIDGE PARK IMPROVEMENTS"/>
    <s v="A"/>
    <n v="83333"/>
    <s v="R"/>
    <s v="CITY OF COLUMBIA"/>
    <s v="The city of Columbia, Missouri, will construct a 2,100' walking and bike trail around the perimeter of Woodridge Park plus construct picnic shelters and a council ring, add a bike rack, renovate the playground, and general landscaping. A Ronald McDonald House is under construction adjacent to the park and the Thompson Autism Center and the University of Missouri Women’s and Children’s Hospital are in the immediate area."/>
    <s v="WOODRIDGE PARK"/>
    <s v="Boone"/>
    <n v="4"/>
    <n v="6.1"/>
  </r>
  <r>
    <x v="25"/>
    <n v="1607"/>
    <n v="2014"/>
    <s v="SHELDON PARK IMPROVEMENTS"/>
    <s v="A"/>
    <n v="6922"/>
    <s v="R"/>
    <s v="CITY OF SHELDON"/>
    <s v="The city of Sheldon, Missouri, will renovate City Park by constructing a 0.5 mile walking trail around the perimeter of the park, refurbishing the basketball court so it can also be used for tennis and volleyball, and upgrading the playground with new equipment and safety surfaces."/>
    <s v="SHELDON CITY PARK"/>
    <s v="VERNON"/>
    <n v="4"/>
    <n v="5.8"/>
  </r>
  <r>
    <x v="25"/>
    <n v="1624"/>
    <n v="2014"/>
    <s v="LINCOLN UNIVERSITY TENNIS COURT REHABILITATION"/>
    <s v="A"/>
    <n v="83333"/>
    <s v="R"/>
    <s v="LINCOLN UNIVERSITY"/>
    <s v="Lincoln University will utilize a Land and Water Conservation Fund grant to assist in renovating the Myrtle Smith Livingston Park tennis courts. The grant scope includes fencing, asphalt surfacing, restriping, nets, and lighting."/>
    <s v="MYRTLE SMITH LIVINGSTON PARK"/>
    <s v="Cole"/>
    <n v="3"/>
    <n v="3"/>
  </r>
  <r>
    <x v="26"/>
    <n v="617"/>
    <n v="2012"/>
    <s v="GREAT RIVER ROAD DAY USE AREA"/>
    <s v="C"/>
    <n v="150000"/>
    <s v="D"/>
    <s v="MS DEPT OF WILDLIFE, FISHERIES AND PARKS"/>
    <s v="Grant will fund the further development of the existing 756+/- acres at Great River Road State Park. This site was impacted by a flood in May 2011 which made all the facilities no longer safe to be used. New facilities will be relocated to a new area within the protected boundaries for public use."/>
    <s v="GRANT RIVER ROAD STATE PARK"/>
    <s v="BOLIVAR"/>
    <n v="2"/>
    <n v="756"/>
  </r>
  <r>
    <x v="26"/>
    <n v="615"/>
    <n v="2012"/>
    <s v="ROOSEVELT STATE PARK-WATER PARK"/>
    <s v="C"/>
    <n v="505170"/>
    <s v="D"/>
    <s v="DEPT OF WILDLIFE, FISH &amp; PARKS"/>
    <s v="Grant will fund the further development of the existing 690.67+/- acres at Roosevelt State Park. This project will make improvements to facilities so that recreational opportunities (swimming and water slide) will continue to be open to the public. Scope of work includes replacement of the existing swimming pool and water slide pool; the construction of a new swimming pool and new water slide pool; and an upgrade to a water slide and renovation to entry building/bathhouse."/>
    <s v="ROOSEVELT STATE PARK-WATER PARK"/>
    <s v="SCOTT"/>
    <n v="3"/>
    <n v="690.7"/>
  </r>
  <r>
    <x v="26"/>
    <n v="616"/>
    <n v="2012"/>
    <s v="CALLING PANTHER LAKE PHASE II"/>
    <s v="C"/>
    <n v="50000"/>
    <s v="D"/>
    <s v="MS DEPT OF WILDLIFE , FISHIERS AND PARKS"/>
    <s v="This grant will be used to improve the existing roads to acdess 23 concrete camping pads at Calling Panther Lake, a 30+/- park. The 20 feet wide gravel interior road will be repaved with 3 inches of asphalt to create a all weather paved road to provide year-round campground use."/>
    <s v="CALLING PANTHER LAKE"/>
    <s v="COPIAH"/>
    <n v="2"/>
    <n v="30"/>
  </r>
  <r>
    <x v="26"/>
    <n v="619"/>
    <n v="2013"/>
    <s v="PERCY QUIN STATE PARK GOLF COURSE RENOVATION"/>
    <s v="C"/>
    <n v="137500"/>
    <s v="D"/>
    <s v="MS DEPARTMENT OF WILDLIFE, FISHERIES AND PARKS"/>
    <s v="Grant will fund the renovation of an 18-hole golf course at Percy Quin State Park which is previously 6(f) protected existing 1701 acres park. This golf course is an impoertant part of the recreational opportunities offered at Percy Quin State Park."/>
    <s v="PERCY QUIN STATE PARK"/>
    <s v="Pike"/>
    <n v="0"/>
    <n v="1701"/>
  </r>
  <r>
    <x v="26"/>
    <n v="620"/>
    <n v="2013"/>
    <s v="BUCCANEER STATE PARK-SPLASH PAD/PLAY AREA"/>
    <s v="A"/>
    <n v="230000"/>
    <s v="D"/>
    <s v="MS DEPARTMENT OF WILDLIFE, FISHERIES AND PARKS"/>
    <s v="Grant will fund the further development of the existing 398 acres at Buccaneer State Park which was previouly 6(f) protected. The park was completely destroyed in 2005 by Hurricane Katrina and this new development will add a splash pad and play area that will allow the public to enjoy water recreation in addition to an existing water slide/wave pool and children's swimming pool."/>
    <s v="BUCCANEER STATE PARK"/>
    <s v="Hancock"/>
    <n v="0"/>
    <n v="398"/>
  </r>
  <r>
    <x v="26"/>
    <n v="624"/>
    <n v="2014"/>
    <s v="HALL'S FERRY PARK-TENNIS COURT EXPANSION PROJECT"/>
    <s v="A"/>
    <n v="0"/>
    <s v="D"/>
    <s v="CITY OF VICKSBURG"/>
    <s v="the city of Vicksburg is proposing to design and construct two (2) new tennis courts, with amenities including, but not limited to a covered viewing and seating area, fencing, lighting, concrete sidewalk, handrails and ADA accessible. Recreation facilities will be constructed in an existing LWCF site."/>
    <s v="HALLS FERRY PARK"/>
    <s v="Warren"/>
    <n v="2"/>
    <n v="39"/>
  </r>
  <r>
    <x v="26"/>
    <n v="625"/>
    <n v="2014"/>
    <s v="PUCKETT TOWN PARK-PHASE II TENNIS COURTS"/>
    <s v="A"/>
    <n v="0"/>
    <s v="D"/>
    <s v="TOWN OF PUCKETT"/>
    <s v="The Town of Puckett is proposing the construction of three tennis courts on an existing Land and Water Conservation Fund Site. The three tennis courts will be constructed on one concrete pad including fencing and other support elements."/>
    <s v="PUCKETT TOWN PARK"/>
    <s v="Rankin"/>
    <n v="3"/>
    <n v="17"/>
  </r>
  <r>
    <x v="26"/>
    <n v="628"/>
    <n v="2014"/>
    <s v="LIBERTY VILLAGE INCLUSIVE PLAY"/>
    <s v="A"/>
    <n v="0"/>
    <s v="D"/>
    <s v="CITY OF MADISON"/>
    <s v="The project will construct Liberty Village Inclusive Playground ADA (Site 2) and consist of playground equipment, sidewalk, poured rubber surface and wood fiber playground mulch, and other support elements."/>
    <s v="LIBERTY VILLAGE (INCLUSIVE PLAY)"/>
    <s v="MADISON"/>
    <n v="2"/>
    <n v="9.1999999999999993"/>
  </r>
  <r>
    <x v="26"/>
    <n v="631"/>
    <n v="2014"/>
    <s v="STONEWALL CITY PARK- PHASE II"/>
    <s v="A"/>
    <n v="0"/>
    <s v="D"/>
    <s v="TOWN OF STONEWALL"/>
    <s v="The Town of Stonewall is proposing the construction of playground equipment and upgrading electrical support to upgrade the existing Stonewall City Park. The proposed project will allow children in the area to use updated playground equipment with safety features and will be ADA accessible. Long-term public benefits are the user-friendly features that will allow smaller children access to the equipment and parents the use of the walking trail that is on site."/>
    <s v="STONEWALL TOWN PARK"/>
    <s v="CLARKE"/>
    <n v="3"/>
    <n v="8.6"/>
  </r>
  <r>
    <x v="26"/>
    <n v="621"/>
    <n v="2014"/>
    <s v="BELL QUARTER COMMUNITY BALL FIELD PARK LIGHTING"/>
    <s v="A"/>
    <n v="0"/>
    <s v="D"/>
    <s v="CITY OG HAZELHURST"/>
    <s v="The city of Hazelhurst is proposing improvements to the existing Hazlehurst Bell Quarter Community Ball Field Park. The proposal includes new 400-ampere service lighting for the ball field, underground wiring with six new pole lights for the ball field and basket ball court and new underground feeder for the existing comfort station."/>
    <s v="BELL QUARTER COMMUNITY PARK"/>
    <s v="COPIAH"/>
    <n v="2"/>
    <n v="5.8"/>
  </r>
  <r>
    <x v="26"/>
    <n v="630"/>
    <n v="2014"/>
    <s v="MIZE TOWN PARK-PHASE II"/>
    <s v="A"/>
    <n v="0"/>
    <s v="D"/>
    <s v="TOWN OF MIZE"/>
    <s v="The Town of Mize is proposing the construction of a Splash Pad, which will include, concrete pad, pumps, filters, piping, water features and other support elements."/>
    <s v="MIZE TOWN PARK"/>
    <s v="SMITH"/>
    <n v="3"/>
    <n v="4"/>
  </r>
  <r>
    <x v="26"/>
    <n v="627"/>
    <n v="2014"/>
    <s v="CLARKE COUNTY PARK-ROCKY PARK PHASE II"/>
    <s v="A"/>
    <n v="0"/>
    <s v="D"/>
    <s v="CLARKE COUNTY BOARD OF SUPERVISORS"/>
    <s v="This is a proposal to upgrade an existing LWCF site, Rocky Park. Improvements include ball field, fencing, scoreboard, lighting, concession stand / comfort station / bleachers and other support elements."/>
    <s v="CLARKE COUNTY PARK-ROCKY PARK"/>
    <s v="CLARKE"/>
    <n v="4"/>
    <n v="3"/>
  </r>
  <r>
    <x v="26"/>
    <n v="629"/>
    <n v="2014"/>
    <s v="HARVEY LEE GREEN PARK"/>
    <s v="A"/>
    <n v="0"/>
    <s v="D"/>
    <s v="TOWN OF MOOREHEAD"/>
    <s v="The Town of Moorhead is proposing to upgrade the following elements of an existing park site: ball field, fencing, scoreboard, lighting, concession stand / comfort station / bleachers, parking, and other support elements."/>
    <s v="HARVEY LEE GREEN PARK"/>
    <s v="SUNFLOWER"/>
    <n v="2"/>
    <n v="2.6"/>
  </r>
  <r>
    <x v="26"/>
    <n v="626"/>
    <n v="2014"/>
    <s v="PELAHATCHIE RECREATIONAL PARK PHASE II"/>
    <s v="A"/>
    <n v="0"/>
    <s v="D"/>
    <s v="TOWN OF PELAHATCHIE"/>
    <s v="The Town of Pelahatchie is proposing the Recreational Park Phase II (Muscadine Park) project. The proposal will consist of the demolishing of an existing wooden structure at Pelahatchie Recreational Park. The playground equipment will be updated to accommodate a wider age range of children. This will increase the visitation and the participation of older adults using the recreational trail in the park, while the children use the playground equipment."/>
    <s v="MUSCADINE PARK"/>
    <s v="RANKIN"/>
    <n v="3"/>
    <n v="1.2"/>
  </r>
  <r>
    <x v="26"/>
    <n v="626"/>
    <n v="2014"/>
    <s v="PELAHATCHIE RECREATIONAL PARK PHASE II"/>
    <s v="A"/>
    <n v="0"/>
    <s v="D"/>
    <s v="TOWN OF PELAHATCHIE"/>
    <s v="The Town of Pelahatchie is proposing the Recreational Park Phase II (Muscadine Park) project. The proposal will consist of the demolishing of an existing wooden structure at Pelahatchie Recreational Park. The playground equipment will be updated to accommodate a wider age range of children. This will increase the visitation and the participation of older adults using the recreational trail in the park, while the children use the playground equipment."/>
    <s v="PELAHATCHIE RECREATION PARK"/>
    <s v="Rankin"/>
    <n v="3"/>
    <n v="1.2"/>
  </r>
  <r>
    <x v="26"/>
    <n v="622"/>
    <n v="2014"/>
    <s v="CITY OF FOREST-SPLASH PAD GADDIS PARK"/>
    <s v="A"/>
    <n v="0"/>
    <s v="D"/>
    <s v="CITY OF FOREST"/>
    <s v="The city of Forest is proposing the construction of a 0.96 acre splash pad at Gaddis Park. The city is proposing to renovate an area that currently has a tennis court and replace with a splash pad. The proposed construction will include a concrete pad outfitted with aquatic playground fixtures, servied by a purifying re-circulating water pumping system, surrounded by a concrete apron and support elements."/>
    <s v="GADDIS PARK"/>
    <s v="SCOTT"/>
    <n v="3"/>
    <n v="1"/>
  </r>
  <r>
    <x v="26"/>
    <n v="623"/>
    <n v="2014"/>
    <s v="WESSON MUNICIPAL PARK"/>
    <s v="A"/>
    <n v="0"/>
    <s v="D"/>
    <s v="TOWN OF WESSON"/>
    <s v="The Town of Wesson is proposing to develop an Outdoor Recreation Area -- Recreational Playground Equipment (multi-age 2-5 / 5-12), Pavilion, Lighting, Parking Lot, General Landscaping, and Support Facilities. This development will create a new area where families can come and allow their children to play. The facilities requested will be playground areas for two age groups, open-air pavilion for picnics and friendship. There will be multiple age appropriate playground equipment purchased for children along with an open-air pavilion for other type of outdoor activities and gatherings."/>
    <s v="WESSON MUNICIPAL PARK"/>
    <s v="Copiah"/>
    <n v="2"/>
    <n v="1"/>
  </r>
  <r>
    <x v="26"/>
    <n v="632"/>
    <n v="2014"/>
    <s v="CITY OF AMORY-FRISCO PARK"/>
    <s v="A"/>
    <n v="0"/>
    <s v="D"/>
    <s v="CITY OF AMORY"/>
    <s v="The City of Amory is proposing the construction of a new Splash Pad that will include 13 spray jets with 5 lights and support equipment to replace an existing fountain in Frisco Park. The existing fountain was added to Frisco Park in September 1972. The existing fountain is a safety hazard and the City of Amory has placed signs to deter people from entering the fountain."/>
    <s v="FRISCO PARK"/>
    <s v="COUNTY NAME MISSING"/>
    <n v="0"/>
    <n v="0.2"/>
  </r>
  <r>
    <x v="26"/>
    <n v="632"/>
    <n v="2014"/>
    <s v="CITY OF AMORY-FRISCO PARK"/>
    <s v="A"/>
    <n v="0"/>
    <s v="D"/>
    <s v="CITY OF AMORY"/>
    <s v="The City of Amory is proposing the construction of a new Splash Pad that will include 13 spray jets with 5 lights and support equipment to replace an existing fountain in Frisco Park. The existing fountain was added to Frisco Park in September 1972. The existing fountain is a safety hazard and the City of Amory has placed signs to deter people from entering the fountain."/>
    <s v="FRISCO PARK"/>
    <s v="MONROE"/>
    <n v="1"/>
    <n v="0.2"/>
  </r>
  <r>
    <x v="27"/>
    <n v="718"/>
    <n v="2011"/>
    <s v="CITY OF LIVINGSTON WATER SPRAY PROJECT"/>
    <s v="C"/>
    <n v="81637.5"/>
    <s v="D"/>
    <s v="CITY OF LIVINGSTON"/>
    <s v="The city of Livingston (Montana) will construct a new water spray pad located where a children’s wading pool previously existed within the 2.4-acre Mike Webb Park. This park is adjacent to the Sacagawea Lagoon near East Geyser Street and south of the US-90 Highway Business District Route."/>
    <s v="MIKE WEBB (G STREET) PARK"/>
    <s v="PARK"/>
    <n v="0"/>
    <n v="2.4"/>
  </r>
  <r>
    <x v="27"/>
    <n v="717"/>
    <n v="2011"/>
    <s v="BIG HORN COUNTY TRAIL PROJECT"/>
    <s v="C"/>
    <n v="81637.5"/>
    <s v="D"/>
    <s v="BIG HORN COUNTY"/>
    <s v="Big Horn County (Montana) will utilize a Land and Water Conservation Fund grant to assist in constructing a 2,600 foot linear trail along the US-90 Business Route in Hardin. This trail component will eventually be linked to another new trail component near the Big Horn County Historical Museum. The trail design will include rest stops, garbage receptacles, latrines, and picnic tables. The new 8 x 10 foot wide trail will replace an improvised trail along Old US 87 which is unsafe to users and a hazard to vehicles."/>
    <s v="BIG HORN TRAIL"/>
    <s v="BIG HORN"/>
    <n v="0"/>
    <n v="0.5"/>
  </r>
  <r>
    <x v="27"/>
    <n v="719"/>
    <n v="2011"/>
    <s v="LEWIS AND CLARK CAVERNS STATE PARK WATER SYSTEMS"/>
    <s v="C"/>
    <n v="130003"/>
    <s v="R"/>
    <s v="STATE OF MONTANA"/>
    <s v="The State of Montana will utilize a Land and Water Conservation Fund grant to assist in replacing the 50-year old water system at Lewis &amp; Clark Caverns State Park. The work under this grant will ensure an adequate supply and delivery of properly treated water to the park. Specific improvements include the removal and replacement of the existing spring cistern, pump house, storage cistern, water treatment facilities, and pipeline. The 2,920-acre Lewis &amp; Clark Caverns State Park is located near the town of Whitehall in Jefferson County along Route 2 and the Jefferson River."/>
    <s v="LEWIS &amp; CLARK CAVERNS STATE PARK"/>
    <s v="JEFFERSON"/>
    <n v="0"/>
    <n v="2920"/>
  </r>
  <r>
    <x v="27"/>
    <n v="723"/>
    <n v="2012"/>
    <s v="MOUNT ASCENSION NATURAL PARK EXPANSION"/>
    <s v="C"/>
    <n v="86137.5"/>
    <s v="A"/>
    <s v="CITY OF HELENA"/>
    <s v="Helena (Lewis &amp; Clark County) will purchase a 20.41-acre parcel as an addition to the Mount Ascension Natural Park."/>
    <s v="MOUNT ASCENSION NATURAL PARK"/>
    <s v="LEWIS AND CLARK"/>
    <n v="0"/>
    <n v="20.399999999999999"/>
  </r>
  <r>
    <x v="27"/>
    <n v="722"/>
    <n v="2012"/>
    <s v="WHITEHALL COMMUNITY OUTDOOR RECREATION PARK"/>
    <s v="C"/>
    <n v="91200"/>
    <s v="D"/>
    <s v="WHITEHALL SCHOOL DIST."/>
    <s v="The Whitehall School District (Jefferson County) will construct a multi-station playground at the Whitehall Community Outdoor Recreation Park. The playground will incorporate multiple access slides, an arch bridge, slide towers, vertical climbers, an x-wave play station, whale and snake riding toys, playing post, climbing rocks, small canyon and canyon climbers, wiggle walk pods, a 4-person gyro spinner, a bouncing bridge, and age appropriate swing sets."/>
    <s v="WHITEHALL OUTDOOR RECREATION PARK"/>
    <s v="JEFFERSON"/>
    <n v="0"/>
    <n v="1"/>
  </r>
  <r>
    <x v="27"/>
    <n v="724"/>
    <n v="2012"/>
    <s v="MILLER PARK IMPROVEMENT"/>
    <s v="A"/>
    <n v="13376"/>
    <s v="D"/>
    <s v="TOWN OF SACO"/>
    <s v="Saco (Phillips County) will improve Miller Park by constructing a picnic area and adding general landscaping and an irrigation system."/>
    <s v="MILLER PARK"/>
    <s v="PHILLIPS"/>
    <n v="0"/>
    <n v="1"/>
  </r>
  <r>
    <x v="27"/>
    <n v="725"/>
    <n v="2012"/>
    <s v="MALTA CITY POOL IMPROVEMENT PROJECT"/>
    <s v="A"/>
    <n v="16011"/>
    <s v="D"/>
    <s v="CITY OF MALTA"/>
    <s v="Malta (Phillips County) will improve the municipal swimming pool and it immediate area by installing an accessible lift for access to the pool basin, constructing an accessible ramp into the pool basin, constructing a 10’ x 12’ ramp for access to the boiler room, the placement of two accessible picnic tables, constructing a 180 s.f. picnic shelter, and installing a pet litter station."/>
    <s v="MALTA CITY POOL"/>
    <s v="PHILLIPS"/>
    <n v="0"/>
    <n v="1"/>
  </r>
  <r>
    <x v="27"/>
    <n v="721"/>
    <n v="2012"/>
    <s v="SHELBY SPLASH PARK"/>
    <s v="A"/>
    <n v="91200"/>
    <s v="R"/>
    <s v="CITY OF SHELBY"/>
    <s v="Shelby (Toole County) will replace the community wading pool with a zero-depth splash park. The splash park will incorporate multiple interactive water features and be located close to the municipal swimming pool."/>
    <s v="JOHNSON MEMORIAL PARK"/>
    <s v="Toole"/>
    <n v="0"/>
    <n v="2"/>
  </r>
  <r>
    <x v="27"/>
    <n v="726"/>
    <n v="2014"/>
    <s v="TRAVELERS' REST STATE PARK HOLT ACQUISITION"/>
    <s v="A"/>
    <n v="505000"/>
    <s v="A"/>
    <s v="STATE OF MONTANA"/>
    <s v="Montana State Parks will acquire 24 acres as an addition to Travelers' Rest State Park."/>
    <s v="TRAVELER'S REST STATE PARK"/>
    <s v="Missoula"/>
    <n v="0"/>
    <n v="65"/>
  </r>
  <r>
    <x v="27"/>
    <n v="727"/>
    <n v="2014"/>
    <s v="GIANT SPRINGS STATE PARK PLAYGROUND EQUIPMENT"/>
    <s v="A"/>
    <n v="22725"/>
    <s v="D"/>
    <s v="STATE OF MONTANA"/>
    <s v="Montana State Parks will install new playground equipment within the 261-acre Giant Springs State Park."/>
    <s v="GIANT SPRINGS STATE PARK"/>
    <s v="Cascade"/>
    <n v="0"/>
    <n v="261"/>
  </r>
  <r>
    <x v="27"/>
    <n v="728"/>
    <n v="2014"/>
    <s v="GALLATIN REGIONAL PARK PHASE II"/>
    <s v="A"/>
    <n v="65850"/>
    <s v="D"/>
    <s v="GALLATIN COUNTY"/>
    <s v="Gallatin County will improve the Gallatin County Regional Park by installing an irrigation system with landscaping improvements and constructing trails, an amphitheater, picnic shelters, a dog park, and a retaining wall near the lake beach area. This park is located within the northwest section of Bozeman."/>
    <s v="GALLATIN COUNTY REGIONAL PARK"/>
    <s v="Gallatin"/>
    <n v="0"/>
    <n v="100"/>
  </r>
  <r>
    <x v="27"/>
    <n v="732"/>
    <n v="2014"/>
    <s v="HEIMAT PARK RESTROOMS"/>
    <s v="A"/>
    <n v="75000"/>
    <s v="D"/>
    <s v="HARDIN CITY"/>
    <s v="The city of Hardin City (Big Horn County, Montana) will utilize a Land and Water Conservation Fund grant to assist in constructing an accessible restroom facility within the 2.25-acre Heimat Park."/>
    <s v="HEIMAT PARK"/>
    <s v="BIG HORN"/>
    <n v="0"/>
    <n v="2.2999999999999998"/>
  </r>
  <r>
    <x v="27"/>
    <n v="733"/>
    <n v="2014"/>
    <s v="BILLINGS SOUTH PARK PLAYGROUND"/>
    <s v="A"/>
    <n v="75000"/>
    <s v="R"/>
    <s v="CITY OF BILLINGS"/>
    <s v="The city of Billings (Yellowstone County, Montana) will utilize a Land and Water Conservation Fund grant to replace the outdated playground equipment at South Park with a modern, accessible playground containing multiple units and apparatus."/>
    <s v="SOUTH PARK"/>
    <s v="YELLOWSTONE"/>
    <n v="0"/>
    <n v="16.5"/>
  </r>
  <r>
    <x v="27"/>
    <n v="731"/>
    <n v="2014"/>
    <s v="LEWISTOWN POOL PHASE 1"/>
    <s v="A"/>
    <n v="75000"/>
    <s v="R"/>
    <s v="CITY OF LEWISTOWN"/>
    <s v="The city of Lewistown (Fergus County, Montana) will utilize a Land and Water Conservation Fund grant to assist in renovating the Frank Day Park swimming pool. The grant scope includes replacing the mechanical pumps and filtration systems to bring the facilities into code."/>
    <s v="FRANK DAY PARK"/>
    <s v="FERGUS"/>
    <n v="0"/>
    <n v="7"/>
  </r>
  <r>
    <x v="27"/>
    <n v="730"/>
    <n v="2014"/>
    <s v="HELENA PARKS PLAYGROUND RENOVATION"/>
    <s v="A"/>
    <n v="42414"/>
    <s v="R"/>
    <s v="CITY OF HELENA"/>
    <s v="The city of Helena (Lewis &amp; Clark County, Montana) will utilize a Land and Water Conservation Fund grant to assist in renovating the Waukesha Park and Barney Park playgrounds."/>
    <s v="BARNEY PARK"/>
    <s v="LEWIS AND CLARK"/>
    <n v="0"/>
    <n v="5.0999999999999996"/>
  </r>
  <r>
    <x v="27"/>
    <n v="730"/>
    <n v="2014"/>
    <s v="HELENA PARKS PLAYGROUND RENOVATION"/>
    <s v="A"/>
    <n v="42414"/>
    <s v="R"/>
    <s v="CITY OF HELENA"/>
    <s v="The city of Helena (Lewis &amp; Clark County, Montana) will utilize a Land and Water Conservation Fund grant to assist in renovating the Waukesha Park and Barney Park playgrounds."/>
    <s v="WAUKESHA PARK"/>
    <s v="LEWIS AND CLARK"/>
    <n v="0"/>
    <n v="2.5"/>
  </r>
  <r>
    <x v="27"/>
    <n v="729"/>
    <n v="2014"/>
    <s v="SIDNEY EAST PARK PLAYGROUND RENOVATION"/>
    <s v="A"/>
    <n v="32600"/>
    <s v="R"/>
    <s v="TOWN OF SIDNEY"/>
    <s v="The Town of Sidney (Richland County) will renovate the East Park playground. The grant scope includes installing a playground with spot swings, jungle and play gyms, stage coach spring horse components, a spring surf board, connector platforms, safety surface, and park benches."/>
    <s v="EAST PARK"/>
    <s v="RICHLAND"/>
    <n v="0"/>
    <n v="2"/>
  </r>
  <r>
    <x v="28"/>
    <n v="1033"/>
    <n v="2011"/>
    <s v="YELLOW MOUNTAIN STATE NATURAL AREA ACQUISITION"/>
    <s v="A"/>
    <n v="872763"/>
    <s v="A"/>
    <s v="N.C. DEPARTMENT OF ENVIRONMENT AND NATURAL RESOURCES"/>
    <s v="This project is for the newly protected acquisition of 556+/- acres of land that consist of four separate parcels. The primary purpose of Yellow Mountain State Natural Area is to protect the significant natural and scenic resources of the ridges and side slopes. The secondary purpose is for future low impact community and it includes cash donation from the land seller toward park development."/>
    <s v="YELLOW MOUNTAIN STATE NATURAL AREA ACQUISITION"/>
    <s v="MITCHELL"/>
    <n v="10"/>
    <n v="556.70000000000005"/>
  </r>
  <r>
    <x v="28"/>
    <n v="1034"/>
    <n v="2012"/>
    <s v="PIMO YADKIN RIVER SECTION ACQUISITION"/>
    <s v="A"/>
    <n v="317926"/>
    <s v="A"/>
    <s v="NC DEPT OF ENVIRONMENT AND NATURAL RESOURCES"/>
    <s v="This project is for the enhanced acquisition of 196.7+/- acres of land at Pilot Mountain State Park. The total number of acres that will be 6(f) protected, in addition to this acquisition will be 3,847.7+/- acres. The primary purpose of PIMO Yadkin River Section Acquisition is to protect the significant natural and scenic resources. The secondary purpose is outdoor recreation. Future development of this acquisition will be an expansion of existing uses such as hiking, picnicking and river access. This acquisition has tremendous support from the community."/>
    <s v="PILOT MOUNTAIN STATE PARK"/>
    <s v="YADKIN"/>
    <n v="5"/>
    <n v="3847.7"/>
  </r>
  <r>
    <x v="28"/>
    <n v="1035"/>
    <n v="2013"/>
    <s v="MORRISVILLE RTP PARK"/>
    <s v="A"/>
    <n v="200000"/>
    <s v="D"/>
    <s v="TOWN OF MORRISVILLE"/>
    <s v="Grant funds will be used for the development of a newly created park of 24.98 acres of land at Morrisville RTP Park. The development at this site will include group shelter picnic areas, a playground, tennis courts, walkways, site improvement/landscaping, utilities, parking, access roads, lighting, concession building, a maintenance building and a large multipurpose fiels. The multipurpose field will be used for a variety of activities; most significant is a cricket pitch. Cricket is a rapidly growing athletic program in the region. This site will be a great asset to the community."/>
    <s v="MORRISVILLE RTP PARK"/>
    <s v="WAKE"/>
    <n v="0"/>
    <n v="25"/>
  </r>
  <r>
    <x v="28"/>
    <n v="1036"/>
    <n v="2013"/>
    <s v="CASTALIA NEIGHBORHOOD PARK"/>
    <s v="A"/>
    <n v="200000"/>
    <s v="D"/>
    <s v="TOWN OF CASTALIA"/>
    <s v="Grant funds will be used for the development of a newly created park of 15 acres of land at Castalia Neighborhood Park. The development at this site will include group shelter picnic areas, a playground, hiking trail, site improvment/landscaping, utilities, parking and comfort station. This park will be the 1st public recreational facility available to the residents of Castalia. This site will be a great asset to the community."/>
    <s v="CASTALIA NEIGHBORHOOD PARK"/>
    <s v="NASH"/>
    <n v="0"/>
    <n v="15"/>
  </r>
  <r>
    <x v="28"/>
    <n v="1037"/>
    <n v="2013"/>
    <s v="STALLING'S MUNICIPAL PARK"/>
    <s v="A"/>
    <n v="68199"/>
    <s v="D"/>
    <s v="TOWN OF STALLINGS"/>
    <s v="Grant funds will be used for the enhanced development of 8.9 acres of land at Stallings Municipal Park. The development at this site will include family and group shelter picnic areas, sports and playfields, natural trails, natural areas, walkways, site improvement/landscaping, and utilities. This park is a continuation of a previously funded L&amp;WCF project. The enhancements to this site will be a great asset to the community."/>
    <s v="STALLINGS MUNICIPAL PARK"/>
    <s v="Union"/>
    <n v="0"/>
    <n v="8.9"/>
  </r>
  <r>
    <x v="28"/>
    <n v="1038"/>
    <n v="2014"/>
    <s v="YELLOW MOUNTAIN STATE NATURAL AREA"/>
    <s v="A"/>
    <n v="0"/>
    <s v="A"/>
    <s v="NC DEPARTMENT OF ENVIRONMENT AND NATURAL RESOURCES"/>
    <s v="Grant funds will be used for the acquisition of 929+/- acrea of land. This acreage will be added to the previous acreage of 556+/- acres that were acquired through another L&amp;WCF grant. Future development should include support facilities, trails and picnic areas at this site. This site will be a great asset to the community."/>
    <s v="YELLOW MOUNTAIN STATE NATURAL AREA II"/>
    <s v="AVERY"/>
    <n v="10"/>
    <n v="1485.7"/>
  </r>
  <r>
    <x v="28"/>
    <n v="1039"/>
    <n v="2014"/>
    <s v="CHIMNEY ROCK STATE PARK II"/>
    <s v="A"/>
    <n v="0"/>
    <s v="A"/>
    <s v="NC DEPARTMENT OF ENVIRONMENT AND NATURAL RESOURCES"/>
    <s v="Grant funds will be used for the acquisition of 139.54 acres of land. This acreage will be added to the previous acreage of 188 acres that were acquired through another L&amp;WCF grant. Future development should include trails at this site. This site will be a great asset to the community."/>
    <s v="CHIMNEY ROCK STATE PARK II"/>
    <s v="RUTHERFORD"/>
    <n v="10"/>
    <n v="257.5"/>
  </r>
  <r>
    <x v="29"/>
    <n v="1289"/>
    <n v="2011"/>
    <s v="RUGER PARK PICNIC SHELTER"/>
    <s v="C"/>
    <n v="40241"/>
    <s v="D"/>
    <s v="DEVILS LAKE PARK BD."/>
    <s v="The Devils Lake (Benson County, North Dakota) Park Board will utilize a Land and Water Conservation Fund grant to assist in constructing an enclosed picnic shelter and restrooms with the 85-acre Ruger Park. It is believed the enclosed picnic shelter will increase the number of visitors and extend the use of the park well into the fall and winter seasons."/>
    <s v="RUGER PARK"/>
    <s v="Ramsey"/>
    <n v="0"/>
    <n v="114.9"/>
  </r>
  <r>
    <x v="29"/>
    <n v="1290"/>
    <n v="2011"/>
    <s v="NAPOLEON POOL RENOVATION"/>
    <s v="C"/>
    <n v="22900"/>
    <s v="R"/>
    <s v="NAPOLEON PARK DIST."/>
    <s v="The Napoleon Park District (Logan County, North Dakota) will utilize a Land and Water Conservation Fund grant to assist in improving the swimming pool located at Napoleon City Park. The grant scope includes: 1) replacing the cartridge filter systems in the main and wading pools with a sand and gravel media filter system; 2) replacing the pool heater; 3) connecting the main drain in the wading pool to the water recirculation system; 4) replacing the filter room piping; 5) replacing the life guard chairs; and, 6) replacing the gravel path from the parking area to the pool with an accessible concrete walkway and ramps."/>
    <s v="NAPOLEON CITY PARK"/>
    <s v="LOGAN"/>
    <n v="0"/>
    <n v="7.6"/>
  </r>
  <r>
    <x v="29"/>
    <n v="1288"/>
    <n v="2011"/>
    <s v="FINLEY POOL HOUSE"/>
    <s v="C"/>
    <n v="45112.59"/>
    <s v="R"/>
    <s v="FINLEY PARK DIST."/>
    <s v="The Finley Park District (Steel County, North Dakota) will utilize a Land and Water Conservation Fund grant to assist in improving Finley City Park. The grant scope includes demolishing the existing swimming pool bath house and replacing it with a new bath house and all new interior components."/>
    <s v="FINLEY CITY PARK"/>
    <s v="STEELE"/>
    <n v="0"/>
    <n v="6"/>
  </r>
  <r>
    <x v="29"/>
    <n v="1297"/>
    <n v="2012"/>
    <s v="GRAHAMS ISLAND STATE PARK CAMPGROUND DEVELOPMENT"/>
    <s v="C"/>
    <n v="316680"/>
    <s v="D"/>
    <s v="STATE OF NORTH DAKOTA"/>
    <s v="North Dakota State Parks will improve Grahams Island State Park by constructing 48 full-service (e.g., water, electric, sewer) campsites. Grahams Island is often considered the most popular North Dakota state park and it has one of a very few campgrounds around Devils Lake that offers overnight camping."/>
    <s v="GRAHAMS ISLAND STATE PARK"/>
    <s v="RAMSEY"/>
    <n v="0"/>
    <n v="1122"/>
  </r>
  <r>
    <x v="29"/>
    <n v="1296"/>
    <n v="2012"/>
    <s v="WALHALLA RIVERSIDE PARK CAMPGROUND RENOVATION"/>
    <s v="C"/>
    <n v="21375"/>
    <s v="R"/>
    <s v="WALHALLA PARK DIST."/>
    <s v="The Walhalla Park District (Pembina County) will modernize an existing campground at the 50-acre Riverside Park within the community of Walhalla. Riverside Park offers a community swimming pool, a playground, and a campground. The grant scope consists of updating the 30 existing recreational vehicle campsites with new electrical pedestals, adding water hookups at each site, and constructing gravel parking pads at each site."/>
    <s v="RIVERSIDE PARK"/>
    <s v="PEMBINA"/>
    <n v="0"/>
    <n v="50"/>
  </r>
  <r>
    <x v="29"/>
    <n v="1295"/>
    <n v="2012"/>
    <s v="BISMARCK LIONS PARK PLAYGROUND RENOVATION"/>
    <s v="A"/>
    <n v="35362"/>
    <s v="R"/>
    <s v="BISMARCK PARK DIST."/>
    <s v="The Bismarck Park District (Burleigh County) will replace a playground at the 30.5-acre Lions Park within the city of Bismarck. The current playground is outdated and unsafe. This grant scope includes replacing the old play equipment with new, safe, and accessible nature-themed play equipment."/>
    <s v="LIONS PARK"/>
    <s v="Burleigh"/>
    <n v="0"/>
    <n v="30.5"/>
  </r>
  <r>
    <x v="29"/>
    <n v="1292"/>
    <n v="2012"/>
    <s v="FAIRMOUNT PLAYGROUND RENOVATION"/>
    <s v="C"/>
    <n v="29029"/>
    <s v="R"/>
    <s v="FAIRMOUNT PARKS BD."/>
    <s v="The Fairmount Parks Board (Richland County) will replace a playground at the 5-acre Fairmount Park within the community of Fairmount. The current playground is outdated, unsafe, and does not meet basic accessibility requirements."/>
    <s v="FAIRMOUNT PARK"/>
    <s v="RICHLAND"/>
    <n v="0"/>
    <n v="12"/>
  </r>
  <r>
    <x v="29"/>
    <n v="1291"/>
    <n v="2012"/>
    <s v="LAKE HOSKINS CAMPGROUND AND PLAYGROUND RENOVATION"/>
    <s v="C"/>
    <n v="26310"/>
    <s v="R"/>
    <s v="ASHLEY PARK BOARD"/>
    <s v="The Ashley Park Board will reconstruct existing camp sites, so each is clearly designated and includes a level pad for a camper or recreational vehicle, an adjacent grass area for recreational activities, a fire pit, a picnic table, and water and electrical hookups. Nine additional campsites will be constructed with 2 designated handicapped accessible. Old playground equipment will be removed and new equipment installed complete with a safety barrier. Due to rising lake water levels the current beach areas are inaccessible so a new beach will be developed between an existing dock and fishing pier."/>
    <s v="LAKE HOSKINS PARK"/>
    <s v="MCINTOSH"/>
    <n v="0"/>
    <n v="5"/>
  </r>
  <r>
    <x v="29"/>
    <n v="1294"/>
    <n v="2012"/>
    <s v="BEULAH CENTRAL PARK PLAYGROUND RENOVATION"/>
    <s v="C"/>
    <n v="26444.52"/>
    <s v="R"/>
    <s v="BEULAH PARK DIST."/>
    <s v="The Beulah Park District (Mercer County) will replace a playground at Central Park within the community of Beulah. The current playground is outdated, unsafe, and does not meet basic accessibility requirements."/>
    <s v="CENTRAL PARK"/>
    <s v="MERCER"/>
    <n v="0"/>
    <n v="1"/>
  </r>
  <r>
    <x v="29"/>
    <n v="1299"/>
    <n v="2013"/>
    <s v="ARCHIE AND JESSIE CAMPBELL MEMORIAL PARK"/>
    <s v="A"/>
    <n v="31668"/>
    <s v="D"/>
    <s v="NEW ROCKFORD PARK DISTRICT"/>
    <s v="The New Rockford Park District (Eddy County) will construct dugouts, a concession and storage building, and a picnic area at Archie and Jessie Campbell Memorial Park."/>
    <s v="ARCHIE AND JESSIE CAMPBELL MEMORIAL PARK"/>
    <s v="Eddy"/>
    <n v="0"/>
    <n v="23"/>
  </r>
  <r>
    <x v="29"/>
    <n v="1300"/>
    <n v="2013"/>
    <s v="ROOSEVELT PARK AND RUGER PARK PLAYGROUND UPGRADES"/>
    <s v="C"/>
    <n v="47502"/>
    <s v="R"/>
    <s v="DEVILS LAKE PARK BOARD"/>
    <s v="The Devils Lake Park Board (Ramsey County) will improve Ruger Park and Roosevelt Park by renovating playgrounds at each park. Outdated, unsafe playground equipment will be replaced with modern, universally accessible apparatus."/>
    <s v="RUGER PARK"/>
    <s v="Ramsey"/>
    <n v="0"/>
    <n v="114.9"/>
  </r>
  <r>
    <x v="29"/>
    <n v="1300"/>
    <n v="2013"/>
    <s v="ROOSEVELT PARK AND RUGER PARK PLAYGROUND UPGRADES"/>
    <s v="C"/>
    <n v="47502"/>
    <s v="R"/>
    <s v="DEVILS LAKE PARK BOARD"/>
    <s v="The Devils Lake Park Board (Ramsey County) will improve Ruger Park and Roosevelt Park by renovating playgrounds at each park. Outdated, unsafe playground equipment will be replaced with modern, universally accessible apparatus."/>
    <s v="ROOSEVELT PARK"/>
    <s v="Ramsey"/>
    <n v="0"/>
    <n v="20"/>
  </r>
  <r>
    <x v="29"/>
    <n v="1302"/>
    <n v="2013"/>
    <s v="MUNICIPAL BASEBALL PARK UPGRADE"/>
    <s v="C"/>
    <n v="23593"/>
    <s v="R"/>
    <s v="BISMARCK PARK DISTRICT"/>
    <s v="The Bismarck Park District (Burleigh County) will improve Municipal Baseball Park by upgrading the baseball fields and adding a concession building."/>
    <s v="MUNICIPAL BASEBALL PARK"/>
    <s v="BURLEIGH"/>
    <n v="0"/>
    <n v="11.8"/>
  </r>
  <r>
    <x v="29"/>
    <n v="1301"/>
    <n v="2013"/>
    <s v="GOLDEN VALLEY COUNTY MEMORIAL PARK"/>
    <s v="C"/>
    <n v="21112"/>
    <s v="R"/>
    <s v="CITY OF BEACH"/>
    <s v="The city of Beach (Golden Valley County) will improve Golden Valley County Memorial Park by constructing a playground. Outdated, unsafe playground equipment will be replaced with modern, universally accessible playground apparatus."/>
    <s v="GOLDEN VALLEY COUNTY MEMORIAL PARK"/>
    <s v="GOLDEN VALLEY"/>
    <n v="0"/>
    <n v="1"/>
  </r>
  <r>
    <x v="29"/>
    <n v="1298"/>
    <n v="2014"/>
    <s v="PAINTED WOODS RECREATION AREA"/>
    <s v="C"/>
    <n v="179452"/>
    <s v="C"/>
    <s v="WASHBURN PARK DISTRICT"/>
    <s v="The Washburn Park District (North Dakota) will acquire 25 acres and improve a golf course, trails, and support facilities at Painted Woods Recreation Area. This project will improve the 9-hole golf course and construct a 4-mile hard packed multi-purpose trail that will wind through the golf course, 2 pedestrian bridges across Painted Woods Creek, 2 culvert creek crossings, and 3 shelter/restroom stations."/>
    <s v="PAINTED WOODS RECREATION AREA"/>
    <s v="MCLEAN"/>
    <n v="0"/>
    <n v="260"/>
  </r>
  <r>
    <x v="29"/>
    <n v="1306"/>
    <n v="2014"/>
    <s v="SEEMAN PARK CAMPGROUND"/>
    <s v="A"/>
    <n v="16500"/>
    <s v="D"/>
    <s v="LINTON PARK BOARD"/>
    <s v="The Linton Park Board will improve Seeman Park by constructing seven camping pads complete with water, sewer, and 50 amp hookups."/>
    <s v="SEEMAN PARK"/>
    <s v="Emmons"/>
    <n v="0"/>
    <n v="40"/>
  </r>
  <r>
    <x v="29"/>
    <n v="1305"/>
    <n v="2014"/>
    <s v="RUGER PARK POOL VIEWING AREA"/>
    <s v="A"/>
    <n v="19000"/>
    <s v="R"/>
    <s v="DEVILS LAKE PARK BD."/>
    <s v="The Devils Lake Park Board will improve Ruger Park by constructing a viewing area on the north side of the Mike Dosch Memorial Pool and Waterslide."/>
    <s v="RUGER PARK"/>
    <s v="Ramsey"/>
    <n v="0"/>
    <n v="114.9"/>
  </r>
  <r>
    <x v="29"/>
    <n v="1303"/>
    <n v="2014"/>
    <s v="LIONS PARK HILLSIDE AQUATIC COMPLEX"/>
    <s v="A"/>
    <n v="150000"/>
    <s v="R"/>
    <s v="BISMARCK PARK DISTRICT"/>
    <s v="The Bismarck Park District will improve Lions Park by constructing an accessible outdoor swimming pool at the Hillside Aquatic Center. This project will include a new zero-entry depth pool with a lap and lesson component, a play area component with a climbing wall, and two large water slides."/>
    <s v="LIONS PARK"/>
    <s v="Burleigh"/>
    <n v="0"/>
    <n v="30.5"/>
  </r>
  <r>
    <x v="29"/>
    <n v="1304"/>
    <n v="2014"/>
    <s v="CARRINGTON CITY PARK EQUIPMENT IMPROVEMENT"/>
    <s v="A"/>
    <n v="20576"/>
    <s v="R"/>
    <s v="CARRINGTON PARK DIST."/>
    <s v="The Carrington Park District will replace a playground within City Park."/>
    <s v="CARRINGTON CITY PARK"/>
    <s v="Foster"/>
    <n v="0"/>
    <n v="29.2"/>
  </r>
  <r>
    <x v="29"/>
    <n v="1307"/>
    <n v="2014"/>
    <s v="RIVERSIDE PARK SWIMMING POOL"/>
    <s v="A"/>
    <n v="150000"/>
    <s v="R"/>
    <s v="NEW ROCKFORD PARK DIST."/>
    <s v="The New Rockford Park District will improve Riverside Park by constructing a 3,000 square foot pool with a zero-depth entry, a 2,000 square foot bathhouse with locker and chemical rooms, a waterslide, and a splash park with small children's play structure and sprayers."/>
    <s v="RIVERSIDE PARK"/>
    <s v="Eddy"/>
    <n v="0"/>
    <n v="6"/>
  </r>
  <r>
    <x v="30"/>
    <n v="1000"/>
    <n v="2011"/>
    <s v="PLATTE RIVER STATE PARK ACQUISITION"/>
    <s v="C"/>
    <n v="137935.5"/>
    <s v="A"/>
    <s v="GAME &amp; PARKS COMM."/>
    <s v="The Nebraska Game and Parks Commission will utilize a Land and Water Conservation Fund grant to assist in acquiring 34.76 acres as an addition to the existing 500-acre Platte River State Park. The property will eventually be utilized for expansion of the park’s internal trail network. This park is located off of State Route 66 between Louisville and South Bend."/>
    <s v="PLATTE RIVER STATE PARK"/>
    <s v="CASS"/>
    <n v="1"/>
    <n v="553.79999999999995"/>
  </r>
  <r>
    <x v="30"/>
    <n v="1003"/>
    <n v="2011"/>
    <s v="PLAYGROUND DEVELOPMENT-PONCA STATE PARK"/>
    <s v="A"/>
    <n v="75000"/>
    <s v="R"/>
    <s v="GAME &amp; PARKS COMM."/>
    <s v="The Nebraska Game and Parks Commission will utilize a Land and Water Conservation fund grant to construct a new playground near the Missouri River Resource and Education Center within the 2,123-acre Ponca State Park. The playground will include a multi-station unit containing ladders, swirl slides, tunnels, ground level activity bars, hand loops, and a log balance beam and a tree house structure with double slides. Ponca State Park fronts the Missouri River in Dixon County just outside of the village of Ponca which is about 20 miles northwest of the Sioux City/South Sioux City metro area."/>
    <s v="PONCA STATE PARK"/>
    <s v="Dixon"/>
    <n v="1"/>
    <n v="2166"/>
  </r>
  <r>
    <x v="30"/>
    <n v="1002"/>
    <n v="2011"/>
    <s v="DUMP STATION RENOVATION - FORT KEARNY SRA"/>
    <s v="A"/>
    <n v="75000"/>
    <s v="R"/>
    <s v="GAME &amp; PARKS COMM."/>
    <s v="The Nebraska Game and Parks Commission will utilize a Land and Water Conservation fund grant to replace the RV dump station at the 186-acre Fort Kearny State Recreation Area. Specifics include removing the existing facility and replacing it with new fiberglass tank, associated leach fields, new holding tank, a new lift station, and an associated treatment system. This park fronts the Platte River south of Kearney. Access to the park is off Highway 10."/>
    <s v="FORT KEARNY STATE RECREATION AREA"/>
    <s v="KEARNEY"/>
    <n v="3"/>
    <n v="186.2"/>
  </r>
  <r>
    <x v="30"/>
    <n v="1008"/>
    <n v="2011"/>
    <s v="HILDRETH POOL RENOVATION-VILLAGE OF HILDRETH"/>
    <s v="A"/>
    <n v="25000"/>
    <s v="R"/>
    <s v="VILLAGE OF HILDRETH"/>
    <s v="Renovate a municipal swimming pool. The grant scope includes installing a new filtration and chlorination system and a lift to accommodate universal accessibility into the pool. The swimming pool is located within a 2.5-acre park setting on Esmond Street, one block south of State Spur 31."/>
    <s v="HILDRETH POOL"/>
    <s v="FRANKLIN"/>
    <n v="3"/>
    <n v="2.5"/>
  </r>
  <r>
    <x v="30"/>
    <n v="1007"/>
    <n v="2011"/>
    <s v="RUSS THOMPSON PARK RENOVATION - CITY OF BELLEVUE"/>
    <s v="C"/>
    <n v="75000"/>
    <s v="R"/>
    <s v="CITY OF BELLEVUE"/>
    <s v="Improve the 2.21-acre Russ Thompson Park. The grant scope includes replacing the playground equipment, tennis and basket ball courts, park benches, and the open-air park shelter plus landscaping to revitalize the area. The park is located in southeast Bellevue directly adjacent to Offutt Air Force Base."/>
    <s v="RUSS THOMPSON PARK"/>
    <s v="SARPY"/>
    <n v="2"/>
    <n v="2.2000000000000002"/>
  </r>
  <r>
    <x v="30"/>
    <n v="1004"/>
    <n v="2012"/>
    <s v="CALAMUS SRA SHOWER/LATRINE BUILDING"/>
    <s v="A"/>
    <n v="75000"/>
    <s v="D"/>
    <s v="GAME &amp; PARKS COMM."/>
    <s v="Improve the Nunda Shoals Campground within the 11,370-acre Calamus Reservoir State Recreation Area by installing a standard prefabricated shower/latrine building on a poured concrete foundation. This SRA is located on the shorelines of the 5,124-acre Calamus Reservoir in central Nebraska a few miles northwest of Burwell in Loup and Garfield Counties."/>
    <s v="CALAMUS RESERVOIR STATE RECREATION AREA"/>
    <s v="Garfield"/>
    <n v="3"/>
    <n v="11370"/>
  </r>
  <r>
    <x v="30"/>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BRANCHED OAK STATE RECREATION AREA"/>
    <s v="LANCASTER"/>
    <n v="1"/>
    <n v="2980.4"/>
  </r>
  <r>
    <x v="30"/>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FREMONT LAKES STATE RECREATION AREA"/>
    <s v="SAUNDERS"/>
    <n v="1"/>
    <n v="667.4"/>
  </r>
  <r>
    <x v="30"/>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LAKE OGALLALA STATE RECREATION AREA"/>
    <s v="KEITH"/>
    <n v="3"/>
    <n v="559"/>
  </r>
  <r>
    <x v="30"/>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LOUISVILLE LAKES STATE RECREATION AREA"/>
    <s v="CASS"/>
    <n v="1"/>
    <n v="192.4"/>
  </r>
  <r>
    <x v="30"/>
    <n v="1016"/>
    <n v="2012"/>
    <s v="CAMPGROUND ELECTRICAL-3 SITES THROUGHOUT THE STATE"/>
    <s v="C"/>
    <n v="81072.47"/>
    <s v="R"/>
    <s v="GAME &amp; PARKS COMM."/>
    <s v="Update 47 RV pads at Branched Oak SRA, 57 RV pads at Two Rivers SRA, and 12 RV pads at Lake Ogallala SRA with 50 amp electrical boxes."/>
    <s v="BRANCHED OAK STATE RECREATION AREA"/>
    <s v="LANCASTER"/>
    <n v="1"/>
    <n v="2980.4"/>
  </r>
  <r>
    <x v="30"/>
    <n v="1016"/>
    <n v="2012"/>
    <s v="CAMPGROUND ELECTRICAL-3 SITES THROUGHOUT THE STATE"/>
    <s v="C"/>
    <n v="81072.47"/>
    <s v="R"/>
    <s v="GAME &amp; PARKS COMM."/>
    <s v="Update 47 RV pads at Branched Oak SRA, 57 RV pads at Two Rivers SRA, and 12 RV pads at Lake Ogallala SRA with 50 amp electrical boxes."/>
    <s v="TWO RIVERS STATE RECREATION AREA"/>
    <s v="DOUGLAS"/>
    <n v="2"/>
    <n v="621.9"/>
  </r>
  <r>
    <x v="30"/>
    <n v="1016"/>
    <n v="2012"/>
    <s v="CAMPGROUND ELECTRICAL-3 SITES THROUGHOUT THE STATE"/>
    <s v="C"/>
    <n v="81072.47"/>
    <s v="R"/>
    <s v="GAME &amp; PARKS COMM."/>
    <s v="Update 47 RV pads at Branched Oak SRA, 57 RV pads at Two Rivers SRA, and 12 RV pads at Lake Ogallala SRA with 50 amp electrical boxes."/>
    <s v="LAKE OGALLALA STATE RECREATION AREA"/>
    <s v="KEITH"/>
    <n v="3"/>
    <n v="559"/>
  </r>
  <r>
    <x v="30"/>
    <n v="1012"/>
    <n v="2012"/>
    <s v="RIVERSIDE CAMPGROUND PHASE II - BEATRICE"/>
    <s v="C"/>
    <n v="45588.24"/>
    <s v="R"/>
    <s v="CITY OF BEATRICE"/>
    <s v="Beatrice (Gage County) will improve the 32-acre Riverside Campground by replacing the playground, repurposing the tennis court into a multi-use court capable of accommodating tennis and basketball activities, renovating the ice skating rink, and reconstructing the picnic shelter. The park is located on the west side of Beatrice along the Big Blue River approximately 4 miles east of the Homestead National Monument of America."/>
    <s v="RIVERSIDE PARK"/>
    <s v="GAGE"/>
    <n v="1"/>
    <n v="32"/>
  </r>
  <r>
    <x v="30"/>
    <n v="1013"/>
    <n v="2012"/>
    <s v="CAMBRIDGE SPLASH PAD, CAMBRIDGE, NEBRASKA"/>
    <s v="C"/>
    <n v="66394.66"/>
    <s v="R"/>
    <s v="CITY OF CAMBRIDGE"/>
    <s v="Improve McKinley Park by constructing a 15-station zero depth “splash pad” play area which will help the community in meetings its goals to encourage healthy lifestyles and conserve natural resources. Medicine Creek meanders along the north and eastern boundary of the park and separates the park from the adjacent golf course."/>
    <s v="MCKINLEY PARK"/>
    <s v="FRONTIER"/>
    <n v="3"/>
    <n v="17.7"/>
  </r>
  <r>
    <x v="30"/>
    <n v="1014"/>
    <n v="2012"/>
    <s v="SPORTSMAN'S PARK - JOHNSON"/>
    <s v="C"/>
    <n v="112004"/>
    <s v="R"/>
    <s v="VILLAGE OF JOHNSON"/>
    <s v="Improve the 12-acre Sportsman’s Park by constructing a 2,790 linear-feet multi-purpose trail around the perimeter of the park with rest area benches; general landscaping; the construction of a batting cage; replacing and/or extending the ball field fencing and backstop; updating the utilities and installing additional ball field lighting; and, constructing a 16’ x 10’ equipment shed. The new trail will be 5 feet wide with a 5 inch thick composite base."/>
    <s v="SPORTSMAN'S PARK"/>
    <s v="NEMAHA"/>
    <n v="1"/>
    <n v="12.6"/>
  </r>
  <r>
    <x v="30"/>
    <n v="1010"/>
    <n v="2012"/>
    <s v="PLAYGROUND IMPROVEMENTS - CERESCO, NE"/>
    <s v="C"/>
    <n v="94134"/>
    <s v="R"/>
    <s v="VILLAGE OF CERESCO"/>
    <s v="Renovate the playground area at the 10-acre Ceresco Park. The new equipment includes a three deck play space design with multiple-play features (e.g., crawl spaces, ladders, slides, swings, transfer points, designed obstacles, curiosity/challenge areas, see saws, and safety block off points). The equipment will be constructed on a rubber safety surface. Other scope items include the installation of a path to the water fountain and a new picnic shelter."/>
    <s v="CERESCO PARK"/>
    <s v="SAUNDERS"/>
    <n v="1"/>
    <n v="10"/>
  </r>
  <r>
    <x v="30"/>
    <n v="1015"/>
    <n v="2012"/>
    <s v="SOUTH PARK - ARAPAHOE, NEBRASKA"/>
    <s v="A"/>
    <n v="127675"/>
    <s v="R"/>
    <s v="CITY OF ARAPAHOE"/>
    <s v="Improve South Park by constructing a 9-pad RV camping area with water and electricity, a sprinkler system, a ½ mile 11-station fitness trail, a 9-hole “Frisbee” disc golf course, and a concrete block restroom, plus the addition of picnic tables. The exercise stations are a prefabricated kit manufactured using recycled industrial and post-consumer waste plastic."/>
    <s v="SOUTH PARK"/>
    <s v="FURNAS"/>
    <n v="3"/>
    <n v="8.3000000000000007"/>
  </r>
  <r>
    <x v="30"/>
    <n v="1011"/>
    <n v="2012"/>
    <s v="VILLAGE PARK SPORTS COURTS-ELMWOOD, NEBRASKA"/>
    <s v="A"/>
    <n v="10000"/>
    <s v="R"/>
    <s v="VILLAGE OF ELMWOOD"/>
    <s v="Renovate an aging concrete slab tennis court into a multi-use court that can accommodate basketball, tennis, badminton, and volleyball activities. The court will be expanded to enable a regulation basketball court. Additional scope items include grading and general landscaping. Village Park also serves as a trailhead for the Mo Pac Trail, a major eastern Nebraska long distance trail between Lincoln and Omaha."/>
    <s v="ELMWOOD VILLAGE PARK"/>
    <s v="CASS"/>
    <n v="1"/>
    <n v="3.6"/>
  </r>
  <r>
    <x v="30"/>
    <n v="1017"/>
    <n v="2014"/>
    <s v="LAWSON PARK - WAVERLY"/>
    <s v="A"/>
    <n v="150000"/>
    <s v="D"/>
    <s v="CITY OF WAVERLY"/>
    <s v="Construct a 36’ X 38’ concession/restroom facility at the Lawson Park ball fields."/>
    <s v="LAWSON PARK"/>
    <s v="LANCASTER"/>
    <n v="1"/>
    <n v="26.5"/>
  </r>
  <r>
    <x v="30"/>
    <n v="1021"/>
    <n v="2014"/>
    <s v="PONCA STATE PARK POOL &amp; SPLASH PAD"/>
    <s v="A"/>
    <n v="375000"/>
    <s v="R"/>
    <s v="GAME &amp; PARKS COMM."/>
    <s v="Construct a bathhouse at the Ponca State Park swimming pool in Dixon County."/>
    <s v="PONCA STATE PARK"/>
    <s v="Dixon"/>
    <n v="1"/>
    <n v="2166"/>
  </r>
  <r>
    <x v="30"/>
    <n v="1019"/>
    <n v="2014"/>
    <s v="CRYSTAL COVE PARK OBSERVATORY - SOUTH SIOUX CITY"/>
    <s v="A"/>
    <n v="60000"/>
    <s v="R"/>
    <s v="CITY OF SOUTH SIOUX CITY"/>
    <s v="Construct a wildlife and aquatic observatory platforms within Crystal Cove Park. A gazebo-type viewing structure will be constructed at the edge of the park’s wetlands. The aquatic platform will be a covered, floating deck extension of the existing fishing dock on the lake with 2 fixed bathyscaphes for under water viewing. An underwater camera will be connected to the public schools’ fiber optics network for classroom utilization during the school year and the Internet throughout the year."/>
    <s v="CRYSTAL COVE PARK"/>
    <s v="DAKOTA"/>
    <n v="3"/>
    <n v="47"/>
  </r>
  <r>
    <x v="30"/>
    <n v="1020"/>
    <n v="2014"/>
    <s v="NORTH / MEMORIAL PARK PLAYGROUND - TEKAMAH"/>
    <s v="A"/>
    <n v="29500"/>
    <s v="R"/>
    <s v="CITY OF TEKAMAH"/>
    <s v="Install a custom playground structure containing 2 bay swing sections, 2 independent spinner play components, play panes, slides, and glides. This structure will be placed over a safety surface. Additional grant scope includes the construction of a paved sidewalk throughout the park."/>
    <s v="NORTH / MEMORIAL PARK"/>
    <s v="BURT"/>
    <n v="1"/>
    <n v="22.6"/>
  </r>
  <r>
    <x v="30"/>
    <n v="1018"/>
    <n v="2014"/>
    <s v="VETERANS MEMORIAL PARK SPLASH PAD - SHELTON"/>
    <s v="A"/>
    <n v="75900"/>
    <s v="R"/>
    <s v="VILLAGE OF SHELTON"/>
    <s v="Install a multiple-feature splash pad and upgrade the restrooms within Veterans Memorial Park."/>
    <s v="VETERANS MEMORIAL PARK"/>
    <s v="BUFFALO"/>
    <n v="3"/>
    <n v="9.8000000000000007"/>
  </r>
  <r>
    <x v="31"/>
    <n v="683"/>
    <n v="2011"/>
    <s v="Jericho Mountain State Park Phase II"/>
    <s v="A"/>
    <n v="130917.4"/>
    <s v="R"/>
    <s v="Dept. of Resources &amp; Economic Dev."/>
    <s v="Improvements will be made primarily to the infrastures throughout the park, a tool booth at the park entrance and some additional site and landscaping work."/>
    <s v="Jericho Mountain State Park"/>
    <s v="Coos"/>
    <n v="2"/>
    <n v="7500"/>
  </r>
  <r>
    <x v="31"/>
    <n v="688"/>
    <n v="2012"/>
    <s v="Town of Belmont Pavilion and Riverwalk"/>
    <s v="A"/>
    <n v="99943.5"/>
    <s v="C"/>
    <s v="Town of Belmont"/>
    <s v="The construction of a pavilion with restrooms, a storage area, two covered wings, a parking lot and the beginning of the development of the adjacent 26.23 +/-acres (20 acres acquired) as a riverwalk for passive recreation."/>
    <s v="Belmont Pavilion and Riverwalk"/>
    <s v="BELKNAP"/>
    <n v="1"/>
    <n v="26.2"/>
  </r>
  <r>
    <x v="31"/>
    <n v="685"/>
    <n v="2012"/>
    <s v="Carpenter Park Recreational Enhancement"/>
    <s v="A"/>
    <n v="110590"/>
    <s v="D"/>
    <s v="Town of Chichester"/>
    <s v="The existing picnic pavilion will be expanded and the playground equipment relocated."/>
    <s v="Carpenter Park"/>
    <s v="Merrimack"/>
    <n v="2"/>
    <n v="50"/>
  </r>
  <r>
    <x v="31"/>
    <n v="687"/>
    <n v="2012"/>
    <s v="Odell Park Overlook and Fishing Pier"/>
    <s v="A"/>
    <n v="24432"/>
    <s v="D"/>
    <s v="City of Franklin"/>
    <s v="Improvements Odell Park with construction of an observation deck, a new fishing pier, other site improvments and new landscaping."/>
    <s v="ODELL PARK"/>
    <s v="MERRIMACK"/>
    <n v="2"/>
    <n v="12"/>
  </r>
  <r>
    <x v="31"/>
    <n v="686"/>
    <n v="2012"/>
    <s v="Seabrook Harborside Park II"/>
    <s v="A"/>
    <n v="69692"/>
    <s v="D"/>
    <s v="Town of Seabrook"/>
    <s v="The Seabrook Harborside Project will consist of re-grading and installation of sloped rampt to allow handicapped Access to the waters edge for carry-in and out boating, refurbished and strengthening nearby existin sheet piling to support and safeguard the boat access area, and parking lot."/>
    <s v="Seabrook Harborside Park II"/>
    <s v="ROCKINGHAM"/>
    <n v="1"/>
    <n v="2.2000000000000002"/>
  </r>
  <r>
    <x v="31"/>
    <n v="690"/>
    <n v="2012"/>
    <s v="Newfound Pathway"/>
    <s v="A"/>
    <n v="112070"/>
    <s v="D"/>
    <s v="Town of Hebron"/>
    <s v="The Newfound Pathway Project will create a pathway around Newfound Lake. This first section will consist of the pathway to be constructed on the section of Route 3A (Meyhew Turnpike) by Camp Pasquaney. It will be about one half mile long and eleven feet wide."/>
    <s v="Newfound Pathway"/>
    <s v="GRAFTON"/>
    <n v="2"/>
    <n v="0.8"/>
  </r>
  <r>
    <x v="31"/>
    <n v="684"/>
    <n v="2012"/>
    <s v="Nobel Pines Park Improvments"/>
    <s v="A"/>
    <n v="43760"/>
    <s v="R"/>
    <s v="City of Somersworth"/>
    <s v="Two tennis courts will be removed and replaced with a gazebo and a skate park. Install four misting stations/water play towers at each corner after filling in the pool area with concrete."/>
    <s v="Nobel Pines Park"/>
    <s v="STRAFFORD"/>
    <n v="1"/>
    <n v="11.9"/>
  </r>
  <r>
    <x v="31"/>
    <n v="689"/>
    <n v="2012"/>
    <s v="North Hampton Beach State Park Redevelopment"/>
    <s v="A"/>
    <n v="179312"/>
    <s v="R"/>
    <s v="State of NH, Dept. of Resources &amp; Economic Dev."/>
    <s v="Replacement of outdated existing bathhouse with a 1,900 sq. ft. bathhouse connected to the municipal sewer system, retiring the failing septic system and adjacent site improvements to the parking lot, sidewalks and park signage"/>
    <s v="North Hampton State Beach Park"/>
    <s v="ROCKINGHAM"/>
    <n v="1"/>
    <n v="0"/>
  </r>
  <r>
    <x v="31"/>
    <n v="691"/>
    <n v="2014"/>
    <s v="Jericho Mountain State Park III"/>
    <s v="A"/>
    <n v="0"/>
    <s v="D"/>
    <s v="State of NH, DRED, Div of Parks &amp; Recreation"/>
    <s v="Reconstruction of bathhouse and related septic system,located between the park's day use/beach area and the campground, to provide the park guests with improved comfort station facilities."/>
    <s v="Jericho Mountain State Park"/>
    <s v="Coos"/>
    <n v="2"/>
    <n v="7500"/>
  </r>
  <r>
    <x v="31"/>
    <n v="692"/>
    <n v="2014"/>
    <s v="Carpenter Park Recreational Enhancement - Phase II"/>
    <s v="A"/>
    <n v="0"/>
    <s v="D"/>
    <s v="Town of Chichester"/>
    <s v="Phase II includes construction of a community services and storage bldg;expansion of the existing playground;construction of a new playground;landscaping, a natural amphitheater;completion of the picnic areas and community game courts."/>
    <s v="Carpenter Park"/>
    <s v="Merrimack"/>
    <n v="2"/>
    <n v="50"/>
  </r>
  <r>
    <x v="31"/>
    <n v="693"/>
    <n v="2014"/>
    <s v="Weirs Community Park Playground"/>
    <s v="A"/>
    <n v="0"/>
    <s v="D"/>
    <s v="City of Laconia"/>
    <s v="Installation of a vehicle parking, walkways, landscaping, playground structures, ADA access improvements picnic and pavilion. an amphitheater, and bathhouse facilities. Construction will be focused on constructing the playground."/>
    <s v="Weirs Community Park"/>
    <s v="BELKNAP"/>
    <n v="1"/>
    <n v="22"/>
  </r>
  <r>
    <x v="32"/>
    <n v="385"/>
    <n v="2011"/>
    <s v="Addition to Forest Education Resources Ctr."/>
    <s v="A"/>
    <n v="360000"/>
    <s v="A"/>
    <s v="New Jersey Dept. of Environmental Protection"/>
    <s v="Acquire 180 acres in Jackson Township in Ocean County as an addition to the State's Forest Education Resources Center."/>
    <s v="Forest Education Resource Center"/>
    <s v="OCEAN"/>
    <n v="4"/>
    <n v="180"/>
  </r>
  <r>
    <x v="32"/>
    <n v="387"/>
    <n v="2013"/>
    <s v="Addition to Island Beach State Park"/>
    <s v="A"/>
    <n v="1038000"/>
    <s v="A"/>
    <s v="State of NJ, Dept of Environmental Protection"/>
    <s v="Acquire .51 acre of land in Berkeley township in Ocean County as an Addition to Island Beach State Park"/>
    <s v="Island Beach State Park"/>
    <s v="OCEAN"/>
    <n v="0"/>
    <n v="0.5"/>
  </r>
  <r>
    <x v="33"/>
    <n v="1202"/>
    <n v="2012"/>
    <s v="BLUEWATER LAKE STATE PARK DEVELOPMENT"/>
    <s v="A"/>
    <n v="907500"/>
    <s v="D"/>
    <s v="NM STATE PARKS"/>
    <s v="Construct a new comfort station and a new interpretive center within the 2,145-acre Bluewater Lake State Park. The new facilities will incorporate design features and energy efficient systems to lower operational costs for the agency. Bluewater Lake State Park encompasses one of New Mexico’s oldest trout fishing reservoirs located in the Zuni Mountains."/>
    <s v="BLUEWATER LAKE STATE PARK"/>
    <s v="CIBOLA"/>
    <n v="2"/>
    <n v="3000"/>
  </r>
  <r>
    <x v="33"/>
    <n v="1201"/>
    <n v="2012"/>
    <s v="ROCKHOUND STATE PARK DEVELOPMENT"/>
    <s v="A"/>
    <n v="537000"/>
    <s v="D"/>
    <s v="NM STATE PARKS"/>
    <s v="Improve Rockhound State Park by constructing a new “green” comfort station and new maintenance building; expand the parking area serving the comfort station; and, improve service roads within the park. The new comfort station is designed to require lower maintenance, conserve water, and be energy efficient. The expanded parking area will include universal accessibility features."/>
    <s v="ROCK HOUND STATE PARK"/>
    <s v="LUNA"/>
    <n v="2"/>
    <n v="825"/>
  </r>
  <r>
    <x v="33"/>
    <n v="1204"/>
    <n v="2012"/>
    <s v="OASIS STATE PARK DEVELOPMENT"/>
    <s v="A"/>
    <n v="442000"/>
    <s v="D"/>
    <s v="NM STATE PARKS"/>
    <s v="Construct a new comfort station within the 160-acre Oasis State Park. The new facility will incorporate design features and energy efficient systems to lower operational costs for the agency. Points of interest include a small fishing lake and prairie trails. The park is located approximately six miles northeast of Portales and 18 miles southwest of Clovis."/>
    <s v="OASIS STATE PARK"/>
    <s v="Roosevelt"/>
    <n v="1"/>
    <n v="160"/>
  </r>
  <r>
    <x v="33"/>
    <n v="1203"/>
    <n v="2012"/>
    <s v="PANCHO VILLA STATE PARK DEVELOPMENT"/>
    <s v="A"/>
    <n v="175000"/>
    <s v="D"/>
    <s v="NM STATE PARKS"/>
    <s v="Construct a new comfort station at the 62-acre Pancho Villa State Park. The new facility will service the park’s dedicated tent camping area and 62 RV sites. The new facility will incorporate design features and energy efficient systems to lower operational costs for the agency. The park is located within the village of Columbus on the site of the historic Camp Furlong, an Army Camp where General John J. “Black Jack” Pershing launched 10,000 troops on an 11-month, 500-mile pursuit of Pancho Villa into Mexico. An exhibit in the park tells the story that begins with the 1910 Mexican Revolution and ends with Pershing’s command of the Allied Forces when the United States entered World War 1."/>
    <s v="PANCHO VILLA STATE PARK"/>
    <s v="LUNA"/>
    <n v="2"/>
    <n v="61"/>
  </r>
  <r>
    <x v="34"/>
    <n v="318"/>
    <n v="2011"/>
    <s v="VALLEY OF FIRE STATE PARK EAST FEE BOOTH"/>
    <s v="A"/>
    <n v="73287"/>
    <s v="R"/>
    <s v="NEVADA DIVISION OF STATE PARKS"/>
    <s v="One prefabricated building in the roadway to collect fees. The road will be widened and paved on one side to allow for access. Remove above ground power line, install new power line underground. Add visitor station and fee booth."/>
    <s v="VALLEY OF FIRE STATE PARK"/>
    <s v="Clark"/>
    <n v="0"/>
    <n v="42059.5"/>
  </r>
  <r>
    <x v="34"/>
    <n v="319"/>
    <n v="2011"/>
    <s v="CAVE LAKE SP SHOWER &amp; GENERATOR BLDG REMODEL"/>
    <s v="A"/>
    <n v="103959"/>
    <s v="R"/>
    <s v="NEVADA DIVISION OF STATE PARKS"/>
    <s v="Remodel the shower facility and generator building in the lake campground. The generator building's retaining wall will be rebuilt and the shower facility's interior and exterior will be remodeled, including the addition of solar panels."/>
    <s v="CAVE LAKE STATE PARK"/>
    <s v="WHITE PINE"/>
    <n v="2"/>
    <n v="490"/>
  </r>
  <r>
    <x v="34"/>
    <n v="324"/>
    <n v="2012"/>
    <s v="WILDHORSE SRA CAMPGROUND RENOVATION"/>
    <s v="A"/>
    <n v="150000"/>
    <s v="D"/>
    <s v="NEVADA DIVISION OF STATE PARKS"/>
    <s v="Install shade structures in the campground at Wild Horse State Recreation Area, extending the length of the season the facility can be used and improving the comfort and safety of visitors. Grant funds will also help install overnight cabins."/>
    <s v="WILD HORSE STATE RECREATION AREA"/>
    <s v="ELKO"/>
    <n v="2"/>
    <n v="80"/>
  </r>
  <r>
    <x v="34"/>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BOWERS MANSION REGIONAL PARK"/>
    <s v="WASHOE"/>
    <n v="2"/>
    <n v="49.5"/>
  </r>
  <r>
    <x v="34"/>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VIRGINIA FOOTHILLS PARK"/>
    <s v="WASHOE"/>
    <n v="2"/>
    <n v="14.5"/>
  </r>
  <r>
    <x v="34"/>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COLD SPRINGS PARK"/>
    <s v="WASHOE"/>
    <n v="2"/>
    <n v="13.5"/>
  </r>
  <r>
    <x v="34"/>
    <n v="320"/>
    <n v="2012"/>
    <s v="MOGUL PARK PLAYGROUND RESURFACE"/>
    <s v="A"/>
    <n v="86750"/>
    <s v="R"/>
    <s v="WASHOE COUNTY"/>
    <s v="Replace the loose wood chip fill under the playground at Mogul Park with a rubberized surface that is safer, more accessible for mobility impaired patrons, and easier to maintain. The County expects this will help them reduce costs associated with upkeep while providing a better recreation experience for their youngest visitors. With this grant, the County also pledges to retain Mogul Park as a public outdoor recreation facility forever."/>
    <s v="MOGUL PARK"/>
    <s v="WASHOE"/>
    <n v="2"/>
    <n v="13.1"/>
  </r>
  <r>
    <x v="34"/>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WILSON COMMONS PARK"/>
    <s v="WASHOE"/>
    <n v="2"/>
    <n v="4.9000000000000004"/>
  </r>
  <r>
    <x v="34"/>
    <n v="323"/>
    <n v="2012"/>
    <s v="IN-TOWN SKATE PARK REFURBISH"/>
    <s v="C"/>
    <n v="42450"/>
    <s v="R"/>
    <s v="CITY OF FERNLEY"/>
    <s v="Renovate a dilapidated and outdated skate park at In-Town Park. In accepting grant funds at this park, the City also commits to the American people, Nevada State Parks and the National Park Service that they will dedicate the land to public outdoor recreation in perpetuity."/>
    <s v="IN-TOWN PARK"/>
    <s v="Lyon"/>
    <n v="2"/>
    <n v="4.0999999999999996"/>
  </r>
  <r>
    <x v="34"/>
    <n v="325"/>
    <n v="2013"/>
    <s v="HERRERA SKATEBOARD PARK"/>
    <s v="C"/>
    <n v="49303"/>
    <s v="D"/>
    <s v="CITY OF ELKO"/>
    <s v="Install a new skateboard park in an existing city park."/>
    <s v="LEONARD HERRERA PARK"/>
    <s v="Elko"/>
    <n v="0"/>
    <n v="10.8"/>
  </r>
  <r>
    <x v="34"/>
    <n v="326"/>
    <n v="2013"/>
    <s v="GILMAN POND PARK AMENITIES"/>
    <s v="A"/>
    <n v="53654"/>
    <s v="D"/>
    <s v="TOWN OF GARDNERVILLE"/>
    <s v="Develop access and picnicking around the ponds, used by residents for fishing and wildlife viewing. Grant funds will also develop trail head parking for people to access the pathways in the park, which also connect to other public lands."/>
    <s v="GILMAN PONDS PARK"/>
    <s v="DOUGLAS"/>
    <n v="0"/>
    <n v="10.199999999999999"/>
  </r>
  <r>
    <x v="34"/>
    <n v="329"/>
    <n v="2013"/>
    <s v="AUTUMN WINDS PARK GAZEBO"/>
    <s v="A"/>
    <n v="30988"/>
    <s v="D"/>
    <s v="CITY OF FERNLEY"/>
    <s v="LWCF grant funds will help the city build a new gazebo and picnic area in their park."/>
    <s v="AUTUMN WINDS PARK"/>
    <s v="Churchill"/>
    <n v="0"/>
    <n v="4.9000000000000004"/>
  </r>
  <r>
    <x v="34"/>
    <n v="327"/>
    <n v="2013"/>
    <s v="BEATTY TOWN SQUARE"/>
    <s v="A"/>
    <n v="61285"/>
    <s v="D"/>
    <s v="NYE COUNTY"/>
    <s v="Develop a community gathering area. Development will include a memorial block wall with seating, benches, walkways, landscaping and irrigation. "/>
    <s v="ROBERT AND FLORENCE REVERT PARK"/>
    <s v="NYE"/>
    <n v="0"/>
    <n v="0.9"/>
  </r>
  <r>
    <x v="34"/>
    <n v="330"/>
    <n v="2013"/>
    <s v="VOF SP WATER LINE AND WELL"/>
    <s v="A"/>
    <n v="201853.2"/>
    <s v="R"/>
    <s v="NEVADA DIVISION OF STATE PARKS"/>
    <s v="LWCF grant funds will help State Parks install a new water line and well at Valley of Fire State Park to replace the one that is failing. This will ensure that the very popular park keeps a potable source of water for its visitors."/>
    <s v="VALLEY OF FIRE STATE PARK"/>
    <s v="Clark"/>
    <n v="0"/>
    <n v="42059.5"/>
  </r>
  <r>
    <x v="34"/>
    <n v="328"/>
    <n v="2013"/>
    <s v="CENTENNIAL PARK ADA ACCESS"/>
    <s v="A"/>
    <n v="75750"/>
    <s v="R"/>
    <s v="CITY OF CARSON CITY"/>
    <s v="LWCF grant funds will help the city rehabilitate an aged ballfield complex. Grant funds will upgrade surfaces, install a new picnic area, and add irrigation to extend the playing season"/>
    <s v="JOHN D. WINTERS CENTENNIAL PARK"/>
    <s v="Carson City"/>
    <n v="0"/>
    <n v="600"/>
  </r>
  <r>
    <x v="34"/>
    <n v="335"/>
    <n v="2014"/>
    <s v="KERSHAW RYAN EQUIPMENT GARAGE"/>
    <s v="A"/>
    <n v="0"/>
    <s v="D"/>
    <s v="NV DIVISION OF STATE PARKS"/>
    <m/>
    <s v="KERSHAW-RYAN STATE PARK"/>
    <s v="Lincoln"/>
    <n v="2"/>
    <n v="264"/>
  </r>
  <r>
    <x v="34"/>
    <n v="332"/>
    <n v="2014"/>
    <s v="JAKES WETLANDS TRAILHEAD"/>
    <s v="A"/>
    <n v="0"/>
    <s v="D"/>
    <s v="TOWN OF MINDEN"/>
    <s v="Together with a Recreational Trails grant from the Federal Highway Administration, this LWCF grant will help the Town of Minden develop a trailhead. The development will include a parking lot, picnic area, walkways, irrigation, and landscaping so that people can access the trail system being separately developed."/>
    <s v="JAKE'S WETLANDS TRAILHEAD"/>
    <s v="DOUGLAS"/>
    <n v="2"/>
    <n v="8.3000000000000007"/>
  </r>
  <r>
    <x v="34"/>
    <n v="336"/>
    <n v="2014"/>
    <s v="BEAVER DAM STATE PARK BURNED AREA REVEGETATION"/>
    <s v="A"/>
    <n v="0"/>
    <s v="R"/>
    <s v="NV DIVISION OF STATE PARKS"/>
    <m/>
    <s v="BEAVER DAM STATE PARK"/>
    <s v="Lincoln"/>
    <n v="2"/>
    <n v="5268.6"/>
  </r>
  <r>
    <x v="34"/>
    <n v="333"/>
    <n v="2014"/>
    <s v="NORTH VALLEYS REGIONAL PARK PLAYGROUND"/>
    <s v="A"/>
    <n v="0"/>
    <s v="R"/>
    <s v="WASHOE COUNTY"/>
    <s v="Renovate an existing playground that does not meet accessibility or maintenance goals. The project will fund removal of existing structures and surfacing, and build new drainage, surfacing, and reconfigure play elements. Funds will also help build a new sidewalk. Land protections under the LWCF Act will be conveyed to North Valleys Park for the first time."/>
    <s v="NORTH VALLEYS REGIONAL PARK"/>
    <s v="WASHOE"/>
    <n v="2"/>
    <n v="74.599999999999994"/>
  </r>
  <r>
    <x v="34"/>
    <n v="334"/>
    <n v="2014"/>
    <s v="LION'S PARK ADA AND SAFETY IMPROVEMENTS"/>
    <s v="A"/>
    <n v="0"/>
    <s v="R"/>
    <s v="MINERAL COUNTY"/>
    <m/>
    <s v="LIONS PARK"/>
    <s v="Mineral"/>
    <n v="4"/>
    <n v="10.9"/>
  </r>
  <r>
    <x v="35"/>
    <n v="1307"/>
    <n v="2011"/>
    <s v="Chenango Valley State Park - Water Systems"/>
    <s v="A"/>
    <n v="525000"/>
    <s v="R"/>
    <s v="NYS OPRHP Central Region"/>
    <s v="Improve the esisting water distribution system. Deficiencies to be addressed are the aging distribution piping, low pressure in certain areas of the park and a labor intensive winterization process."/>
    <s v="CHENANGO VALLEY STATE PARK"/>
    <s v="BROOME"/>
    <n v="24"/>
    <n v="1136.5999999999999"/>
  </r>
  <r>
    <x v="35"/>
    <n v="1306"/>
    <n v="2011"/>
    <s v="Higley Flow State Park - Renovate Toilet/Shower"/>
    <s v="A"/>
    <n v="237500"/>
    <s v="R"/>
    <s v="NYS OPRHP Thousand Islands Region"/>
    <s v="Replace an existing toilet/shower bldg. The new concrete bldg, with wood siding and asphalt shingles, will replace the wood frames shower bldg built in 1981 and meet federal standards for accessibility with ADA compliant."/>
    <s v="HIGLEY Flow State Park"/>
    <s v="SAINT LAWRENCE"/>
    <n v="23"/>
    <n v="1115"/>
  </r>
  <r>
    <x v="35"/>
    <n v="1304"/>
    <n v="2011"/>
    <s v="Wildwood State Park - Renovation Development"/>
    <s v="A"/>
    <n v="750000"/>
    <s v="R"/>
    <s v="NYS OPRHP Long Island Region"/>
    <m/>
    <s v="Wildwood State Park"/>
    <s v="SUFFOLK"/>
    <n v="1"/>
    <n v="600"/>
  </r>
  <r>
    <x v="35"/>
    <n v="1305"/>
    <n v="2011"/>
    <s v="Keewaydin State Park - Renovate Bathhouse"/>
    <s v="A"/>
    <n v="115663.42"/>
    <s v="R"/>
    <s v="NYS OPRHP Thousand Islands Region"/>
    <s v="Renovate the deteriorated bathhouse in the pool area, install walkways and utilites, and create a lifeguard station at Keewaydin State Park. The new bath- house will meet ADA accessibility standards."/>
    <s v="KEEWAYDIN STATE PARK"/>
    <s v="JEFFERSON"/>
    <n v="23"/>
    <n v="241.1"/>
  </r>
  <r>
    <x v="35"/>
    <n v="1303"/>
    <n v="2011"/>
    <s v="Riverbank State Park - Renovate Track Facility"/>
    <s v="A"/>
    <n v="500000"/>
    <s v="R"/>
    <s v="NYS OPRHP New York City Region"/>
    <m/>
    <s v="Riverbank State Park"/>
    <s v="NEW YORK"/>
    <n v="15"/>
    <n v="28"/>
  </r>
  <r>
    <x v="35"/>
    <n v="1308"/>
    <n v="2012"/>
    <s v="Installation of Playground Equipment at 4 Parks"/>
    <s v="A"/>
    <n v="60000"/>
    <s v="D"/>
    <s v="NY State OPRHP"/>
    <s v="Install playgroud equipment and playground surfacing in existing NY State Parks, Saratoga Spa State Park, J.B. Thatcher State Park, Minekill State Park and Grafton Lakes State Park."/>
    <s v="GRAFTON LAKE STATE PARK"/>
    <s v="RENSSELAER"/>
    <n v="20"/>
    <n v="2357"/>
  </r>
  <r>
    <x v="35"/>
    <n v="1308"/>
    <n v="2012"/>
    <s v="Installation of Playground Equipment at 4 Parks"/>
    <s v="A"/>
    <n v="60000"/>
    <s v="D"/>
    <s v="NY State OPRHP"/>
    <s v="Install playgroud equipment and playground surfacing in existing NY State Parks, Saratoga Spa State Park, J.B. Thatcher State Park, Minekill State Park and Grafton Lakes State Park."/>
    <s v="Saratoga Spa State Park"/>
    <s v="SARATOGA"/>
    <n v="20"/>
    <n v="2033"/>
  </r>
  <r>
    <x v="35"/>
    <n v="1308"/>
    <n v="2012"/>
    <s v="Installation of Playground Equipment at 4 Parks"/>
    <s v="A"/>
    <n v="60000"/>
    <s v="D"/>
    <s v="NY State OPRHP"/>
    <s v="Install playgroud equipment and playground surfacing in existing NY State Parks, Saratoga Spa State Park, J.B. Thatcher State Park, Minekill State Park and Grafton Lakes State Park."/>
    <s v="John B. Thacher State Park"/>
    <s v="ALBANY"/>
    <n v="21"/>
    <n v="1973.5"/>
  </r>
  <r>
    <x v="35"/>
    <n v="1310"/>
    <n v="2012"/>
    <s v="James Baird State Park - Golf Course Irrigation"/>
    <s v="A"/>
    <n v="750000"/>
    <s v="D"/>
    <s v="New York State - OPRHP"/>
    <s v="Install a new irrigation system on the 18 hole golf course as well as construct an irrigation pond to supply water for furture irrigation."/>
    <s v="James Baird State Park"/>
    <s v="DUTCHESS"/>
    <n v="20"/>
    <n v="660"/>
  </r>
  <r>
    <x v="35"/>
    <n v="1311"/>
    <n v="2012"/>
    <s v="Bear Mountain Bathhouse Renovation"/>
    <s v="A"/>
    <n v="500000"/>
    <s v="R"/>
    <s v="NY State OPRHP"/>
    <s v="This project is to provide a safe clean updated facility with improved access to the bathhouse, improved pedestrain circulation inside and and replacement of the plumbing and electric fixtures."/>
    <s v="Bear Mountain State Park"/>
    <s v="ROCKLAND"/>
    <n v="20"/>
    <n v="5067"/>
  </r>
  <r>
    <x v="35"/>
    <n v="1313"/>
    <n v="2012"/>
    <s v="Sunken Meadow Golf Course Irrigation"/>
    <s v="A"/>
    <n v="1200000"/>
    <s v="R"/>
    <s v="NY State OPRHP"/>
    <s v="This project will install a new irrigation system in two of the three 9-hole golf courses as well as construct an irrigation pond to supply water for future irrigation."/>
    <s v="SUNKEN MEADOW STATE PARK"/>
    <s v="Suffolk"/>
    <n v="0"/>
    <n v="1287.7"/>
  </r>
  <r>
    <x v="35"/>
    <n v="1314"/>
    <n v="2013"/>
    <s v="Sunken Meadow SP Bathhouse Renovation"/>
    <s v="A"/>
    <n v="1350000"/>
    <s v="R"/>
    <s v="State of NY - Office of Parks &amp; Rec and Historic Pres."/>
    <s v="Renovate and enlarge men's and women's bathrooms used in the summer and relocate the park police office to enable improvements to the winter bathrooms. Develop a park nature center."/>
    <s v="SUNKEN MEADOW STATE PARK"/>
    <s v="Suffolk"/>
    <n v="0"/>
    <n v="1287.7"/>
  </r>
  <r>
    <x v="36"/>
    <n v="1363"/>
    <n v="2011"/>
    <s v="FREDERICKTOWN RECREATION DISTRICT - COMMUNITY PARK"/>
    <s v="C"/>
    <n v="12562"/>
    <s v="A"/>
    <s v="FREDERICKTOWN RECREATION DISTRICT"/>
    <s v="The Fredericktown Recreation District (Knox County, Ohio) will utilize a Land and Water Conservation Fund grant to assist in acquiring 2 acres to expand its Community Park to 45.18 acres. The original parkland was acquired under LWCF grant 39-00419, Frederick Community Park. The expansion will allow new facilities to accommodate a new adjacent subdivision."/>
    <s v="COMMUNITY PARK"/>
    <s v="KNOX"/>
    <n v="18"/>
    <n v="45.2"/>
  </r>
  <r>
    <x v="36"/>
    <n v="1362"/>
    <n v="2011"/>
    <s v="ERIE METROPARKS VERMILLION RIVER LAKESHORE"/>
    <s v="C"/>
    <n v="70343"/>
    <s v="A"/>
    <s v="ERIE METROPARKS"/>
    <s v="Acquire 1.5 acres within the city of Vermillion. This property includes 300 linear feet of Lake Erie shoreline, a 0.25-acre beach, 500 feet of Vermillion River frontage, and access to a river jetty that extends almost 800 feet off the property into Lake Erie. The property is near Vermillion’s Main Street Public Beach, the Inland Seas Maritime Museum (on the National Register of Historic Places), and the Vermillion Lighthouse."/>
    <s v="VERMILLION RIVER LAKESHORE PRESERVE"/>
    <s v="ERIE"/>
    <n v="18"/>
    <n v="1.5"/>
  </r>
  <r>
    <x v="36"/>
    <n v="1371"/>
    <n v="2011"/>
    <s v="CITY OF WAUSEON - DOROTHY B. BIDDLE PARK"/>
    <s v="C"/>
    <n v="70343"/>
    <s v="D"/>
    <s v="CITY OF WAUSEON"/>
    <s v="The city of Wauseon (Fulton County, Ohio) will utilize a Land and Water Conservation Fund grant to assist in constructing its “Field of Dreams.” The grant scope includes a new baseball complex at the 64.78-acre Central Park. The 4 new baseball fields will accommodate 9 baseball leagues with over 300 youth plus several adult leagues with over 600 participants."/>
    <s v="DOROTHY B. BIDDLE PARK"/>
    <s v="FULTON"/>
    <n v="5"/>
    <n v="64.8"/>
  </r>
  <r>
    <x v="36"/>
    <n v="1367"/>
    <n v="2011"/>
    <s v="ORANGE TOWNSHIP - GLEN OAK PARK"/>
    <s v="A"/>
    <n v="40196"/>
    <s v="D"/>
    <s v="ORANGE TOWNSHIP"/>
    <s v="Orange Township (Deleware County, Ohio) will utilize a Land and Water Conservation Fund grant to assist in adding a playground at Glen Oak Park. Orange Township is a rapidly growing community and is in need of playground equipment for younger children. The new playground will provide numerous ground and platform activities designed for universal access. Concrete pathways will be added in order to connect all other park facilities to the new playground area."/>
    <s v="GLEN OAK PARK"/>
    <s v="DELAWARE"/>
    <n v="12"/>
    <n v="22.1"/>
  </r>
  <r>
    <x v="36"/>
    <n v="1370"/>
    <n v="2011"/>
    <s v="CITY OF ST. CLAIRSVILLE - CENTRAL PARK"/>
    <s v="C"/>
    <n v="70343"/>
    <s v="D"/>
    <s v="CITY OF CLAIRSVILLE"/>
    <s v="The city of St. Clairsville (Belmont County, Ohio) will utilize a Land and Water Conservation Fund grant to assist in developing an amphitheater and general support facilities at Central Park. This 15-acre site was originally used as the Belmont County fairgrounds. St. Clairsville is regionally known for its outdoor festivals, stage productions, and concerts but has lost the use of the local high school stadium for these activities. The new amphitheater will allow these activities to continue uninterrupted as well as add a new dimension to Central Park by encouraging visitors to the park throughout the entire year."/>
    <s v="CENTRAL PARK"/>
    <s v="BELMONT"/>
    <n v="18"/>
    <n v="15"/>
  </r>
  <r>
    <x v="36"/>
    <n v="1361"/>
    <n v="2011"/>
    <s v="AMHERST TOWNSHIP AM-TOWN PARK TRAIL"/>
    <s v="C"/>
    <n v="23349"/>
    <s v="D"/>
    <s v="AMHERST TOWNSHIP"/>
    <s v="Construct an additional 1,991 linear feet to the Am-Town Trail within Amherst Township Park. This project will complete a loop trail which will allow park users to more easily access the park’s soccer fields, baseball diamonds, playground, and picnic areas."/>
    <s v="AMHERST TOWNSHIP PARK"/>
    <s v="LORAIN"/>
    <n v="13"/>
    <n v="13.5"/>
  </r>
  <r>
    <x v="36"/>
    <n v="1368"/>
    <n v="2011"/>
    <s v="CITY OF SANDUSKY - LIONS PARK"/>
    <s v="C"/>
    <n v="70343"/>
    <s v="D"/>
    <s v="CITY OF SANDUSKY"/>
    <s v="The city of Sandusky (Erie County, Ohio) will utilize a Land and Water Conservation Fund grant to assist in the construction of a spray pool, playground, basketball courts, and a restroom/shelter at Lions Park. The spray pool is a new addition to the park while the existing playground, restroom/shelter, and basketball courts will be replaced in their entirety due to age and poor condition."/>
    <s v="LIONS PARK"/>
    <s v="ERIE"/>
    <n v="9"/>
    <n v="13.3"/>
  </r>
  <r>
    <x v="36"/>
    <n v="1359"/>
    <n v="2011"/>
    <s v="VERNON TOWNSHIP COMMUNITY PARK"/>
    <s v="A"/>
    <n v="15034"/>
    <s v="D"/>
    <s v="VERNON TOWNSHIP"/>
    <s v="Develop 2 picnic shelters with accompanying sidewalks connecting them to each other and the adjacent parking lot. The long term benefit to this 7.35-acre park is in making it more useful to the overall community."/>
    <s v="VERNON TOWNSHIP COMMUNITY PARK"/>
    <s v="SCIOTO"/>
    <n v="6"/>
    <n v="7.4"/>
  </r>
  <r>
    <x v="36"/>
    <n v="1366"/>
    <n v="2011"/>
    <s v="CITY OF NEWARK - HOLLANDER POOL"/>
    <s v="C"/>
    <n v="33423"/>
    <s v="D"/>
    <s v="CITY OF NEWARK"/>
    <s v="The city of Newark (Licking County, Ohio) will utilize a Land and Water Conservation Fund grant to assist in replacing a pool liner at the community swimming pool. The pool has been closed since 2009 due to extensive water and chemical leakage problems."/>
    <s v="HOLLANDER PARK"/>
    <s v="Licking"/>
    <n v="12"/>
    <n v="5.6"/>
  </r>
  <r>
    <x v="36"/>
    <n v="1372"/>
    <n v="2011"/>
    <s v="PYMATUNING AND MOHICAN STATE PARKS"/>
    <s v="A"/>
    <n v="597920"/>
    <s v="R"/>
    <s v="DEPT. OF NATURAL RESOURCES"/>
    <s v="The Ohio Department of Natural Resources (Division of Parks) will utilize a Land and Water Conservation Fund grant to assist in remodeling 24 older, outdated cottages at Pymatuning and Mohican State Parks. These parks are two of only a few locations that offer overnight accommodations in the state park system."/>
    <s v="PYMATUNING STATE PARK"/>
    <s v="ASHTABULA"/>
    <n v="14"/>
    <n v="4918.7"/>
  </r>
  <r>
    <x v="36"/>
    <n v="1372"/>
    <n v="2011"/>
    <s v="PYMATUNING AND MOHICAN STATE PARKS"/>
    <s v="A"/>
    <n v="597920"/>
    <s v="R"/>
    <s v="DEPT. OF NATURAL RESOURCES"/>
    <s v="The Ohio Department of Natural Resources (Division of Parks) will utilize a Land and Water Conservation Fund grant to assist in remodeling 24 older, outdated cottages at Pymatuning and Mohican State Parks. These parks are two of only a few locations that offer overnight accommodations in the state park system."/>
    <s v="MOHICAN STATE PARK"/>
    <s v="ASHLAND"/>
    <n v="4"/>
    <n v="1108.3"/>
  </r>
  <r>
    <x v="36"/>
    <n v="1378"/>
    <n v="2012"/>
    <s v="FOREST RIDGE PRESERVE EXPANSION"/>
    <s v="A"/>
    <n v="75250"/>
    <s v="A"/>
    <s v="VILLAGE OF MORELAND HILLS"/>
    <s v="Moreland Hills (Cuyahoga County) will acquire 4.2-acres as an addition to the 14-acre Forest Ridge Preserve. The new land will create new recreational opportunities, link regional trails with parklands, and protect a stream restoration project on the existing parklands."/>
    <s v="FOREST RIDGE PRESERVE"/>
    <s v="CUYAHOGA"/>
    <n v="10"/>
    <n v="52"/>
  </r>
  <r>
    <x v="36"/>
    <n v="1379"/>
    <n v="2012"/>
    <s v="WINESBURG PARK"/>
    <s v="A"/>
    <n v="54319.5"/>
    <s v="A"/>
    <s v="PAINT TOWNSHIP TRUSTEES"/>
    <s v="Paint Township (Holmes County) will acquire 4.089 acres to expand the existing 4.8-acre Winesburg Park. Proposed future development includes a second baseball field, restrooms, a pavilion, and additional parking."/>
    <s v="WINESBURG PARK"/>
    <s v="HOLMES"/>
    <n v="18"/>
    <n v="8.9"/>
  </r>
  <r>
    <x v="36"/>
    <n v="1377"/>
    <n v="2012"/>
    <s v="HIRAM SCHOOL PARK"/>
    <s v="A"/>
    <n v="75250"/>
    <s v="A"/>
    <s v="VILLAGE OF HIRAM"/>
    <s v="Hiram (Portage County) will acquire 5.2 acres to create Hiram School Park. The proposed future development includes baseball and softball fields, soccer fields, a playground, picnic area, and parking lot."/>
    <s v="HIRAM SCHOOL PARK"/>
    <s v="PORTAGE"/>
    <n v="17"/>
    <n v="5.2"/>
  </r>
  <r>
    <x v="36"/>
    <n v="1374"/>
    <n v="2012"/>
    <s v="FAIRHOPE NATURE PRESERVE PICNIC SHELTER"/>
    <s v="C"/>
    <n v="33134"/>
    <s v="D"/>
    <s v="CITY OF CANTON"/>
    <s v="Canton (Stark County) will improve the 69-acre Fairhope Nature Preserve by constructing a picnic shelter."/>
    <s v="FAIRHOPE NATURE PRESERVE"/>
    <s v="STARK"/>
    <n v="16"/>
    <n v="69"/>
  </r>
  <r>
    <x v="36"/>
    <n v="1375"/>
    <n v="2012"/>
    <s v="ELYRIA TOWNSHIP-THE ROWLAND NATURE PRESERVE"/>
    <s v="A"/>
    <n v="71696"/>
    <s v="D"/>
    <s v="ELYRIA TOWNSHIP"/>
    <s v="Elyria Township (Lorain County) will create the Rowland Nature Preserve and construct an entrance road and parking. The Township’s population grew 22.5 percent since 1990 but still lacked a public park. In December 2009, the Rowland Family donated a 58.32-acre wooded plot with a 12-acre lake and wanted it to be retained in the natural state as much as possible while opening it to public use. The Rowland Nature Preserve will offer area residents their first public park and outdoor recreation facilities within the township."/>
    <s v="THE ROWLAND NATURE PRESERVE"/>
    <s v="LORAIN"/>
    <n v="13"/>
    <n v="58.3"/>
  </r>
  <r>
    <x v="36"/>
    <n v="1410"/>
    <n v="2014"/>
    <s v="DRODER ACQUISITION - NORTH RESERVOIR PORTAGE LAKES"/>
    <s v="A"/>
    <n v="68750"/>
    <s v="A"/>
    <s v="DEPT. OF NATURAL RESOURCES"/>
    <s v="The Ohio Department of Natural Resources will acquire a 1.94-acre lakefront parcel on North Reservoir, one of the canal feeder lakes in the Portage Lakes state system."/>
    <s v="NORTH RESERVOIR AT PORTAGE LAKES"/>
    <s v="SUMMIT"/>
    <n v="13"/>
    <n v="134"/>
  </r>
  <r>
    <x v="36"/>
    <n v="1385"/>
    <n v="2014"/>
    <s v="TIMBERSTONE ADDITION TO SYLVAN PARK PRAIRIE"/>
    <s v="A"/>
    <n v="87500"/>
    <s v="A"/>
    <s v="OLANDER PARK SYSTEM"/>
    <s v="The Olander Park System (Lucas County) will purchase 42 acres adjacent to Sylvan Prairie Park, an existing LWCF-assisted park."/>
    <s v="SYLVAN PRAIRIE PARK"/>
    <s v="Lucas"/>
    <n v="5"/>
    <n v="92.8"/>
  </r>
  <r>
    <x v="36"/>
    <n v="1376"/>
    <n v="2014"/>
    <s v="MIDDLEFIELD WETLANDS ACQUISITION"/>
    <s v="A"/>
    <n v="81109"/>
    <s v="A"/>
    <s v="GEAUGA PARK DISTRICT"/>
    <s v="The Geauga Park District (Geauga County) will acquire a 20-acre tract within the village of Middlefield containing 7.5 wetland acres."/>
    <s v="MIDDLEFIELD WETLANDS"/>
    <s v="GEAUGA"/>
    <n v="14"/>
    <n v="20"/>
  </r>
  <r>
    <x v="36"/>
    <n v="1402"/>
    <n v="2014"/>
    <s v="DRESDEN SWIM CENTER ACQUISITION"/>
    <s v="A"/>
    <n v="87500"/>
    <s v="A"/>
    <s v="VILLAGE OF DRESDEN"/>
    <s v="The village of Dresden will purchase the privately owned Dresden Swim Center. The Swim Center will become a public pool and the 6.74 acres included in the purchase will become a public park."/>
    <s v="DRESDEN SWIM CENTER"/>
    <s v="MUSKINGUM"/>
    <n v="6"/>
    <n v="6.7"/>
  </r>
  <r>
    <x v="36"/>
    <n v="1407"/>
    <n v="2014"/>
    <s v="MONDHANK ACQUISITION AT BUCKEYE LAKE"/>
    <s v="A"/>
    <n v="278125"/>
    <s v="A"/>
    <s v="DEPT. OF NATURAL RESOURCES"/>
    <s v="The Ohio Department of Natural Resources will acquire two parcels adjacent to Seller’s Point at Buckeye Lake. The total acreage for both parcels is 0.1553-acre. This acquisition will improve access to the state owned property for shoreline fishing and hiking."/>
    <s v="SELLER'S POINT AT BUCKEYE LAKE"/>
    <s v="FAIRFIELD"/>
    <n v="15"/>
    <n v="0.5"/>
  </r>
  <r>
    <x v="36"/>
    <n v="1408"/>
    <n v="2014"/>
    <s v="SCHAFER ACQUISITION AT BUCKEYE LAKE STATE PARK"/>
    <s v="A"/>
    <n v="93750"/>
    <s v="A"/>
    <s v="DEPT. OF NATURAL RESOURCES"/>
    <s v="The Ohio Department of Natural Resources will purchase a small lake front parcel for additional public access at Buckeye Lake, Ohio's oldest state park."/>
    <s v="BUCKEYE LAKE STATE PARK"/>
    <s v="FAIRFIELD"/>
    <n v="15"/>
    <n v="0"/>
  </r>
  <r>
    <x v="36"/>
    <n v="1409"/>
    <n v="2014"/>
    <s v="HOCKING STATE FOREST HORSE CAMP IMPROVEMENTS"/>
    <s v="A"/>
    <n v="143025"/>
    <s v="D"/>
    <s v="DEPT. OF NATURAL RESOURCES"/>
    <s v="The Ohio Department of Natural Resources (Division of Forestry) will improve an equestrian campground within the Hocking State Forest in Hocking County. Improvements will include replacement of an existing vault latrine, a new shelter house, and renovation of existing campsites."/>
    <s v="HOCKING STATE FOREST"/>
    <s v="Hocking"/>
    <n v="15"/>
    <n v="4370"/>
  </r>
  <r>
    <x v="36"/>
    <n v="1373"/>
    <n v="2014"/>
    <s v="BATH NATURE PRESERVE OBSERVATION AND FISHING DECK"/>
    <s v="A"/>
    <n v="52141"/>
    <s v="D"/>
    <s v="BATH TOWNSHIP"/>
    <s v="Bath Township will improve the Bath Nature Preserve by rebuilding an observation and fishing deck on Bath Pond. The grant scope includes the construction of a 460’ trail, a 124’ boardwalk, and a 20’ x 30’ deck which will benefit students, nature observers, and fishermen."/>
    <s v="BATH NATURE PRESERVE"/>
    <s v="Summit"/>
    <n v="13"/>
    <n v="60"/>
  </r>
  <r>
    <x v="36"/>
    <n v="1401"/>
    <n v="2014"/>
    <s v="CANFIELD PARK ACCESSIBILITY AND SAFETY UPGRADE"/>
    <s v="A"/>
    <n v="31250"/>
    <s v="D"/>
    <s v="CANFIELD TOWNSHIP"/>
    <s v="Canfield Township will build a pavilion, add picnic tables and charcoal grills, and install security cameras at Canfield Township Community Park."/>
    <s v="CANFIELD TOWNSHIP COMMUNITY PARK"/>
    <s v="MAHONING"/>
    <n v="6"/>
    <n v="56"/>
  </r>
  <r>
    <x v="36"/>
    <n v="1400"/>
    <n v="2014"/>
    <s v="RYAN SPORTS COMPLEX RENOVATION"/>
    <s v="A"/>
    <n v="88613"/>
    <s v="D"/>
    <s v="CITY OF CINCINNATI"/>
    <s v="Cincinnati will improve the Ryan Sports Complex by realigning and renovating the soccer and baseball fields and constructing an accessible, paved 2.5 mile walking pathway around the complex."/>
    <s v="RYAN SPORTS COMPLEX"/>
    <s v="HAMILTON"/>
    <n v="1"/>
    <n v="23"/>
  </r>
  <r>
    <x v="36"/>
    <n v="1382"/>
    <n v="2014"/>
    <s v="COUNTRYSIDE PARK"/>
    <s v="A"/>
    <n v="53015.5"/>
    <s v="D"/>
    <s v="WASHINGTON TOWNSHIP"/>
    <s v="Washington Township (Ohio) will improve the 26-acre Countryside Park by constructing the first of what will become a 5-pod playground. Each pod will have an environmental theme with this first one being referred to as the Butterfly Playground."/>
    <s v="COUNTRYSIDE PARK"/>
    <s v="MONTGOMERY"/>
    <n v="10"/>
    <n v="21.2"/>
  </r>
  <r>
    <x v="36"/>
    <n v="1397"/>
    <n v="2014"/>
    <s v="BEDFORD HEIGHTS MUNICIPAL PARK PAVILION PROJECT"/>
    <s v="A"/>
    <n v="37500"/>
    <s v="D"/>
    <s v="CITY OF BEDFORD HEIGHTS"/>
    <s v="The city of Bedford Heights (Cuyahoga County) will construct a picnic pavilion at Municipal Park."/>
    <s v="MUNICIPAL PARK"/>
    <s v="CUYAHOGA"/>
    <n v="11"/>
    <n v="14.5"/>
  </r>
  <r>
    <x v="36"/>
    <n v="1396"/>
    <n v="2014"/>
    <s v="VILLAGE PARK IMPROVEMENTS"/>
    <s v="A"/>
    <n v="41771"/>
    <s v="D"/>
    <s v="VILLAGE OF WASHINGTONVILLE"/>
    <s v="The village of Washingtonville will utilize a Land and Water Conservation Fund grant to assist in the installation of a playground and a basketball court within Village Park."/>
    <s v="WASHINGTONVILLE VILLAGE PARK"/>
    <s v="COLUMBIANA"/>
    <n v="6"/>
    <n v="14.1"/>
  </r>
  <r>
    <x v="36"/>
    <n v="1381"/>
    <n v="2014"/>
    <s v="KELLOGG PARK PLAYGROUND"/>
    <s v="A"/>
    <n v="29783"/>
    <s v="D"/>
    <s v="ANDERSON TOWNSHIP"/>
    <s v="Anderson Township (Hamilton County) will construct a playground at Kellogg Park."/>
    <s v="KELLOGG PARK"/>
    <s v="Hamilton"/>
    <n v="2"/>
    <n v="13.4"/>
  </r>
  <r>
    <x v="36"/>
    <n v="1386"/>
    <n v="2014"/>
    <s v="BELOIT COMMUNITY PARK RESTROOM"/>
    <s v="A"/>
    <n v="45755"/>
    <s v="D"/>
    <s v="VILLAGE OF BELOIT"/>
    <s v="The village of Beloit (Mahoning County) will construct an accessible restroom building within Village Park."/>
    <s v="BELOIT VILLAGE PARK"/>
    <s v="MAHONING"/>
    <n v="6"/>
    <n v="11.1"/>
  </r>
  <r>
    <x v="36"/>
    <n v="1384"/>
    <n v="2014"/>
    <s v="GRAFTON SPLASH STATION"/>
    <s v="A"/>
    <n v="56965"/>
    <s v="D"/>
    <s v="VILLAGE OF GRAFTON"/>
    <s v="The village of Grafton will improve North Park by installing a splash station."/>
    <s v="NORTH PARK"/>
    <s v="LORAIN"/>
    <n v="4"/>
    <n v="11"/>
  </r>
  <r>
    <x v="36"/>
    <n v="1395"/>
    <n v="2014"/>
    <s v="GALLOWAY PARK PLAYGROUND EXPANSION"/>
    <s v="A"/>
    <n v="5697"/>
    <s v="D"/>
    <s v="VILLAGE OF ENON"/>
    <s v="The village of Enon (Clark County, Ohio) will utilize a Land and Water Conservation Fund grant to assist in expanding the playground within the 6.96-acre Galloway Park to improve accessibility and enhance play opportunities for all children."/>
    <s v="GALLOWAY PARK"/>
    <s v="CLARK"/>
    <n v="8"/>
    <n v="7"/>
  </r>
  <r>
    <x v="36"/>
    <n v="1383"/>
    <n v="2014"/>
    <s v="HOLLANDER PARK POOL IMPROVEMENTS"/>
    <s v="A"/>
    <n v="60175.5"/>
    <s v="D"/>
    <s v="CITY OF NEWARK"/>
    <s v="The city of Newark (Ohio) will improve Hollander Park by constructing a spray pad within the swimming pool complex and adding traffic control features in the parking lot."/>
    <s v="HOLLANDER PARK"/>
    <s v="Licking"/>
    <n v="12"/>
    <n v="5.6"/>
  </r>
  <r>
    <x v="36"/>
    <n v="1404"/>
    <n v="2014"/>
    <s v="ROSEVILLE NEW SKATE PLAZA"/>
    <s v="A"/>
    <n v="87500"/>
    <s v="D"/>
    <s v="VILLAGE OF ROSEVILLE"/>
    <s v="The village of Roseville (Perry County) will improve Roseville Municipal Park by constructing a skate plaza and walking path."/>
    <s v="ROSEVILLE MUNICIPAL PARK"/>
    <s v="Perry"/>
    <n v="7"/>
    <n v="5"/>
  </r>
  <r>
    <x v="36"/>
    <n v="1387"/>
    <n v="2014"/>
    <s v="SHELBY HISTORIC BIKE AND RECREATION TRAIL"/>
    <s v="A"/>
    <n v="67500"/>
    <s v="D"/>
    <s v="CITY OF SHELBY"/>
    <s v="The city of Shelby (Richland County) will construct a recreation trail within Central Park in downtown Shelby."/>
    <s v="CENTRAL PARK"/>
    <s v="RICHLAND"/>
    <n v="7"/>
    <n v="3.2"/>
  </r>
  <r>
    <x v="36"/>
    <n v="1403"/>
    <n v="2014"/>
    <s v="VILLAGE OF OAK HARBOR NON MOTORIZED BOAT LAUNCH"/>
    <s v="A"/>
    <n v="78563"/>
    <s v="D"/>
    <s v="VILLAGE OF OAK HARBOR"/>
    <s v="The village of Oak Harbor (Ottawa County) will construct a boat launch along the Portage River for non-motorized vessels."/>
    <s v="OAK HARBOR BOAT LAUNCH"/>
    <s v="OTTAWA"/>
    <n v="5"/>
    <n v="0.2"/>
  </r>
  <r>
    <x v="36"/>
    <n v="1411"/>
    <n v="2014"/>
    <s v="LITTLE MIAMI SCENIC TRAIL RESURFACING PROJECT"/>
    <s v="A"/>
    <n v="388262"/>
    <s v="R"/>
    <s v="DEPT. OF NATURAL RESOURCES"/>
    <s v="The Ohio Department of Natural Resources will improve the state-owned sections of the Little Miami Scenic Trail."/>
    <s v="LITTLE MIAMI SCENIC TRAIL"/>
    <s v="CLINTON"/>
    <n v="15"/>
    <n v="427"/>
  </r>
  <r>
    <x v="36"/>
    <n v="1388"/>
    <n v="2014"/>
    <s v="MEADOWBROOK PARK POOL RENOVATION"/>
    <s v="C"/>
    <n v="88613"/>
    <s v="R"/>
    <s v="HOPEWELL TOWNSHIP"/>
    <s v="Hopewell Township (Ohio) will renovate Crystal Pool within Meadowbrook Park. Crystal Pool was constructed in 1930 and has been in continuous operation ever since. The pool was rebuilt in 1980 with the financial assistance from another LWCF grant. The grant scope includes the installation of new pool floors in the main and wading pools plus refurbishing the main pool slide."/>
    <s v="MEADOWBROOK PARK"/>
    <s v="Seneca"/>
    <n v="4"/>
    <n v="68"/>
  </r>
  <r>
    <x v="36"/>
    <n v="1399"/>
    <n v="2014"/>
    <s v="WYMAN WOODS ACCESSIBILITY IMPROVEMENTS"/>
    <s v="A"/>
    <n v="87500"/>
    <s v="R"/>
    <s v="CITY OF GRANDVIEW HEIGHTS"/>
    <s v="The city of Grandview Heights (Franklin County) will improve the 14.03-acre Wyman Woods Park by constructing a new playground to replace the existing play features, a vehicle turn around, and improvements to the shelter house restrooms."/>
    <s v="WYMAN WOODS"/>
    <s v="FRANKLIN"/>
    <n v="15"/>
    <n v="14"/>
  </r>
  <r>
    <x v="37"/>
    <n v="1191"/>
    <n v="2011"/>
    <s v="SCHROCK PARK BALLFIELD LIGHTING-PHASE II"/>
    <s v="A"/>
    <n v="147400"/>
    <s v="D"/>
    <s v="CITY OF TUTTLE"/>
    <s v="The city of Tuttle (Grady County, Oklahoma) will utilize a Land and Water Conservation Fund grant to assist in replacing the 1970 lighting structures at Schrock Park with safe, efficient, reliable lighting that will expand the usable time of the ballparks, allowing additional diamond-based activities such as baseball, softball, T-ball, and kickball to be scheduled. The City will also replace the concession stand that will provide a more inviting atmosphere and draw people to the ballparks. This project preserves what might otherwise eventually become a stagnant outdoor recreation resource and will help keep it viable for use by the entire community."/>
    <s v="SCHROCK PARK"/>
    <s v="GRADY"/>
    <n v="4"/>
    <n v="40"/>
  </r>
  <r>
    <x v="37"/>
    <n v="1194"/>
    <n v="2012"/>
    <s v="HARRAH SPLASH PARK-HERITAGE PARK"/>
    <s v="C"/>
    <n v="126642.3"/>
    <s v="D"/>
    <s v="TOWN OF HARRAH"/>
    <s v="The town of Harrah will install a new splash pad facility at Heritage Park. Harrah, located 25 miles east of downtown Oklahoma City does not have a swimming pool."/>
    <s v="HARRAH PARK"/>
    <s v="OKLAHOMA"/>
    <n v="5"/>
    <n v="25"/>
  </r>
  <r>
    <x v="37"/>
    <n v="1197"/>
    <n v="2012"/>
    <s v="COLLINSVILLE CITY PARK"/>
    <s v="C"/>
    <n v="132303"/>
    <s v="D"/>
    <s v="CITY OF COLLINSVILLE"/>
    <s v="Collinsville (Tulsa County) will improve Collinsville City Park by constructing two shelters, additional parking, and trail connections providing a link from the spray pad and playground area to the east side of the park where the tennis courts and softball field are located."/>
    <s v="COLLINSVILLE CITY PARK"/>
    <s v="TULSA"/>
    <n v="1"/>
    <n v="20"/>
  </r>
  <r>
    <x v="37"/>
    <n v="1199"/>
    <n v="2012"/>
    <s v="SUNRISE PARK SPLASHPAD"/>
    <s v="C"/>
    <n v="107200"/>
    <s v="D"/>
    <s v="CITY OF YUKON"/>
    <s v="Yukon (Canadian County) will improve Sunrise Park by constructing a splash pad with accessible sidewalks plus the installation of utilities and various park signs."/>
    <s v="SUNRISE PARK"/>
    <s v="CANADIAN"/>
    <n v="3"/>
    <n v="6.8"/>
  </r>
  <r>
    <x v="37"/>
    <n v="1195"/>
    <n v="2012"/>
    <s v="KEITHLEY PARK AND LLOYD PLYLER PARK IMPROVEMENTS"/>
    <s v="A"/>
    <n v="192954.64"/>
    <s v="D"/>
    <s v="CITY OF DURANT"/>
    <s v="Durant (Bryan County) will improve Keithley Park by constructing a new splash pad facility and public restrooms and Lloyd Plyler Park by paving the parking area, adding a canopy to the combination concession and restroom facility, and installing removable bleachers at the ball field."/>
    <s v="LLOYD PLYLER PARK"/>
    <s v="BRYAN"/>
    <n v="2"/>
    <n v="5"/>
  </r>
  <r>
    <x v="37"/>
    <n v="1192"/>
    <n v="2012"/>
    <s v="LEGACY PARK PLAYGROUNDS"/>
    <s v="C"/>
    <n v="53600"/>
    <s v="D"/>
    <s v="TOWN OF GOLDSBY"/>
    <s v="The town of Goldsby (McClain County, Oklahoma) will utilize a Land and Water Conservation Fund grant to assist in upgrading the existing playground equipment and installing a new play structure within the 3-acre Legacy Park. The grant scope includes retrofitting the existing playground equipment with accessible sidewalks and new safety surface material. The new play structure will augment and complete the outdoor recreation facilities. Legacy Park is located adjacent to City Hall and the Community Building and consists of a picnic area with a gazebo and pavilion, a restroom, a quarter mile exercise trail, and a playground. Goldsby, population of 1200, is located in central Oklahoma.The LWCF project will retrofit the existing playground equipment with accessible sidewalks and new fall surface material. The new playstructure will augment and complete the outdoor recreation facilities at Legacy Park. The 3.0 acre Legacy Park is located adjacent to City Hall and the Community Building and consists of a picnic area, with a gazebo and pavilion, a restroom, a quarter mile exercise trail and playground equipment. The town of Goldsby, population of 1200, is located in central Oklahoma."/>
    <s v="LEGACY PARK"/>
    <s v="MCCLAIN"/>
    <n v="4"/>
    <n v="3"/>
  </r>
  <r>
    <x v="37"/>
    <n v="1196"/>
    <n v="2012"/>
    <s v="HENNESSEY PARK &amp; AQUATIC CENTER-PHASE I"/>
    <s v="A"/>
    <n v="390709"/>
    <s v="D"/>
    <s v="TOWN OF HENNESSEY"/>
    <s v="Hennessey (Kingfisher County) will improve Hennessey Park by constructing a skateboard facility, a new playground, and basketball and sand volleyball courts plus general support facilities such as lighting, parking, and directional signs. Hennessey Public Schools recently donated 3.02 acres to the Town for the site of this new park."/>
    <s v="HENNESSEY RECREATIONAL PARK"/>
    <s v="KINGFISHER"/>
    <n v="3"/>
    <n v="3"/>
  </r>
  <r>
    <x v="37"/>
    <n v="1195"/>
    <n v="2012"/>
    <s v="KEITHLEY PARK AND LLOYD PLYLER PARK IMPROVEMENTS"/>
    <s v="A"/>
    <n v="192954.64"/>
    <s v="D"/>
    <s v="CITY OF DURANT"/>
    <s v="Durant (Bryan County) will improve Keithley Park by constructing a new splash pad facility and public restrooms and Lloyd Plyler Park by paving the parking area, adding a canopy to the combination concession and restroom facility, and installing removable bleachers at the ball field."/>
    <s v="KEITHLEY PARK"/>
    <s v="BRYAN"/>
    <n v="2"/>
    <n v="2.5"/>
  </r>
  <r>
    <x v="37"/>
    <n v="1193"/>
    <n v="2012"/>
    <s v="TIGER VETERANS MEMORIAL PARK"/>
    <s v="A"/>
    <n v="118054"/>
    <s v="D"/>
    <s v="ROFF PUBLIC SCHOOLS"/>
    <s v="Roff Public Schools will improve Tiger Veterans Memorial Park by installing a new playground with a new fall safety surface, accessible sidewalks, an exercise trail with lighted fitness stations, and an amphitheater. Roff, population 734, is located in south central Oklahoma."/>
    <s v="TIGER VETERANS MEMORIAL PARK"/>
    <s v="PONTOTOC"/>
    <n v="4"/>
    <n v="1.7"/>
  </r>
  <r>
    <x v="37"/>
    <n v="1198"/>
    <n v="2012"/>
    <s v="CORDELL PARK SWIMMING POOL IMPROVEMENTS"/>
    <s v="C"/>
    <n v="39712"/>
    <s v="R"/>
    <s v="CITY OF CORDELL"/>
    <s v="Cordell (Washita County) will renovate the Municipal Swimming Pool by repairing cracks in the pool basin, refinishing the pool basin walls, installing new expansion joints on the pool basin walls and floor, applying epoxy finish to the pool basin interior, and painting the ladders, life guard chairs, and dive towers. This pool was completed in the late 1930s under a grant from the Works Project Administration and has been in continuous use during spring and summer since its construction. This project will be the third time an LWCF grant has assisted in renovating and improving the Cordell Municipal Swimming Pool."/>
    <s v="CORDELL PARK"/>
    <s v="WASHITA"/>
    <n v="3"/>
    <n v="2.5"/>
  </r>
  <r>
    <x v="37"/>
    <n v="1200"/>
    <n v="2013"/>
    <s v="BECKMAN PARK REVITALIZATION"/>
    <s v="C"/>
    <n v="159739"/>
    <s v="D"/>
    <s v="CITY OF MUSKOGEE"/>
    <m/>
    <s v="BECKMAN PARK"/>
    <s v="MUSKOGEE"/>
    <n v="0"/>
    <n v="3.8"/>
  </r>
  <r>
    <x v="37"/>
    <n v="1205"/>
    <n v="2014"/>
    <s v="HONOR HEIGHTS PARK ACQUISITION SOUTH"/>
    <s v="A"/>
    <n v="75000"/>
    <s v="A"/>
    <s v="CITY OF MUSKOGEE"/>
    <s v="The city of Muskogee (Muskogee County) will enlarge the 132-acre Honor Heights Park by acquiring 17.0 additional acres."/>
    <s v="HONOR HEIGHTS PARK"/>
    <s v="Muskogee"/>
    <n v="2"/>
    <n v="149"/>
  </r>
  <r>
    <x v="37"/>
    <n v="1203"/>
    <n v="2014"/>
    <s v="MORRIS EAGLE PARK"/>
    <s v="A"/>
    <n v="166194.60999999999"/>
    <s v="C"/>
    <s v="MORRIS PUBLIC SCHOOLS"/>
    <s v="The Morris Public Schools District (Okmulgee County) will acquire 30 acres and construct several picnic pavilions and a playground at Morris Eagle Park within the town of Morris. This community does not have another park."/>
    <s v="MORRIS EAGLE PARK"/>
    <s v="OKMULGEE"/>
    <n v="2"/>
    <n v="30"/>
  </r>
  <r>
    <x v="37"/>
    <n v="1202"/>
    <n v="2014"/>
    <s v="NEW PARK FIELDS - PHASE I"/>
    <s v="A"/>
    <n v="141000"/>
    <s v="D"/>
    <s v="CITY OF TUTTLE"/>
    <s v="The city of Tuttle (Grady County) will construct a series of soccer fields, a playground, and a 4,700 linear foot trail within the newly acquired 40-acre Tuttle Creek Park."/>
    <s v="TUTTLE CREEK PARK"/>
    <s v="GRADY"/>
    <n v="4"/>
    <n v="40"/>
  </r>
  <r>
    <x v="37"/>
    <n v="1206"/>
    <n v="2014"/>
    <s v="KELLY LANE PARK FITNESS ZONE AND PLAYGROUND"/>
    <s v="A"/>
    <n v="27271"/>
    <s v="D"/>
    <s v="CITY OF SAPULPA"/>
    <s v="The city of Sapulpa (Creek County) will develop a fitness zone and a new playground within Kelly Lane Park. The grant scope includes installing a modular play system and free standing play apparatus along with sidewalks, signs, and safety surfacing with a drainage system."/>
    <s v="KELLY LANE PARK"/>
    <s v="CREEK"/>
    <n v="3"/>
    <n v="25.4"/>
  </r>
  <r>
    <x v="37"/>
    <n v="1204"/>
    <n v="2014"/>
    <s v="REDBUD PARK"/>
    <s v="A"/>
    <n v="94467.5"/>
    <s v="D"/>
    <s v="CITY OF MARLOW"/>
    <s v="The city of Marlow (Stephens County) will construct a splashpad with shade shelters and site furnishings within the 14-acre Redbud Park."/>
    <s v="REDBUD PARK"/>
    <s v="STEPHENS"/>
    <n v="4"/>
    <n v="14.2"/>
  </r>
  <r>
    <x v="37"/>
    <n v="1201"/>
    <n v="2014"/>
    <s v="HEAVENER CITY PARK IMPROVEMENTS"/>
    <s v="A"/>
    <n v="132500"/>
    <s v="D"/>
    <s v="CITY OF HEAVENER"/>
    <s v="The city of Heavener (Le Flore County) will improve City Park by constructing a splash pad, a skate park, and walkways."/>
    <s v="HEAVENER CITY PARK"/>
    <s v="Leflore"/>
    <n v="2"/>
    <n v="8.1"/>
  </r>
  <r>
    <x v="37"/>
    <n v="1207"/>
    <n v="2014"/>
    <s v="SOUTH PARK SPLASH PAD"/>
    <s v="A"/>
    <n v="60199.5"/>
    <s v="D"/>
    <s v="CITY OF VINITA"/>
    <s v="The city of Vinita (Craig County) will construct a splash pad and install accessible sidewalks, utilities, fencing, and signs at South Park."/>
    <s v="SOUTH PARK"/>
    <s v="CRAIG"/>
    <n v="2"/>
    <n v="5.5"/>
  </r>
  <r>
    <x v="38"/>
    <n v="1579"/>
    <n v="2011"/>
    <s v="LAKE EWAUNA TRAIL PHASE 2"/>
    <s v="A"/>
    <n v="72516.33"/>
    <s v="D"/>
    <s v="CITY OF KLAMATH FALL &amp; KLAMATH COUNTY"/>
    <s v="This grant funds the construction of 1,800 lineal feet of multi-use trail, including two foot bridges, along the eastern shore of Lake Ewauna. This segment of trail will eventually connect to an abandoned railroad bed trail to the south and to a developing trail to the north to create a 1.8 mile lakeside trail in the immediate vicinity of downtown Klamath Falls. The project provides public access to the Lake Ewauna shoreline for walking, biking, bird watching, nature viewing, and fishing activities in perpetuity."/>
    <s v="EWAUNA TRAIL"/>
    <s v="KLAMATH"/>
    <n v="2"/>
    <n v="6"/>
  </r>
  <r>
    <x v="38"/>
    <n v="1577"/>
    <n v="2011"/>
    <s v="NORTH SHORE TRAIL COUPLET"/>
    <s v="C"/>
    <n v="15616.8"/>
    <s v="D"/>
    <s v="CITY OF LEBANON"/>
    <s v="This grant provides matching funds for the construction of a 2,020.74 x 15-foot lineal natural trail to connect with the City of Lebanon's existing North Shore Trail. The project enjoys broad community support and is a key connection for Lebanon's park system for its south side residents."/>
    <s v="CHEADLE LAKE TRAIL"/>
    <s v="Linn"/>
    <n v="4"/>
    <n v="2.2999999999999998"/>
  </r>
  <r>
    <x v="38"/>
    <n v="1572"/>
    <n v="2011"/>
    <s v="SHUTE PARK RENOVATION 2"/>
    <s v="C"/>
    <n v="102207.84"/>
    <s v="R"/>
    <s v="CITY OF HILLSBORO"/>
    <s v="This grant will further develop Shute Park, Hillsboro’s oldest park, by adding a new 20 x 30 picnic shelter with a connecting ADA path, and converting an existing grass parking lot to year round use by replacing the grass with a porous paving surface. During summer months, up to 600 children and scores of volunteers are in the park each day for the Outpost program, a free recreation/free lunch program for youth 18 years and younger. Keeping kids healthy is essential to keeping communities healthy."/>
    <s v="SHUTE PARK"/>
    <s v="WASHINGTON"/>
    <n v="1"/>
    <n v="11.4"/>
  </r>
  <r>
    <x v="38"/>
    <n v="1573"/>
    <n v="2011"/>
    <s v="MILL CREEK &amp; PORTER BOONE PARK ENHANCEMENTS"/>
    <s v="C"/>
    <n v="80292.070000000007"/>
    <s v="R"/>
    <s v="CITY OF AUMSVILLE"/>
    <s v="This grant funds improvements at two existing community parks in Aumsville. Improvements at Mill Creek Park’s community ballfield will include new concrete walkways, picnic tables, barbecues, new sod for the in-field and repositioning of existing bleachers. Parking and group shelter improvements will be made at Porter-Boone Park."/>
    <s v="MILL CREEK PARK"/>
    <s v="MARION"/>
    <n v="5"/>
    <n v="8.5"/>
  </r>
  <r>
    <x v="38"/>
    <n v="1573"/>
    <n v="2011"/>
    <s v="MILL CREEK &amp; PORTER BOONE PARK ENHANCEMENTS"/>
    <s v="C"/>
    <n v="80292.070000000007"/>
    <s v="R"/>
    <s v="CITY OF AUMSVILLE"/>
    <s v="This grant funds improvements at two existing community parks in Aumsville. Improvements at Mill Creek Park’s community ballfield will include new concrete walkways, picnic tables, barbecues, new sod for the in-field and repositioning of existing bleachers. Parking and group shelter improvements will be made at Porter-Boone Park."/>
    <s v="PORTER BOONE PARK"/>
    <s v="MARION"/>
    <n v="5"/>
    <n v="7.8"/>
  </r>
  <r>
    <x v="38"/>
    <n v="1574"/>
    <n v="2011"/>
    <s v="CENTRAL PARK PLAZA REHAB"/>
    <s v="C"/>
    <n v="64040"/>
    <s v="R"/>
    <s v="CITY OF CORVALLIS"/>
    <s v="This grant provides funding to replace the pavers in the City of Corvallis’ Central Park plaza for improved safety and ADA accessibility. This site has been protected under the Land and Water Conservation Fund Act since 1974 when it received its first assistance under this program. In all, there have been three LWCF grants awarded for park improvements at this site."/>
    <s v="CENTRAL PARK"/>
    <s v="BENTON"/>
    <n v="5"/>
    <n v="4"/>
  </r>
  <r>
    <x v="38"/>
    <n v="1571"/>
    <n v="2011"/>
    <s v="ORCHARD PARK REHAB"/>
    <s v="A"/>
    <n v="190839.2"/>
    <s v="R"/>
    <s v="CITY OF HERMISTON"/>
    <s v="This grant will rehabilitate an existing city park by replacing a restroom, play equipment, irrigation and lighting system and reroofing an existing group picnic shelter with Spanish tiles. In addition, new landscaping, on-site parking, walkways and signage are to be added. The project incorporates energy savings and natural resource conservation elements and will encourage more children and their families to participate in active outdoor recreation play when complete."/>
    <s v="VICTORY SQUARE PARK"/>
    <s v="Umatilla"/>
    <n v="2"/>
    <n v="2.8"/>
  </r>
  <r>
    <x v="38"/>
    <n v="1578"/>
    <n v="2012"/>
    <s v="PIONEER PARK DEVELOPMENT"/>
    <s v="A"/>
    <n v="140888"/>
    <s v="D"/>
    <s v="CITY OF SILVERTON"/>
    <s v="Grant funds will help the City realize their dream of turning this two acre vacant lot into a vibrant community park. Planned development elements include a picnic shelter, playground, and sports court. The grant will also help fund site improvements like irrigation and landscaping."/>
    <s v="PIONEER PARK"/>
    <s v="MARION"/>
    <n v="5"/>
    <n v="2"/>
  </r>
  <r>
    <x v="38"/>
    <n v="1580"/>
    <n v="2012"/>
    <s v="VALLEY OF THE ROGUE &amp; TUMALO STATE PARK REHAB"/>
    <s v="A"/>
    <n v="414807.57"/>
    <s v="R"/>
    <s v="OR DEPARTMENT OF PARKS AND RECREATION"/>
    <s v="Grant funds will help the state of Oregon renovate aged campgrounds in two state parks: Valley of the Rogue and Tumalo. At Valley of the Rogue State Park in Jackson County, we’ll be replacing the restroom and shower building in the campground, including an upgrade to the utilities and the lift station. At Tumalo State Park in Deschutes County, we’ll be upgrading utilities and replacing the old water tank."/>
    <s v="TUMALO STATE PARK"/>
    <s v="Deschutes"/>
    <n v="0"/>
    <n v="330"/>
  </r>
  <r>
    <x v="38"/>
    <n v="1580"/>
    <n v="2012"/>
    <s v="VALLEY OF THE ROGUE &amp; TUMALO STATE PARK REHAB"/>
    <s v="A"/>
    <n v="414807.57"/>
    <s v="R"/>
    <s v="OR DEPARTMENT OF PARKS AND RECREATION"/>
    <s v="Grant funds will help the state of Oregon renovate aged campgrounds in two state parks: Valley of the Rogue and Tumalo. At Valley of the Rogue State Park in Jackson County, we’ll be replacing the restroom and shower building in the campground, including an upgrade to the utilities and the lift station. At Tumalo State Park in Deschutes County, we’ll be upgrading utilities and replacing the old water tank."/>
    <s v="VALLEY OF THE ROGUE STATE PARK"/>
    <s v="JACKSON"/>
    <n v="2"/>
    <n v="238"/>
  </r>
  <r>
    <x v="38"/>
    <n v="1590"/>
    <n v="2014"/>
    <s v="LOWER DESCHUTES RIVER RANCH"/>
    <s v="A"/>
    <n v="0"/>
    <s v="A"/>
    <s v="OR DEPARTMENT OF FISH AND WILDLIFE"/>
    <s v="Acquisition of 965 acres of the Lower Deschutes River Ranch property to provide public access and recreation opportunities including indirect rate."/>
    <s v="LOWER DESCHUTES WILDLIFE AREA"/>
    <s v="MULTI-COUNTY"/>
    <n v="2"/>
    <n v="1165.7"/>
  </r>
  <r>
    <x v="38"/>
    <n v="1582"/>
    <n v="2014"/>
    <s v="OXBOW PARK NATURE BASED PLAY AREA"/>
    <s v="A"/>
    <n v="0"/>
    <s v="D"/>
    <s v="METRO"/>
    <s v="Construct nature-based play area at Oxbow Regional Park including design and engineering, utilities, surfacing, signs, trails, play pods, landscaping and indirect rate."/>
    <s v="OXBOW REGIONAL PARK"/>
    <s v="Clackamas"/>
    <n v="3"/>
    <n v="852.3"/>
  </r>
  <r>
    <x v="38"/>
    <n v="1585"/>
    <n v="2014"/>
    <s v="CROOKED RIVER WETLANDS PARK"/>
    <s v="A"/>
    <n v="0"/>
    <s v="D"/>
    <s v="CITY OF PRINEVILLE"/>
    <s v="Development of Crooked River Wetlands Park including multi-use paths, concrete sidewalks, benches, waterless restroom, interpretive facilities and indirect rate."/>
    <s v="CROOKED RIVER WETLANDS PARK"/>
    <s v="CROOK"/>
    <n v="2"/>
    <n v="280"/>
  </r>
  <r>
    <x v="38"/>
    <n v="1589"/>
    <n v="2014"/>
    <s v="TUMALO RETROOM BUILDING AND SEWER REHAB"/>
    <s v="A"/>
    <n v="0"/>
    <s v="R"/>
    <s v="OR DEPARTMENT OF PARKS AND RECREATION"/>
    <s v="Construction of restroom/shower building in the B-loop of Tumalo State Park including technical assistance, site work, sewage disposal systems and indirect rate."/>
    <s v="TUMALO STATE PARK"/>
    <s v="Deschutes"/>
    <n v="0"/>
    <n v="330"/>
  </r>
  <r>
    <x v="38"/>
    <n v="1587"/>
    <n v="2014"/>
    <s v="DALLAS CITY PARK RESTROOM REHABILITATION"/>
    <s v="A"/>
    <n v="0"/>
    <s v="R"/>
    <s v="CITY OF DALLAS"/>
    <s v="Rehabilitation of restroom structures in Dallas City Park including upgraded ventilation, stall partitions, lighting, plumbing, roofing and indirect rate."/>
    <s v="DALLAS CITY PARK"/>
    <s v="Polk"/>
    <n v="5"/>
    <n v="40"/>
  </r>
  <r>
    <x v="38"/>
    <n v="1584"/>
    <n v="2014"/>
    <s v="PIONEER PARK UPGRADE"/>
    <s v="A"/>
    <n v="0"/>
    <s v="R"/>
    <s v="CITY OF LA GRANDE"/>
    <s v="Restroom rehabilitation, playground replacement, playground surfacing, trail construction and indirect rate."/>
    <s v="PIONEER PARK"/>
    <s v="Union"/>
    <n v="2"/>
    <n v="30"/>
  </r>
  <r>
    <x v="38"/>
    <n v="1586"/>
    <n v="2014"/>
    <s v="CITY PARK REHABILITATION"/>
    <s v="A"/>
    <n v="0"/>
    <s v="R"/>
    <s v="CITY OF MCMINNVILLE"/>
    <s v="City Park rehabilitation including new kitchen shelter, barbeque, picnic table, drinking fountain, footbridge replacement, asphalt pathways, pavers, security cameras and indirect rate."/>
    <s v="MCMINNVILLE CITY PARK"/>
    <s v="Yamhill"/>
    <n v="1"/>
    <n v="13"/>
  </r>
  <r>
    <x v="38"/>
    <n v="1588"/>
    <n v="2014"/>
    <s v="LOST LAKE &amp; KEENIG CREEK CAMPGROUND TOILET"/>
    <s v="A"/>
    <n v="0"/>
    <s v="R"/>
    <s v="OR DEPARTMEN OF FORESTRY"/>
    <m/>
    <s v="CLATSOP STATE FOREST - LOST LAKE DAY USE AREA"/>
    <s v="CLATSOP"/>
    <n v="1"/>
    <n v="12.5"/>
  </r>
  <r>
    <x v="38"/>
    <n v="1588"/>
    <n v="2014"/>
    <s v="LOST LAKE &amp; KEENIG CREEK CAMPGROUND TOILET"/>
    <s v="A"/>
    <n v="0"/>
    <s v="R"/>
    <s v="OR DEPARTMEN OF FORESTRY"/>
    <m/>
    <s v="TILLAMOOK STATE FOREST - KEENIG CREEK CAMPGROUND"/>
    <s v="TILLAMOOK"/>
    <n v="5"/>
    <n v="12.3"/>
  </r>
  <r>
    <x v="38"/>
    <n v="1583"/>
    <n v="2014"/>
    <s v="VILLAGE GREEN RESTROOM AND BICYCLE STORAGE"/>
    <s v="A"/>
    <n v="0"/>
    <s v="R"/>
    <s v="CITY OF SISTERS"/>
    <s v="Improvements at Village Green Park including design, permits, site work, restroom facility, bicycle lockers, pathway, utilities and indirect rate."/>
    <s v="VILLAGE GREEN PARK"/>
    <s v="CLACKAMAS"/>
    <n v="3"/>
    <n v="1.3"/>
  </r>
  <r>
    <x v="39"/>
    <n v="1568"/>
    <n v="2011"/>
    <s v="Warwick Twp - Bates Property Acquisition"/>
    <s v="A"/>
    <n v="610000"/>
    <s v="A"/>
    <s v="Warwick Township"/>
    <s v="Warwick Twp has been awarded a LWCF grant to acquire 82.45 acres of open space and forest land know at the Bates Property. It is envisioned that this property will be transferred to PA state Game Lands #43 to be open for full breadth of public access, recreation and wild habitat."/>
    <s v="State Game Lands #43"/>
    <s v="CHESTER"/>
    <n v="6"/>
    <n v="82.5"/>
  </r>
  <r>
    <x v="39"/>
    <n v="1569"/>
    <n v="2011"/>
    <s v="Munro Property Acquisition"/>
    <s v="A"/>
    <n v="195000"/>
    <s v="A"/>
    <s v="Girard Borough"/>
    <s v="Girard Borough has been awarded a LWCF grant to acquire 73.1 acres of open space land know as Munro Property. The property is located adjacent to Girard Borough Park &amp; will provide for new recreational opportunities to be developed at this site. It will all protect ecosystem that exists."/>
    <s v="Girard Borough Park"/>
    <s v="ERIE"/>
    <n v="3"/>
    <n v="73.099999999999994"/>
  </r>
  <r>
    <x v="39"/>
    <n v="1566"/>
    <n v="2011"/>
    <s v="Wineberry Estates Property Acquisition"/>
    <s v="A"/>
    <n v="372500"/>
    <s v="A"/>
    <s v="East Coventry Township"/>
    <s v="E. Conventry Twp. is to acquire two parcels totaling 32.05 acres of open space land know as the Wineberry Estate. This proposed trail system will connect to the 1.4 miles of public trails owned by Twp on the esisting argiculturally preserved parcel and proposed greeway trail along Pigeon Creek, which will connect to Schuykill Trail."/>
    <s v="Wineberry Estates Open Space"/>
    <s v="CHESTER"/>
    <n v="6"/>
    <n v="32.1"/>
  </r>
  <r>
    <x v="39"/>
    <n v="1564"/>
    <n v="2011"/>
    <s v="Sykes Properties Acquisition"/>
    <s v="C"/>
    <n v="248000"/>
    <s v="A"/>
    <s v="East Bradford Township"/>
    <s v="East Bradford Twp has been awarded a LWCF grant to acquire 2 parcels of land totaling 23.1 acres known as the Sykes properties. The township will protect critical habitat that includes threaten and endagered species.The Sykes properties are adjacent to Shaw's Bridge Park."/>
    <s v="Brandywide Farms"/>
    <s v="CHESTER"/>
    <n v="6"/>
    <n v="23.1"/>
  </r>
  <r>
    <x v="39"/>
    <n v="1567"/>
    <n v="2011"/>
    <s v="Pottstown Borough - Memorial Park"/>
    <s v="A"/>
    <n v="250000"/>
    <s v="R"/>
    <s v="Pottstown Borough"/>
    <m/>
    <s v="Memorial Park (Pottstown Borough)"/>
    <s v="MONTGOMERY"/>
    <n v="5"/>
    <n v="58"/>
  </r>
  <r>
    <x v="39"/>
    <n v="1565"/>
    <n v="2011"/>
    <s v="Brentwood Borough - Brentwood Community Park"/>
    <s v="A"/>
    <n v="838000"/>
    <s v="R"/>
    <s v="Brentwood Borough"/>
    <s v="This development project will be Phase I for the park and it will include 2 multi-purpose baseball, softball, foot- ball, and soccer fields, 4 tennis courts, 3 basketball courts, a deck for hockey rink and parking area."/>
    <s v="BRENTWOOD Community Park"/>
    <s v="ALLEGHENY"/>
    <n v="14"/>
    <n v="30"/>
  </r>
  <r>
    <x v="39"/>
    <n v="1570"/>
    <n v="2012"/>
    <s v="York City - Penn Park Phase I"/>
    <s v="A"/>
    <n v="265000"/>
    <s v="R"/>
    <s v="York City"/>
    <s v="This project on behalf of York city to develop new recreation facilities at Penn Park. This project will create new recreation opportunities that include new tot lot and playground equipment, a new misting pad and play area, and a rain garden."/>
    <s v="PENN PARK"/>
    <s v="YORK"/>
    <n v="19"/>
    <n v="15"/>
  </r>
  <r>
    <x v="39"/>
    <n v="1571"/>
    <n v="2012"/>
    <s v="Altoona Cty - Juniata Memorial Spray Park"/>
    <s v="A"/>
    <n v="318500"/>
    <s v="R"/>
    <s v="Altoona City"/>
    <s v="The city of Altoona will make recreation improvements to Juniata Memorial Spray Park. The existing swimming pool has been closed since 2010 due to deterioration and it will be replaced with the construction of a 6,400 square foot spray park for children. Other improvements include upgrade to the tot/lot playground equipment, basketball courts, lighting, walkways, fencing and site improvements."/>
    <s v="Juniata Memorial Spray Park"/>
    <s v="BLAIR"/>
    <n v="17"/>
    <n v="5.7"/>
  </r>
  <r>
    <x v="39"/>
    <n v="1574"/>
    <n v="2013"/>
    <s v="Mayview Property Acquisition"/>
    <s v="A"/>
    <n v="395000"/>
    <s v="A"/>
    <s v="South Fayette Township"/>
    <s v="Acquisition of 67.9 +acres located adjacent to South Fayette Township Fairview Park with frontage along Mayview Road in South Fayette Twp. Waiver of retroactivity date is 08/08/2013"/>
    <s v="FAIRVIEW PARK"/>
    <s v="Allegheny"/>
    <n v="0"/>
    <n v="80.900000000000006"/>
  </r>
  <r>
    <x v="39"/>
    <n v="1579"/>
    <n v="2014"/>
    <s v="New Wilmington Community Park"/>
    <s v="A"/>
    <n v="0"/>
    <s v="R"/>
    <s v="New Wilmington Borough"/>
    <s v="The development will consist of Swimming Facilities and the Bathhouse."/>
    <s v="New Wilmington Community Park"/>
    <s v="LAWRENCE"/>
    <n v="3"/>
    <n v="7"/>
  </r>
  <r>
    <x v="40"/>
    <n v="168"/>
    <n v="2011"/>
    <s v="CERRO GORDO CAMPING AREA PARKING FACILITIES"/>
    <s v="C"/>
    <n v="206147"/>
    <s v="D"/>
    <s v="PUERTO RICO NATIONAL PARKS COMPANY"/>
    <s v="This project is for the development of parking facilities. This facility will improve the access for the general public, especially for people with special needs; and for visitors of the camping area and the bike trail. This is a 4.5+/- acre pre-existing recreational area park site."/>
    <s v="CERRO GORDO PUBLIC BEACH AND CAMPING FACILITIES"/>
    <s v="VEGA ALTA"/>
    <n v="99"/>
    <n v="4.5"/>
  </r>
  <r>
    <x v="40"/>
    <n v="169"/>
    <n v="2012"/>
    <s v="CERRO GORDO CAMPING FACILITIES"/>
    <s v="A"/>
    <n v="575000"/>
    <s v="R"/>
    <s v="PR NATIONAL PARKS COMPANY"/>
    <s v="This project is for the enhanced renovation development of campgrounds, swimming facilities, trails, picnic shelters, natural area, passive parks and support facilities at this 12.50+/- acre site of Cerro Gordo Camping Facility. This facility will improve the access for the general public, especially for people with special needs; and for the visitors of the camping area and the bike trail. The primary purpose of this project is to reorganize the camping area with minimal elements in the landscaping, which will provide a more natural experience of the site."/>
    <s v="CERRO GORDO PUBLIC BEACH"/>
    <s v="VEGA ALTA"/>
    <n v="99"/>
    <n v="12.5"/>
  </r>
  <r>
    <x v="40"/>
    <n v="171"/>
    <n v="2013"/>
    <s v="MAUNABO LITTLE LEAGUE BASEBALL PARK"/>
    <s v="A"/>
    <n v="50000"/>
    <s v="D"/>
    <s v="PR NATIONAL PARK AND MUNICIPALITY OF MAUNABO"/>
    <s v="Grant funds will be used for the development of a newly created park of 1.10 of an acre of land at Maunabo Little League Baseball Park. The municipality of Maunabo will develop a minor league baseball park and a passive park at Talante Ward. The construction includes perimeter fence, backstop, site improvements, bleachers, locker rooms, (bathrooms), parking facilities, a lighting system, and utilities. It will increase a much-needed recreational opportunity in the Municipality. The passive park will include a children's play area, landscaping, gazebos benches and a lighting system all around the area."/>
    <s v="MAUNABO LITTLE LEAGUE BASEBALL PARK"/>
    <s v="Maunabo"/>
    <n v="0"/>
    <n v="1.1000000000000001"/>
  </r>
  <r>
    <x v="40"/>
    <n v="172"/>
    <n v="2013"/>
    <s v="PATILLAS TRACK AND FIELD COMPLEX"/>
    <s v="A"/>
    <n v="420000"/>
    <s v="R"/>
    <s v="PR NATIONAL PARKS COMPANY"/>
    <s v="Grant funds will be used for the renovation development of 8.604 acres of land at Patillas Track and Fiels Complex. The Municipality of Patillas will develop and reconstrust a track and fiels complex. The construction will include leveling out the area, drainage system, athletic track reconstruction, bleachers, improvemnts to the maintenance building and bathrooms, outdoor exercising machines area, improvements to the parking area, improvements to the children's playing area, reconstruction of the perimeter fence, lighting system all around the area and utilities. This project will aid and promote the residents of the Municipality of Patillas with a healthy and active lifestyle."/>
    <s v="PATILLAS TRACK AND FIELD COMPLEX"/>
    <s v="COUNTY NAME MISSING"/>
    <n v="0"/>
    <n v="8.6"/>
  </r>
  <r>
    <x v="40"/>
    <n v="176"/>
    <n v="2014"/>
    <s v="ADDITION TO SEVEN SEAS TRAILER CAMP AREA"/>
    <s v="A"/>
    <n v="0"/>
    <s v="D"/>
    <s v="PUERTO RICO NATIONAL PARKS COMPANY"/>
    <s v="Grant funds will be used for the development of RV/camp sites and support facilities at this 209.75+/- acre site. The Puerto Rico National Parks Company will improve the existing Seven Seas Trailer Camp facility by adding 10 spaces. This project will alleviate the high season demand for camp sites. This project will also provide additional public outdoor recreation in a public beach area dedicated for trailer camp sites."/>
    <s v="SEVEN SEAS TRAILER CAMP"/>
    <s v="COUNTY NAME MISSING"/>
    <n v="0"/>
    <n v="209.8"/>
  </r>
  <r>
    <x v="40"/>
    <n v="175"/>
    <n v="2014"/>
    <s v="COAMO VELODROME AND NEW SOCCER FIELD IMPROVEMENTS"/>
    <s v="A"/>
    <n v="0"/>
    <s v="D"/>
    <s v="MUNICIPALITY OF COAMO"/>
    <s v="Grant funds will be used for the development of a soccer field and the renovation of support facilities at this 38.3+/- acre site. The Municipality of Coamo will construct a new soccer field in the center of this facility, and will renovate the existing Coamo Velodrome. As a result, of this site, the Municipality and the adjacent communities will have a completely new, innovative and high demanded recreational opportunity."/>
    <s v="COAMO VELODROME"/>
    <s v="COUNTY NAME MISSING"/>
    <n v="0"/>
    <n v="38.299999999999997"/>
  </r>
  <r>
    <x v="40"/>
    <n v="174"/>
    <n v="2014"/>
    <s v="BARCELONETA MINI GOLF COURT"/>
    <s v="A"/>
    <n v="0"/>
    <s v="D"/>
    <s v="MUNICIPALITY OF BARCELONETA"/>
    <s v="Grant funds will be used for the development of a miniature golf court and support facilities at this 2+/- acre site. The Municipality of Barceloneta proposes the development of a new recreation facility adjacent to the existing recreation complex Villa Pazuela. The miniature golf course area will also include concession and restroom facilities, waterways, and utilities. This facility will increase a much-needed recreational opportunity in the Municipality"/>
    <s v="BARCELONETA MINIGOLF COURT"/>
    <s v="COUNTY NAME MISSING"/>
    <n v="99"/>
    <n v="2"/>
  </r>
  <r>
    <x v="40"/>
    <n v="173"/>
    <n v="2014"/>
    <s v="YABUCOA SKATEBOARD PARK"/>
    <s v="A"/>
    <n v="0"/>
    <s v="D"/>
    <s v="MUNICIPALITY OF YABUCOA"/>
    <s v="Grant funds will be used for the development of this 1.4+/- of an acre of land at Yabucoa Skateborad Park. The Municipality of Yabucoa will develop a skateboard park adjacent to an existing L&amp;WCF assisted project. This project will complement the existing facilities and will add a completely new alternative of recreation for the adjacent communities. This facility will increase a much-needed recreational opportunity in the Municipality."/>
    <s v="YABUCOA SKATEBOARD PARK"/>
    <s v="COUNTY NAME MISSING"/>
    <n v="0"/>
    <n v="1.4"/>
  </r>
  <r>
    <x v="41"/>
    <n v="393"/>
    <n v="2011"/>
    <s v="East Matunuck State Beach"/>
    <s v="A"/>
    <n v="727845"/>
    <s v="R"/>
    <s v="State of Rhode Island Dept. of Environmental Mgmt."/>
    <m/>
    <s v="East Matnuck State Beach"/>
    <s v="WASHINGTON"/>
    <n v="2"/>
    <n v="31.5"/>
  </r>
  <r>
    <x v="42"/>
    <n v="1094"/>
    <n v="2012"/>
    <s v="WALNUT HILL PARK"/>
    <s v="A"/>
    <n v="125000"/>
    <s v="D"/>
    <s v="TOWN OF MEGGETT"/>
    <s v="Grant will fund a new park (148.27± acres) that will include the development of a passive park with water access, pathways, viewing platforms, picnic areas and parking. The site represents a key addition to the nationally recognized U.S. Fish and Wildlife Service's ACE Basin reserve and essentially abuts a portion of the ACE Basin National Wildlife Refuge, thereby providing additional buffer for the wildlife refuge and protections for water quality."/>
    <s v="WALNUT HILL PARK"/>
    <s v="CHARLESTON"/>
    <n v="6"/>
    <n v="148.30000000000001"/>
  </r>
  <r>
    <x v="42"/>
    <n v="1095"/>
    <n v="2012"/>
    <s v="RIVERVIEW PARK ADAPTIVE PLAYGROUND"/>
    <s v="C"/>
    <n v="100000"/>
    <s v="D"/>
    <s v="CITY OF NORTH AUGUSTA"/>
    <s v="This grant will to fund the development of an accessible playground at Riverview Park (125.17± acres). The proposed playground will be inviting to children of all capabilities to enjoy a playground in an inclusive environment. This project is a part of a $4.5 million renovation at Riverview Park."/>
    <s v="RIVERVIEW PARK PHASE II"/>
    <s v="Aiken"/>
    <n v="3"/>
    <n v="125.2"/>
  </r>
  <r>
    <x v="42"/>
    <n v="1093"/>
    <n v="2012"/>
    <s v="GIVHANS FERRY STAE PARK RIVER ACCESS"/>
    <s v="A"/>
    <n v="150000"/>
    <s v="D"/>
    <s v="SC DEPT OF PARKS, RECREATION &amp; TOURISM"/>
    <s v="This grant will be used to help provide access to the Edisto River by stabilizing the shoreline and building pathways as well as develop a canoe/kayak launch at Givhans Ferry State Park. This project will add an additional 33.1± acres as 6(f) protected land."/>
    <s v="GIVHANS FERRY STATE PARK"/>
    <s v="DORCHESTER"/>
    <n v="6"/>
    <n v="40.1"/>
  </r>
  <r>
    <x v="42"/>
    <n v="1097"/>
    <n v="2013"/>
    <s v="HOLSTON CREEK PARK DEVELOPMENT"/>
    <s v="A"/>
    <n v="250000"/>
    <s v="D"/>
    <s v="SPARTANBURG COUNTY"/>
    <s v="Grant will fund new park 101.8 acres known as Holston Creek Park that will include the development of an 18 hole championship disc golf course, picnic shelters, wetland boardwalks, playground amenities access roads, and 236 spance parking area."/>
    <s v="HOLSTON CREEK PARK DEVELOPMENT"/>
    <s v="Spartanburg"/>
    <n v="0"/>
    <n v="101.8"/>
  </r>
  <r>
    <x v="42"/>
    <n v="1098"/>
    <n v="2013"/>
    <s v="MCBEE RECREATION COMPLEX"/>
    <s v="A"/>
    <n v="250000"/>
    <s v="D"/>
    <s v="TOWN OF MCBEE"/>
    <s v="This grant will be used to fund the development of two baseball fields, a concession/press box facility with restrooms, parking and other support facilities at an existing park, which 14.0 acres will be placed under 6(f) protection."/>
    <s v="MCBEE RECREATION COMPLEX"/>
    <s v="CHESTERFIELD"/>
    <n v="0"/>
    <n v="14"/>
  </r>
  <r>
    <x v="42"/>
    <n v="1096"/>
    <n v="2013"/>
    <s v="MCLEOD PLANTATION PARK PHASE I"/>
    <s v="A"/>
    <n v="250000"/>
    <s v="D"/>
    <s v="CHARLESTON COUNTY PARK &amp; RECREATION COMMISSION"/>
    <s v="This grant will be used to help provide meaningful public access to a very significant historic site by creating a new park. The scope of this project is on the northern track of the park (11.6) acres 6(f) protected and will include a viewing deck/pier head on Wappoo Creek, a pavilion with restrooms, parking lot, walking trails and other support facilites."/>
    <s v="MCLEOD PLANTATION"/>
    <s v="CHARLESTON"/>
    <n v="0"/>
    <n v="11.6"/>
  </r>
  <r>
    <x v="43"/>
    <n v="1444"/>
    <n v="2011"/>
    <s v="BLOOD RUN ACQUISITION AND DEVELOPMENT"/>
    <s v="A"/>
    <n v="584088.11"/>
    <s v="C"/>
    <s v="STATE OF SOUTH DAKOTA"/>
    <s v="The State of South Dakota will utilize a Land and Water Conservation Fund grant to assist in purchasing 106 acres from a private land owner to assist in the creation of Blood Run State Park. This general area was designated in 1970 as the Blood Run National Historic Landmark. In 2000 a congressionally authorized National Park Service Special Resources Study recommended expansion of the NHL boundary and protection of nationally significant cultural resources, including burial mounds, pitted rocks, and village sites. This site represents the largest documented site of the Oneota culture. At one time, it is believed, that the site functioned as a ceremonial and trade center playing a major role in the control and distribution of catlinite from quarries at the Pipestone National Monument located 40 miles northeast. Catlinite is a soft, easily carved stone that was used like currency and widely traded, and has been found all across North America and is still used today. This area provided shelter from inclement weather and an abundance of food sources in the form of wild game and plant species. As a record of more recent history, a monument on the property memorializes the first white child born in Lincoln County. The property consists of wooded river bluffs that rise over 160 feet above the Big Sioux River floodplain to rolling farmland at the western side of the property. Proposed short term (within 18 months) development goals for this area include basic items like creating public access sites, constructing a trailhead and trail, an information kiosk, a vault toilet, and a drinking fountain. The State’s proposed long term development goals include a visitor center, amphitheater, and interpretive opportunities within the park and canoe access to the Big Sioux River."/>
    <s v="GOOD EARCH STATE PARK AT BLOOD RUN"/>
    <s v="Lincoln"/>
    <n v="0"/>
    <n v="106"/>
  </r>
  <r>
    <x v="43"/>
    <n v="1428"/>
    <n v="2011"/>
    <s v="LAKE HIDDENWOOD PLAYGROUND INSTALLATION"/>
    <s v="C"/>
    <n v="11756.72"/>
    <s v="D"/>
    <s v="STATE OF SOUTH DAKOTA"/>
    <s v="The State of South Dakota will utilize a Land and Water Conservation Fund grant to assist in purchasing and installing new playground equipment at Lake Hiddenwood State Recreation Area, located in north-central Iowa near the town of Selby. Lake Hiddenwood was created by the construction of the first man made earthen dam in South Dakota. The small park has 14 campsites with electric service, picnic shelters, a hiking trail, boat ramp and fishing dock. The addition of a playground will allow for park users to have a new place for their children to play while they are camping/visiting the park."/>
    <s v="LAKE HIDDENWOOD RECREATION AREA"/>
    <s v="WALWORTH"/>
    <n v="0"/>
    <n v="330"/>
  </r>
  <r>
    <x v="43"/>
    <n v="1427"/>
    <n v="2011"/>
    <s v="ROY LAKE POWER LINE BURIAL"/>
    <s v="C"/>
    <n v="3438.64"/>
    <s v="D"/>
    <s v="STATE OF SOUTH DAKOTA"/>
    <s v="The State of South Dakota will utilize a Land and Water Conservation Fund grant to assist with improving Roy Lake State Park, located 3 miles southwest of Lake City off State Highway 10. This park encompasses 320 acres with 102 campsites and a modern resort. This glacial lake park is popular for family getaways, fishing, and boating. The park also has a hiking trail, swimming beach, a playground, and picnic shelters. Under the grant scope, the State proposes to bury existing overhead utility lines in the resort section of the park. Once this project is completed, all overhead utility lines in the park will be located underground."/>
    <s v="ROY LAKE STATE PARK"/>
    <s v="MARSHALL"/>
    <n v="0"/>
    <n v="320"/>
  </r>
  <r>
    <x v="43"/>
    <n v="1429"/>
    <n v="2011"/>
    <s v="LAKE LOUISE PLAYGROUND INSTALLATION"/>
    <s v="C"/>
    <n v="11622.15"/>
    <s v="D"/>
    <s v="STATE OF SOUTH DAKOTA"/>
    <s v="The State of South Dakota will utilize a Land and Water Conservation Fund grant to install equipment in a new playground at Lake Louise State Recreation Area (SRA). Currently, Lake Louise SRA has no existing playground equipment for which children can safely play and enjoy. The park is 14 miles northwest of Miller, off US Highway 14."/>
    <s v="LAKE LOUISE RECREATION AREA"/>
    <s v="HAND"/>
    <n v="0"/>
    <n v="317"/>
  </r>
  <r>
    <x v="43"/>
    <n v="1431"/>
    <n v="2011"/>
    <s v="BERESFORD GRACE V NELSON MEMORIAL FIELDS &amp; SPORTS"/>
    <s v="C"/>
    <n v="12661"/>
    <s v="D"/>
    <s v="CITY OF BERESFORD"/>
    <s v="The city of Beresford (South Dakota) will utilize a Land and Water Conservation Fund grant to assist in developing a playground at the 9-acre Grace V. Nelson Memorial Fields and Sports Complex. This site currently has no existing playground equipment where children can be taken to safely play and enjoy themselves."/>
    <s v="GRACE V NELSON MEMORIAL FIELDS &amp; SPORTS COMPLEX"/>
    <s v="UNION"/>
    <n v="0"/>
    <n v="9"/>
  </r>
  <r>
    <x v="43"/>
    <n v="1435"/>
    <n v="2011"/>
    <s v="HARRISBURG HEARTLAND PARK DEVELOPMENT"/>
    <s v="C"/>
    <n v="16331.85"/>
    <s v="D"/>
    <s v="CITY OF HARRISBURG"/>
    <s v="The city of Harrisburg (Lincoln County, South Dakota) will utilize a Land and Water Conservation Fund grant to assist in removing the existing playground equipment and installing new playground equipment and a new picnic shelter at Heartland Park. The new playground equipment will be designed primarily for toddlers. The park also includes a basketball court and a memorial garden."/>
    <s v="HEARTLAND PARK"/>
    <s v="LINCOLN"/>
    <n v="0"/>
    <n v="4.8"/>
  </r>
  <r>
    <x v="43"/>
    <n v="1440"/>
    <n v="2011"/>
    <s v="HOWLING RIDGE PARK DEVELOPMENT"/>
    <s v="C"/>
    <n v="23205.599999999999"/>
    <s v="D"/>
    <s v="CITY OF TEA"/>
    <s v="The city of Tea (South Dakota) will utilize a Land and Water Conservation Fund grant to assist in constructing a new playground in Howling Ridge Park which was established in 2010. Tea is a rapidly growing community on the edge of Sioux Falls (South Dakota’s largest city)."/>
    <s v="HOWLING RIDGE PARK"/>
    <s v="LINCOLN"/>
    <n v="0"/>
    <n v="2.4"/>
  </r>
  <r>
    <x v="43"/>
    <n v="1430"/>
    <n v="2011"/>
    <s v="ABERDEEN SOUTHWEST PARK PLAYGROUND DEVELOPMENT"/>
    <s v="C"/>
    <n v="26376"/>
    <s v="D"/>
    <s v="CITY OF ABERDEEN"/>
    <s v="The city of Aberdeen (South Dakota) will utilize a Land and Water Conservation Fund grant to assist in purchasing and installing playground equipment in Southwest Park. This small neighborhood park is currently undeveloped with a paved bicycle trail across the north part of the park. Southwest Park was established in 1979."/>
    <s v="SOUTHWEST PARK"/>
    <s v="BROWN"/>
    <n v="0"/>
    <n v="1.4"/>
  </r>
  <r>
    <x v="43"/>
    <n v="1432"/>
    <n v="2011"/>
    <s v="BRANDON McHARDY PARK PLAYGROUND RENOVATION"/>
    <s v="C"/>
    <n v="23633"/>
    <s v="R"/>
    <s v="CITY OF BRANDON"/>
    <s v="The city of Brandon (Mennehaha County, South Dakota) will utilize a Land and Water Conservation Fund grant to assist in purchasing and installing playground equipment that meets current design and safety standards. The previous playground equipment was no longer safe for use and was removed from the site. This park also includes a sledding hill, ball diamond, fishing pier, picnic shelters, modern restroom, and soccer fields."/>
    <s v="McHARDY PARK"/>
    <s v="MINNEHAHA"/>
    <n v="0"/>
    <n v="74.400000000000006"/>
  </r>
  <r>
    <x v="43"/>
    <n v="1439"/>
    <n v="2011"/>
    <s v="PIERRE GRIFFIN PARK PLAYGROUND RENOVATION"/>
    <s v="C"/>
    <n v="17936"/>
    <s v="R"/>
    <s v="CITY OF PIERRE"/>
    <s v="The city of Pierre (Hughes County, South Dakota) will utilize a Land and Water Conservation Fund grant to assist in removing the existing outdated playground equipment at City Park and replace it with a new concept in playground structure called EVOS. This new playground concept is designed with no prescribed entry or exit points, but rather encourages children between ages 5 and 12 to flex their mental and physical abilities while enjoying a safe, recreational experience. Griffin Park is a well developed park with a swimming pool, skate park, tennis courts, beach, and campgrounds."/>
    <s v="GRIFFIN PARK"/>
    <s v="HUGHES"/>
    <n v="0"/>
    <n v="33.6"/>
  </r>
  <r>
    <x v="43"/>
    <n v="1443"/>
    <n v="2011"/>
    <s v="YANKTON SERTOMA PARK PLAYGROUND RENOVATION"/>
    <s v="C"/>
    <n v="41370"/>
    <s v="R"/>
    <s v="CITY OF YANKTON"/>
    <s v="The city of Yankton (Yankton County, South Dakota) will utilize a Land and Water Conservation Fund grant to assist in removing the existing playground equipment at Sertoma Park and replacing it with new modern playground equipment to better serve the recreational needs of local residents and park users."/>
    <s v="SERTOMA PARK"/>
    <s v="YANKTON"/>
    <n v="0"/>
    <n v="27.3"/>
  </r>
  <r>
    <x v="43"/>
    <n v="1434"/>
    <n v="2011"/>
    <s v="CENTERVILLE PEDER LARSON PARK PLAYGROUND"/>
    <s v="C"/>
    <n v="26376"/>
    <s v="R"/>
    <s v="CITY OF CENTERVILLE"/>
    <s v="The city of Centerville, (Turner County, South Dakota) will utilize a Land and Water Conservation Fund (LWCF) grant to assist in removing the existing playground equipment at Peder Larsen Park and replacing it with new commercial playground equipment plus safety surfacing to better serve the recreational needs of park users. The original playground equipment was installed in the 1980s under an earlier LWCF grant."/>
    <s v="PEDER LARSON PARK"/>
    <s v="Turner"/>
    <n v="0"/>
    <n v="20.7"/>
  </r>
  <r>
    <x v="43"/>
    <n v="1441"/>
    <n v="2011"/>
    <s v="TYNDALL WEST SIDE PARK PLAYGROUND RENOVATION"/>
    <s v="C"/>
    <n v="31376"/>
    <s v="R"/>
    <s v="CITY OF TYNDALL"/>
    <s v="The city of Tyndall (South Dakota) will utilize a Land and Water Conservation Fund grant to assist in removing the existing playground equipment in West Side Park and replacing it with new playground equipment. The new playground equipment will offer park users access to new recreational equipment which meets current industry safety standards. This popular city park offers a variety of recreational opportunities from baseball to swimming and camping."/>
    <s v="WEST SIDE PARK"/>
    <s v="BON HOMME"/>
    <n v="0"/>
    <n v="17.2"/>
  </r>
  <r>
    <x v="43"/>
    <n v="1436"/>
    <n v="2011"/>
    <s v="MADISON WESTSIDE PARK TENNIS/BASKETBALL COURT"/>
    <s v="C"/>
    <n v="46376"/>
    <s v="R"/>
    <s v="CITY OF MADISON"/>
    <s v="The city of Madison (South Dakota) will utilize a Land and Water Conservation Fund (LWCF) grant to assist in removing the current outdated tennis courts at Westside Park and replacing with new combination tennis/basketball courts. The original tennis courts were constructed in the 1940s and resurfaced in the 1980s under an earlier LWCF grant."/>
    <s v="WESTSIDE PARK"/>
    <s v="LAKE"/>
    <n v="0"/>
    <n v="9"/>
  </r>
  <r>
    <x v="43"/>
    <n v="1433"/>
    <n v="2011"/>
    <s v="BROOKINGS LIONS PARK PLAYGROUND IMPROVEMENTS"/>
    <s v="C"/>
    <n v="25321"/>
    <s v="R"/>
    <s v="CITY OF BROOKINGS"/>
    <s v="The city of Brookings (Brookings County, South Dakota) will utilize a Land and Water Conservation Fund grant to assist in removing the existing basketball court, playground equipment, and baseball infield sod at the 2.3-acre Lions Park. Then, a new basketball court will be constructed, new sports and playground equipment will be purchased and installed, and agri-lime will be installed on the baseball field. All of these improvements will meet current design and safety standards. Lions Park, established in 1978, is located in a residential neighborhood in the central part of Brookings."/>
    <s v="LIONS PARK"/>
    <s v="BROOKINGS"/>
    <n v="0"/>
    <n v="2.4"/>
  </r>
  <r>
    <x v="43"/>
    <n v="1442"/>
    <n v="2011"/>
    <s v="WOOD TOWN PARK PLAYGROUND RENOVATION"/>
    <s v="C"/>
    <n v="10578"/>
    <s v="R"/>
    <s v="CITY OF WOOD"/>
    <s v="The village of Wood (Mellotte County, South Dakota) will utilize a Land and Water Conservation Fund (LWCF) grant to assist in removing and replacing the existing playground equipment in Town Park. The removal and installation will be completed by city volunteers. The original playground equipment was installed in the 1970s under an earlier LWCF grant. Wood is a small village and Town Park is the only park within 20 miles."/>
    <s v="WOOD TOWN PARK"/>
    <s v="MELLETTE"/>
    <n v="0"/>
    <n v="2"/>
  </r>
  <r>
    <x v="43"/>
    <n v="1438"/>
    <n v="2011"/>
    <s v="PARKER PLAYGROUND EQUIPMENT REPLACEMENT"/>
    <s v="C"/>
    <n v="20820"/>
    <s v="R"/>
    <s v="CITY OF PARKER"/>
    <s v="The community of Parker (South Dakota) will utilize a Land and Water Conservation Fund grant to assist in improving City Park. The park’s existing playground equipment is unsafe and could cause harm to children if not replaced. The grant scope includes removing the outdated playground equipment and replacing it with modern playground equipment that meets current industry standards."/>
    <s v="PARKER CITY PARK"/>
    <s v="TURNER"/>
    <n v="0"/>
    <n v="1.8"/>
  </r>
  <r>
    <x v="43"/>
    <n v="1437"/>
    <n v="2011"/>
    <s v="MAPLETON TOWNSHIP RENNER PARK PLAYGROUND"/>
    <s v="C"/>
    <n v="10567"/>
    <s v="R"/>
    <s v="MAPLETON TOWNSHIP"/>
    <s v="Mapleton Township (Renner, Minnehaha County, South Dakota) will utilize a Land and Water Conservation Fund grant to assist in renovating Renner Park. The Township will remove existing playground equipment and replace with new playground equipment that meets current design and safety standards. The new playground equipment will provide the Park with much needed, up-to-date recreational equipment that will provide a safe place for children to play. The 1.3-acre Renner Park is the only park within the community of Renner."/>
    <s v="RENNER PARK"/>
    <s v="MINNEHAHA"/>
    <n v="0"/>
    <n v="1.3"/>
  </r>
  <r>
    <x v="43"/>
    <n v="1445"/>
    <n v="2012"/>
    <s v="BLOOD RUN ROAD/COMFORT STATION"/>
    <s v="A"/>
    <n v="560703.12"/>
    <s v="D"/>
    <s v="STATE OF SOUTH DAKOTA"/>
    <s v="South Dakota State Parks will begin development of Blood Run State Park by constructing roads and a comfort station. An LWCF grant in 2011 assisted the State in purchasing 106 acres for the creation of the park. The entire acreage is within the Blood Run National Historic Landmark."/>
    <s v="GOOD EARCH STATE PARK AT BLOOD RUN"/>
    <s v="Lincoln"/>
    <n v="0"/>
    <n v="106"/>
  </r>
  <r>
    <x v="43"/>
    <n v="1448"/>
    <n v="2013"/>
    <s v="BRANDON ASPEN PARK LAND ACQUISITION PROJECT"/>
    <s v="C"/>
    <n v="51370"/>
    <s v="A"/>
    <s v="CITY OF BRANDON"/>
    <s v="The city of Brandon will acquire 11 acres as an addition to Aspen Park."/>
    <s v="ASPEN PARK"/>
    <s v="Minnehaha"/>
    <n v="0"/>
    <n v="78.2"/>
  </r>
  <r>
    <x v="43"/>
    <n v="1455"/>
    <n v="2013"/>
    <s v="PIERRE 4th STREET PARK IMPROVEMENTS"/>
    <s v="A"/>
    <n v="25331"/>
    <s v="D"/>
    <s v="CITY OF PIERRE"/>
    <s v="The city of Pierre will install playground equipment and construct a picnic shelter and walkways in the newly created Fourth Street Park."/>
    <s v="FOURTH STREET PARK"/>
    <s v="HUGHES"/>
    <n v="0"/>
    <n v="17"/>
  </r>
  <r>
    <x v="43"/>
    <n v="1449"/>
    <n v="2013"/>
    <s v="BROOKINGS VALLEY VIEW PARK DEVELOPMENT"/>
    <s v="A"/>
    <n v="46386"/>
    <s v="D"/>
    <s v="CITY OF BROOKINGS"/>
    <s v="The city of Brookings will implement the initial development of Valley View Park by installing playground equipment and a small pedestrian bridge."/>
    <s v="VALLEY VIEW PARK"/>
    <s v="BROOKINGS"/>
    <n v="0"/>
    <n v="1.5"/>
  </r>
  <r>
    <x v="43"/>
    <n v="1456"/>
    <n v="2013"/>
    <s v="STURGIS STARLINE PARK PROJECT"/>
    <s v="A"/>
    <n v="29386"/>
    <s v="D"/>
    <s v="CITY OF STURGIS"/>
    <m/>
    <s v="STARLINE PARK"/>
    <s v="MEADE"/>
    <n v="0"/>
    <n v="0.2"/>
  </r>
  <r>
    <x v="43"/>
    <n v="1450"/>
    <n v="2013"/>
    <s v="DELL RAPIDS CITY PARK PLAYGROUND PROJECT"/>
    <s v="C"/>
    <n v="39386"/>
    <s v="R"/>
    <s v="CITY OF DELL RAPIDS"/>
    <m/>
    <s v="DELL RAPIDS CITY PARK"/>
    <s v="Minnehaha"/>
    <n v="0"/>
    <n v="40"/>
  </r>
  <r>
    <x v="43"/>
    <n v="1452"/>
    <n v="2013"/>
    <s v="GREGORY MEMORIAL SPORTS PARK PLAYGROUND PROJECT"/>
    <s v="C"/>
    <n v="28386"/>
    <s v="R"/>
    <s v="CITY OF GREGORY"/>
    <m/>
    <s v="GREGORY MEMORIAL SPORTS PARK"/>
    <s v="GREGORY"/>
    <n v="0"/>
    <n v="16"/>
  </r>
  <r>
    <x v="43"/>
    <n v="1446"/>
    <n v="2013"/>
    <s v="BERESFORD BURLOW PARK PLAYGROUND EQUIPMENT PROJECT"/>
    <s v="A"/>
    <n v="19324"/>
    <s v="R"/>
    <s v="CITY OF BERESFORD"/>
    <m/>
    <s v="BULOW PARK"/>
    <s v="Union"/>
    <n v="0"/>
    <n v="15"/>
  </r>
  <r>
    <x v="43"/>
    <n v="1454"/>
    <n v="2013"/>
    <s v="LENNOX POOL AND BATHHOUSE IMPROVEMENT PROJECT"/>
    <s v="A"/>
    <n v="47386"/>
    <s v="R"/>
    <s v="CITY OF LENNOX"/>
    <m/>
    <s v="WESTERMAN PARK"/>
    <s v="LINCOLN"/>
    <n v="0"/>
    <n v="15"/>
  </r>
  <r>
    <x v="43"/>
    <n v="1447"/>
    <n v="2013"/>
    <s v="BOX ELDER BOYKIN PARK PLAYGROUND EQUIPMENT"/>
    <s v="A"/>
    <n v="51386"/>
    <s v="R"/>
    <s v="CITY OF BOX ELDER"/>
    <m/>
    <s v="BOYKIN PARK"/>
    <s v="PENNINGTON"/>
    <n v="0"/>
    <n v="3.3"/>
  </r>
  <r>
    <x v="43"/>
    <n v="1453"/>
    <n v="2013"/>
    <s v="GROTON CITY PARK EQUIPMENT REPLACEMENT PROJECT"/>
    <s v="C"/>
    <n v="12665"/>
    <s v="R"/>
    <s v="CITY OF GROTON"/>
    <s v="The city of Groton will remove outdated, unsafe playground equipment and replace it with modern, universally accessible apparatus at Groton City Park."/>
    <s v="GROTON CITY PARK"/>
    <s v="Brown"/>
    <n v="0"/>
    <n v="2.1"/>
  </r>
  <r>
    <x v="43"/>
    <n v="1451"/>
    <n v="2013"/>
    <s v="GETTYSBURG LITTLE ANGELS PLAYGROUND IMPROVEMENTS"/>
    <s v="A"/>
    <n v="21109"/>
    <s v="R"/>
    <s v="CITY OF GETTYSBURG"/>
    <s v="The city of Gettysburg will remove unsafe playground equipment and a picnic shelter and replace them with modern, universally accessible apparatus and structures at Little Angels Park."/>
    <s v="LITTLE ANGELS PARK"/>
    <s v="Potter"/>
    <n v="0"/>
    <n v="1.2"/>
  </r>
  <r>
    <x v="44"/>
    <n v="796"/>
    <n v="2011"/>
    <s v="FIERY GIZZARD LAND ACQUISITION"/>
    <s v="C"/>
    <n v="459031"/>
    <s v="A"/>
    <s v="TENNESSEE STATE PARKS"/>
    <s v="Grant funds will be used to acquire 2902+/- acres of Fiery Gizzard Land Acquisition. This land will be used for preservation and resource based public outdoor recreation."/>
    <s v="CUMBERLAND STATE RECREATION AREA"/>
    <s v="MARION"/>
    <n v="4"/>
    <n v="2902"/>
  </r>
  <r>
    <x v="44"/>
    <n v="798"/>
    <n v="2011"/>
    <s v="CUMMINS FALLS LAND ACQUISITION"/>
    <s v="A"/>
    <n v="507348"/>
    <s v="A"/>
    <s v="TENNESSEE STATE PARKS"/>
    <s v="This project is for the acquisition of 211+/- acres of land. This desirable acquisition will preserve a scenic natural area as well as provide additional activities such as hiking and overnight sites for the backpacking enthusiats. Cummins Falls is a unique feature that will become a designated State Natural Area."/>
    <s v="CUMMINS FALLS STATE NATURAL AREA"/>
    <s v="JACKSON"/>
    <n v="6"/>
    <n v="211"/>
  </r>
  <r>
    <x v="44"/>
    <n v="797"/>
    <n v="2011"/>
    <s v="T.O. FULLER STATE PARK-NATURE CENTER"/>
    <s v="A"/>
    <n v="466527"/>
    <s v="D"/>
    <s v="TENNESSEE STATE PARKS"/>
    <s v="This project is for the enhanced development of a Nature/ Interpretative Center, an access road and parking. The center will be approximately 1,500 square feet and is located in the City of Memphis. This is a unique location for a center due to the flora, fauna, wetlands, cultural and historical opportunities provided by the park. This is an 806+/- acre park site; and this site has received prior Land and Water Conservation funding."/>
    <s v="T.O. FULLER STATE PARK"/>
    <s v="Shelby"/>
    <n v="9"/>
    <n v="1459"/>
  </r>
  <r>
    <x v="44"/>
    <n v="799"/>
    <n v="2011"/>
    <s v="T.O. FULLER STATE PARK- SPRAY PARK"/>
    <s v="A"/>
    <n v="81642"/>
    <s v="D"/>
    <s v="TENNESSEE STATE PARKS"/>
    <s v="Grant funds will be used to enhance the existing 806.23+/- acres of T.O. Fuller State Park. This proposal is to replace an existing pool with a spray/splash pad that will receive enormous use from the community."/>
    <s v="T.O. FULLER STATE PARK"/>
    <s v="Shelby"/>
    <n v="9"/>
    <n v="1459"/>
  </r>
  <r>
    <x v="44"/>
    <n v="809"/>
    <n v="2012"/>
    <s v="FROZEN HEAD STATE PARK PLAYGROUND"/>
    <s v="A"/>
    <n v="36610"/>
    <s v="R"/>
    <s v="TENNESSEE STATE PARKS"/>
    <s v="Grant funds will be used to enhance the existing 22,409.55+ acres of Frozen Head State Park. This proposal is to renovate the existing playground equipment that has received enormous use from the community."/>
    <s v="FROZEN HEAD STATE PARK"/>
    <s v="MORGAN"/>
    <n v="5"/>
    <n v="19514"/>
  </r>
  <r>
    <x v="44"/>
    <n v="801"/>
    <n v="2012"/>
    <s v="MEEMAN SHELBY STATE PARK PLAYGROUND REPLACEMENT"/>
    <s v="A"/>
    <n v="36610"/>
    <s v="R"/>
    <s v="TENNESSEE STATE PARKS"/>
    <s v="Grant funds will be used to enhance the existing 12,576.79+ acres of Meeman-Shelby Forest State Park. This proposal is to renovate the existing playground equipment that has received enormous use from the community."/>
    <s v="MEEMAN-SHELBY STATE PARK"/>
    <s v="SHELBY"/>
    <n v="7"/>
    <n v="12617.5"/>
  </r>
  <r>
    <x v="44"/>
    <n v="800"/>
    <n v="2012"/>
    <s v="NATCHEZ TRACE STATE PARK PLAYGROUND REPLACEMENT"/>
    <s v="A"/>
    <n v="36610"/>
    <s v="R"/>
    <s v="TENNESSEE STATE PARKS"/>
    <s v="Grant funds will be used to enhance the existing 9,266.71+ acres of Natchez Trace State Park. This proposal is to renovate the existing playground equipment that has received enormous use from the community."/>
    <s v="NATCHEZ TRACE STATE PARK"/>
    <s v="HENDERSON"/>
    <n v="7"/>
    <n v="10154.5"/>
  </r>
  <r>
    <x v="44"/>
    <n v="811"/>
    <n v="2012"/>
    <s v="EDGAR EVINS STATE PARK PLAYGROUND"/>
    <s v="A"/>
    <n v="36610"/>
    <s v="R"/>
    <s v="TENNESSEE STATE PARKS"/>
    <s v="Grant funds will be used to enhance the existing 6,086.01+ acres of Edgar Evins State Park. This proposal is to renovate the existing playground equipment that has received enormous use from the community."/>
    <s v="EDGAR EVINS STATE PARK"/>
    <s v="DEKALB"/>
    <n v="6"/>
    <n v="6237"/>
  </r>
  <r>
    <x v="44"/>
    <n v="806"/>
    <n v="2012"/>
    <s v="NATHAN BEDFORD FORRESTSTATE PARK PLAYGROUND"/>
    <s v="A"/>
    <n v="36610"/>
    <s v="R"/>
    <s v="TENNESSEE STATE PARKS"/>
    <s v="Grant funds will be used to enhance the existing 2,641.15+ acres of Nathan Bedford State Park. This proposal is to renovate the existing playground equipment that has received enormous use from the community."/>
    <s v="NATHAN BEDFORD FOREST STATE PARK"/>
    <s v="BENTON"/>
    <n v="8"/>
    <n v="2650.3"/>
  </r>
  <r>
    <x v="44"/>
    <n v="807"/>
    <n v="2012"/>
    <s v="NORRIS DAM STATE PARK PLAYGROUND"/>
    <s v="A"/>
    <n v="36610"/>
    <s v="R"/>
    <s v="TENNESSEE STATE PARKS"/>
    <s v="Grant funds will be used to enhance the existing 2,373+ acres of Norris Dam State Park. This proposal is to renovate the existing playground equipment that has received enormous use from the community."/>
    <s v="NORRIS DAM STATE PARK"/>
    <s v="Campbell"/>
    <n v="4"/>
    <n v="2475.1999999999998"/>
  </r>
  <r>
    <x v="44"/>
    <n v="803"/>
    <n v="2012"/>
    <s v="ROAN MOUNTAIN STATE PARK PLAYGROUND"/>
    <s v="A"/>
    <n v="36610"/>
    <s v="R"/>
    <s v="TENNESSEE STATE PARKS"/>
    <s v="Grant funds will be used to enhance the existing 2,000.33+ acres of Roan Mountain State Park. This proposal is to renovate the existing playground equipment that has received enormous use from the community."/>
    <s v="ROAN MOUNTAIN STATE PARK"/>
    <s v="CARTER"/>
    <n v="1"/>
    <n v="1994.4"/>
  </r>
  <r>
    <x v="44"/>
    <n v="813"/>
    <n v="2012"/>
    <s v="CUMBERLAND MOUNTAIN STATE PARK PLAYGROUND"/>
    <s v="A"/>
    <n v="36610"/>
    <s v="R"/>
    <s v="TENNESSEE STATE PARKS"/>
    <s v="Grant funds will be used to enhance the existing 1,548.02+ acres of Cumberland Mountain State Park. This proposal is to renovate the existing playground equipment that has received enormous use from the community."/>
    <s v="CUMBERLAND MOUNTAIN STATE PARK"/>
    <s v="CUMBERLAND"/>
    <n v="4"/>
    <n v="1667"/>
  </r>
  <r>
    <x v="44"/>
    <n v="808"/>
    <n v="2012"/>
    <s v="HENRY HORTON STATE PARK PLAYGROUND"/>
    <s v="A"/>
    <n v="36610"/>
    <s v="R"/>
    <s v="TENNESSEE STATE PARKS"/>
    <s v="Grant funds will be used to enhance the existing 1,530.78+ acres of Henry Horton State Park. This proposal is to renovate the existing playground equipment that has received enormous use from the community."/>
    <s v="HENRY HORTON STATE PARK"/>
    <s v="MARSHALL"/>
    <n v="6"/>
    <n v="1537"/>
  </r>
  <r>
    <x v="44"/>
    <n v="810"/>
    <n v="2012"/>
    <s v="PICKWICK LANDING STATE PARK PLAYGROUND"/>
    <s v="A"/>
    <n v="36610"/>
    <s v="R"/>
    <s v="TENNESSEE STATE PARKS"/>
    <s v="Grant funds will be used to enhance the existing 1,313.15+ acres of Pickwick Landing State Park. This proposal is to renovate the existing playground equipment that has received enormous use from the community."/>
    <s v="PICKWICK LANDING STATE PARK"/>
    <s v="HARDIN"/>
    <n v="7"/>
    <n v="1491.4"/>
  </r>
  <r>
    <x v="44"/>
    <n v="802"/>
    <n v="2012"/>
    <s v="STANDING STONE STATE PARK PLAYGROUND"/>
    <s v="A"/>
    <n v="36610"/>
    <s v="R"/>
    <s v="TENNESSEE STATE PARKS"/>
    <s v="Grant funds will be used to enhance the existing 1,042.53+ acres of Standing Stone State Park. This proposal is to renovate the existing playground equipment that has received enormous use from the community."/>
    <s v="STANDING STONE STATE PARK"/>
    <s v="OVERTON"/>
    <n v="6"/>
    <n v="1042.5"/>
  </r>
  <r>
    <x v="44"/>
    <n v="804"/>
    <n v="2012"/>
    <s v="REELFOOT LAKE STATE PARK PLAYGROUND"/>
    <s v="A"/>
    <n v="36610"/>
    <s v="R"/>
    <s v="TENNESSEE STATE PARKS"/>
    <s v="Grant funds will be used to enhance the existing 358.92+ acres of Reelfoot Lake State Park. This proposal is to renovate the existing playground equipment that has received enormous use from the community."/>
    <s v="REELFOOT LAKE STATE PARK"/>
    <s v="LAKE"/>
    <n v="8"/>
    <n v="1032.7"/>
  </r>
  <r>
    <x v="44"/>
    <n v="812"/>
    <n v="2012"/>
    <s v="DAVID CROCKETT STATE PARK PLAYGROUND"/>
    <s v="A"/>
    <n v="36610"/>
    <s v="R"/>
    <s v="TENNESSEE STATE PARKS"/>
    <s v="Grant funds will be used to enhance the existing 1,030.56+ acres of David Crockett State Park. This proposal is to renovate the existing playground equipment that has received enormous use from the community."/>
    <s v="DAVID CROCKETT STATE PARK"/>
    <s v="LAWRENCE"/>
    <n v="4"/>
    <n v="1030.5999999999999"/>
  </r>
  <r>
    <x v="44"/>
    <n v="814"/>
    <n v="2012"/>
    <s v="PICKETT STATE PARK PLAYGROUND"/>
    <s v="A"/>
    <n v="36610"/>
    <s v="R"/>
    <s v="TENNESSEE STATE PARKS"/>
    <s v="Grant funds will be used to enhance the existing 865.97+ acres of Pickett State Park. This proposal is to renovate the existing playground equipment that has received enormous use from the community."/>
    <s v="PICKETT STATE PARK"/>
    <s v="Fentress"/>
    <n v="0"/>
    <n v="883.8"/>
  </r>
  <r>
    <x v="44"/>
    <n v="805"/>
    <n v="2012"/>
    <s v="CEDARS OF LEBANON STATE PARK PLAYGROUND"/>
    <s v="A"/>
    <n v="36610"/>
    <s v="R"/>
    <s v="TENNESSEE STATE PARKS"/>
    <s v="Grant funds will be used to enhance the existing 786.17+ acres of Cedars of Lebanon State Park. This proposal is to renovate the existing playground equipment that has received enormous use from the community."/>
    <s v="CEDARS OF LEBANON STATE PARK"/>
    <s v="WILSON"/>
    <n v="6"/>
    <n v="359"/>
  </r>
  <r>
    <x v="44"/>
    <n v="828"/>
    <n v="2013"/>
    <s v="PICKETT STATE PARK-RAINES ACQUISTION"/>
    <s v="A"/>
    <n v="71839"/>
    <s v="A"/>
    <s v="TN DEPT OF ENVIRONMENT AND CONSERVATION"/>
    <s v="This project is for the acquisition of 16.89 acres at Pickett State Park. The total number of acres that will be 6(f) protected, in addition to this acquistion will be 881.89. The primary purpose of the Raines Acquisition is to provide public trailjead access from Highway 154 on the far eastern end of the Pogue Creek State Natural Area. The property contains rock shelters with archaeological significance. The proposed acquisition would prevent the threat of future development."/>
    <s v="PICKETT STATE PARK"/>
    <s v="Fentress"/>
    <n v="0"/>
    <n v="883.8"/>
  </r>
  <r>
    <x v="44"/>
    <n v="823"/>
    <n v="2013"/>
    <s v="CUMBERLAND TRAIL STATE PARK-SA ALTERNATIVE ACQUISI"/>
    <s v="A"/>
    <n v="179598"/>
    <s v="A"/>
    <s v="TN DEPT OF ENVIRONMENT AND CONSERVATION"/>
    <s v="This project is for the acquisition of 87.0 acres at Cumberland Trail State Park. The total number of acres that will be 6(f) protectred, in addition to this acquisition, will be 2,747 acres. The primary purpose of the SA Alternative is for the completion of the Cumberland Trail. This opportunity will establish at least 75 percent of the Cumberland Trail between Justin P. Wilson Cumberland Trail State Park and Ozone Falls State Natural Area."/>
    <s v="CUMBERLAND TRAIL STATE PARK"/>
    <s v="Claiborne"/>
    <n v="3"/>
    <n v="124.5"/>
  </r>
  <r>
    <x v="44"/>
    <n v="826"/>
    <n v="2013"/>
    <s v="SOUTH CUMBERLAND STATE RECREATION PARK- PLAYGROUND"/>
    <s v="A"/>
    <n v="59866"/>
    <s v="R"/>
    <s v="TN DEPT OF ENVIRONMENT AND CONSERVATION"/>
    <s v="This project is for the replacement of the existing playground as South Cumberland State Recreation Area. Tennessee State Park will install new playground equipment at an existing playground site at the park. The old playground equipment will be replaced with the installation of new playground equipment that will meet current ASTM, CPSP, and ADA stanadards."/>
    <s v="SOUTH CUMBERLAND STATE RECREATION AREA"/>
    <s v="GRUNDY"/>
    <n v="0"/>
    <n v="127"/>
  </r>
  <r>
    <x v="44"/>
    <n v="827"/>
    <n v="2014"/>
    <s v="CUMBERLAND TRAIL STATE PARK SOAK CREEK ACQUISTION"/>
    <s v="A"/>
    <n v="0"/>
    <s v="A"/>
    <s v="TENNESSEE DEPARTMENT OF ENVIRONMENT AND CONSERVATION"/>
    <s v="This project is for the acquisition of 1050.18 acres at Cumberland Trail State Park. The total number of acres that will be 6(f) protected, in addition to this acquisition will be 3,710.18 acres. The primary purpose of the Soak Creek Acquisition is for the continuance of the Cumberland Trail State Scenic Trail through Bledsoe County and into Rhea County, and connecting the open trail sections of Brady/Hinch Mountain in Cumberland County with the Piney Falls State Natural Area, Stinging Fork Falls Pocket Wilderness Area and the Piney River Resource Management Area. This opportunity will protect the scenic Soak Creek gorge, a major tributary of Piney River, and borders two existing State National Areas."/>
    <s v="CUMBERLAND TRAIL STATE PARK SOAK CREEK ACQUISTION"/>
    <s v="RHEA"/>
    <n v="4"/>
    <n v="3710.2"/>
  </r>
  <r>
    <x v="44"/>
    <n v="817"/>
    <n v="2014"/>
    <s v="CUMBERLAND TRAIL STATE PARK MOY TOY ACQUISTION"/>
    <s v="A"/>
    <n v="0"/>
    <s v="A"/>
    <s v="TENNESSEE DEPARTMENT OF ENVIRONMENT AND CONSERVATION"/>
    <s v="This project is for the acquisition of 90 +/- acres of land, known as Moy toy tract at Cumberland Trail State Park. The total number of acres that will be 6(f) protected, in addition to this acquisition will be 2,750+/- acres. The primary purpose of the Moy Toy Acquisition is for the completion of the Cumberland Trail and establishing at least 25 percent of the Cumberland Tails between Justin P. Wilson Cumberland Trail State Park and Ozone Falls State Natural Area."/>
    <s v="CUMBERLAND TRAIL STATE PARK MOY TOY ACQUISTION"/>
    <s v="CUMBERLAND"/>
    <n v="6"/>
    <n v="2750"/>
  </r>
  <r>
    <x v="44"/>
    <n v="822"/>
    <n v="2014"/>
    <s v="DUNBAR CAVE STATE PARK-RITTER ACQUISITION"/>
    <s v="A"/>
    <n v="0"/>
    <s v="A"/>
    <s v="TN DEPARTMENT OF ENVIRONMENT AND CONSEVATION"/>
    <s v="This project is for the acquisition of 25.6+/- of land at Dunbar Cave State Park. The total number of acres that will be 6(f) protected, in addition to this acquisition, will be 135.60+/- acres. The primary purpose of acquiring the Ritter Tract will be to help protect federally listed endangered species as well as archaeological significant remains."/>
    <s v="DUNBAR CAVE STATE PARK"/>
    <s v="MONTGOMERY"/>
    <n v="7"/>
    <n v="135.6"/>
  </r>
  <r>
    <x v="44"/>
    <n v="829"/>
    <n v="2014"/>
    <s v="CUMBERLAND TRAIL CONSTRUCTION &amp; ACQUISITION NORTH"/>
    <s v="A"/>
    <n v="0"/>
    <s v="C"/>
    <s v="TN DEPT OF ENVIRONMENT AND CONSERVATION"/>
    <s v="Grant funds will be used to enhance the existing 3,920.51+ acres of Cumberland Trail Construction and Acquisition North. This proposal is for an acquisition of 37.5+/- acres of an approximately 300+/- acre tract; the entire 300+/- acre tract is going to be 6(f) protected for the development of the Cumberland Trail State Scenic Trail."/>
    <s v="CUMBERLAND TRAIL STATE PARK"/>
    <s v="Claiborne"/>
    <n v="3"/>
    <n v="124.5"/>
  </r>
  <r>
    <x v="44"/>
    <n v="815"/>
    <n v="2014"/>
    <s v="FALLS CREEK FALLS STATE PARK"/>
    <s v="A"/>
    <n v="0"/>
    <s v="R"/>
    <s v="TENNESSEE STATE PARKS"/>
    <s v="This is a proposal for the replacement of existing playground equipment at Fall Creek Falls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current ASTM, CPSC, and ADA standards."/>
    <s v="FALL CREEK FALLS STATE PARK"/>
    <s v="Bledsoe"/>
    <n v="4"/>
    <n v="22423"/>
  </r>
  <r>
    <x v="44"/>
    <n v="821"/>
    <n v="2014"/>
    <s v="MONTGOMERY BELL STATE PARK"/>
    <s v="A"/>
    <n v="0"/>
    <s v="R"/>
    <s v="TENNESSEE STATE PARKS"/>
    <s v="This is a proposal for the renovation of swimming docks and pedestriam footbridge at Lake Woodhaven. Tennessee State Parks proposes to renovate and replace swimming docks and pedestrian footbridge at Lake Woodhaven at Montgomery Bell State Park."/>
    <s v="MONTGOMERY BELL STATE PARK"/>
    <s v="Dickson"/>
    <n v="8"/>
    <n v="3737.1"/>
  </r>
  <r>
    <x v="44"/>
    <n v="825"/>
    <n v="2014"/>
    <s v="NORRIS DAM STATE PARK PLAYGROUND REPLACEMENT"/>
    <s v="A"/>
    <n v="0"/>
    <s v="R"/>
    <s v="TENNESSEE STATE PARKS"/>
    <s v="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anew playground equipment that will meet current ASTM, CPSC, and ADA standards."/>
    <s v="NORRIS DAM STATE PARK"/>
    <s v="Campbell"/>
    <n v="4"/>
    <n v="2475.1999999999998"/>
  </r>
  <r>
    <x v="44"/>
    <n v="820"/>
    <n v="2014"/>
    <s v="TO FULLERSTATE PARK PLAYGROUND REPLACEMENT"/>
    <s v="A"/>
    <n v="0"/>
    <s v="R"/>
    <s v="TENNESSEE STATE PARKS"/>
    <s v="This is a proposal for the replacement of existing playground at TO Fuller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a current ASTM, CPSC, and ADA standards."/>
    <s v="T.O. FULLER STATE PARK"/>
    <s v="Shelby"/>
    <n v="9"/>
    <n v="1459"/>
  </r>
  <r>
    <x v="44"/>
    <n v="818"/>
    <n v="2014"/>
    <s v="CHICKASAW STATE PARK-PLAYGROUND REPLACEMENT"/>
    <s v="A"/>
    <n v="0"/>
    <s v="R"/>
    <s v="TENNESSEE STATE PARKS"/>
    <s v="This is a proposal for the replacement of existing playground at Chickasaw State Park-Playground Replacement. Tennessee State Park will install new playground equipment at an existing playground site at the park. The old playground equipment will bring the playground up to current ASTM, CPSC and ADA standards."/>
    <s v="CHICKASAW STATE PARK-PLAYGROUND REPLACEMNENT"/>
    <s v="Chester"/>
    <n v="7"/>
    <n v="1437"/>
  </r>
  <r>
    <x v="44"/>
    <n v="819"/>
    <n v="2014"/>
    <s v="MOUSETAIL LANDING STATE PARK-PLAYGROUND REPLACEMEN"/>
    <s v="A"/>
    <n v="0"/>
    <s v="R"/>
    <s v="TENNESSEE STATE PARKS"/>
    <s v="This is a proposal for the replacement of existing playground equipment at Mousetail Landing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p current ASTM, CPSC, and ADA standards."/>
    <s v="MOUSETAIL LANDING STATE PARK"/>
    <s v="PERRY"/>
    <n v="7"/>
    <n v="1403"/>
  </r>
  <r>
    <x v="44"/>
    <n v="824"/>
    <n v="2014"/>
    <s v="OLD STONE FORT STATE ARCHAEOLOGICAL PARK"/>
    <s v="A"/>
    <n v="0"/>
    <s v="R"/>
    <s v="TENNESSEE STATE PARKS"/>
    <s v="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new playground equipment that will meet current standards."/>
    <s v="OLD STONE FORT STATE PARK"/>
    <s v="Coffee"/>
    <n v="4"/>
    <n v="844.2"/>
  </r>
  <r>
    <x v="45"/>
    <n v="1106"/>
    <n v="2011"/>
    <s v="TPWD GARNER STATE PARK ADDITION III"/>
    <s v="C"/>
    <n v="305000"/>
    <s v="A"/>
    <s v="TX. DEPT. OF PARKS &amp; WILDLIFE"/>
    <s v="The Texas Parks and Wildlife Department will utilize a Land and Water Conservation Fund grant to assist in acquiring [fee simple title] 113.58 acres contiguous to Garner State Park in Uvalde County. Completion of this proposal will result in permanent protection and management of ecologically significant interdistributory ridges plus critical habitat for the federally listed and endangered Black-capped Vireo and the Golden-cheeked Warbler, which is the only breeding songbird endemic entirely to Texas. The acquisition will create an opportunity to add miles of potential hiking trails and primitive camping to the state park. The new parcel contains beautiful ridge-top vistas, and canyons. The most popular current hike for park guests is the trail leading to the peak of Old Baldy which is adjacent to the parcel being acquired. The acquisition of this tract will allow for an extension of ridge trails along the Park’s southern boundary. Garner State Park is considered one of the Texas State Park system’s gems and has more visitations and overnight camping than any other Texas State Park. But at only 1, 660 acres, the ability of the site to accommodate more visitors and to meet the growing recreation demands is very limited."/>
    <s v="GARNER STATE PARK"/>
    <s v="UVALDE"/>
    <n v="23"/>
    <n v="1773.7"/>
  </r>
  <r>
    <x v="45"/>
    <n v="1107"/>
    <n v="2011"/>
    <s v="TPWD DEVILS RIVER RANCH ACQUISITION"/>
    <s v="C"/>
    <n v="1337738.0900000001"/>
    <s v="A"/>
    <s v="TX. DEPT. OF PARKS &amp; WILDLIFE"/>
    <s v="The Texas Parks and Wildlife Department (TPWD) will utilize a Land and Water Conservation Fund grant to assist in acquiring 1,698 acres of the Devil’s River Ranch in Val Verde County. This acquisition will in turn facilitate the later acquisition (in fee title) to the entire 17,638-acre Devil's River Ranch which consists of native riparian woodlands, Edwards Plateau oak woodlands and grasslands, and Tamaulipan and Chihuahuan desert scrub habitat with ten miles of Devil’s River frontage and adjacent to the Amistad National Recreation Area. The overall project will eventually result in the permanent protection and management of important grasslands and woodlands, riverine and riparian habitats, and world-class prehistoric rock art sites. Furthermore, the acquisition will provide managed public access to the wildest and most pristine river in Texas, and one of the most unspoiled rivers in the continental United States. TPWD has continued to explore ways to make this spectacular landscape accessible to a wider audience while improving control and management of visitation and human impacts on the river and watershed. This strategic property, at the confluence of the Devils River and Amistad Reservoir, results in a unique opportunity for TPWD to manage access while providing a range of low impact recreational opportunities including fishing, hunting, paddling and wilderness experiences."/>
    <s v="DEVILS RIVER RANCH"/>
    <s v="VAL VERDE"/>
    <n v="23"/>
    <n v="1697.8"/>
  </r>
  <r>
    <x v="45"/>
    <n v="1115"/>
    <n v="2011"/>
    <s v="TPWD NEW STATE PARK PALO PINTO/STEPHENS COUNTIES"/>
    <s v="C"/>
    <n v="552265.94999999995"/>
    <s v="A"/>
    <s v="TX. DEPT. OF PARKS &amp; WILDLIFE"/>
    <s v="The Texas Parks and Wildlife Department will utilize a Land and Water Conservation Fund grant to assist in acquiring 1,359 acres along North Palo Pinto Creek in Palo Pinto and Stephens Counties for the creation of a new state park. The property includes more than 2 miles of frontage on North Palo Pinto Creek, a modest perennial stream that contributes significantly to the site’s diversity with aquatic and emergent habitats and a forested riparian corridor. Perhaps the most significant feature from a recreational standpoint is that the site straddles the Palo Pinto Mountains, a string of sandy limestone hills and breaks. This grant will result in permanent protection and management of ecologically noteworthy habitat that includes limestone hills, cliffs, and canyons, aquatic and emergent habitats along North Palo Pinto Creek, and potential habitat for the federally listed endangered Golden-cheeked Warbler; Texas’ only endemic songbird. This new north Texas State Park is located about an hours’ drive west from the Dallas/Fort Worth Metroplex."/>
    <s v="NEW STATE PARK"/>
    <s v="MULTI-COUNTY"/>
    <n v="99"/>
    <n v="1359"/>
  </r>
  <r>
    <x v="45"/>
    <n v="1108"/>
    <n v="2011"/>
    <s v="WILLACY COUNTY LAGUNA POINT RECREATION AREA"/>
    <s v="A"/>
    <n v="500000"/>
    <s v="C"/>
    <s v="WILLACY COUNTY"/>
    <s v="Willacy County (Texas) will utilize a Land and Water Conservation Fund grant to assist in acquiring and developing 48.5 acres in order to create and develop the Laguna Point Recreation Area along the Laguna Madre. The Laguna Madre is a 110-mile long saltwater lagoon separating Padre Island from the South Texas mainland. It covers 609 square miles of estuarine and coastal marine systems. Submerged lands, marshes, spoil islands, variable salinity and depths, including the variety of sea grasses, make the Laguna Madre a unique natural community. The new park will initially be developed with a 16-foot wide, single lane boat ramp with twenty 10 ft. x 40 foot parking spaces for vehicles and trailers, a lighted t-head fishing pier, a family fishing dock, a playground, a kayak launch, shoreline boardwalks, a habitat boardwalk with interpretive signs, entry and connecting trails, picnic shelters with picnic tables, and trash receptacles. The project site is part of a unique and rare assemblage of South Texas habitats and represents some of the last undeveloped publicly accessible sites on the Laguna Madre. The proposed improvements will substantially increase access to the site while reducing damage to sensitive wetlands and coastal natural resource areas caused by past unmanaged and uncontrolled use of the site."/>
    <s v="LAGUNA POINT RECREATION AREA"/>
    <s v="WILLACY"/>
    <n v="27"/>
    <n v="48.5"/>
  </r>
  <r>
    <x v="45"/>
    <n v="1105"/>
    <n v="2011"/>
    <s v="KENDALL COUNTY YOUTH AGRICULTURE &amp; EQUESTRIAN CTR"/>
    <s v="A"/>
    <n v="500000"/>
    <s v="D"/>
    <s v="KENDALL COUNTY"/>
    <s v="Kendall County (Texas) will utilize a Land and Water Conservation Fund grant to assist in the development of 33.0 acres of land to create a new park geared toward youth equestrian activities. The project includes the construction of a 63,000 square foot show barn and open-air equestrian arena featuring a rainwater harvesting system, recreational vehicle campsites, a 3,500-linear foot nature trail with bird blind, a 3,300-linear foot equestrian trail, a playground, an amphitheater, a dog park, a habitat garden with drip irrigation, interpretive signs, and a bio-filter pond plus tree planting. Participation in equestrian leisure activities and competitions are common in Kendall County, as elsewhere in the rural areas of the state where such activities may take the place of other organized sports. These activities are an important year-round recreational pastime for youth and adults."/>
    <s v="YOUTH AGRICULTURE &amp; EQUESTRIAN CENTER"/>
    <s v="KENDALL"/>
    <n v="21"/>
    <n v="33"/>
  </r>
  <r>
    <x v="45"/>
    <n v="1104"/>
    <n v="2011"/>
    <s v="LOS FRESNOS COMMUNITY PARK IMPROVEMENTS"/>
    <s v="C"/>
    <n v="249368"/>
    <s v="R"/>
    <s v="CITY OF LOS FRESNOS"/>
    <s v="The city of Los Fresnos (Cameron County, Texas) will utilize a Land and Water Conservation Fund grant to improve Los Fresnos Community Park. The existing sports courts, trail, pavilion, and restroom will be improved in order to better meet the needs of the community’s youth. The City will add a lighted skate park, splash pad, climbing boulders, game tables, horseshoe pits, a playground, picnic tables with grills, benches, a butterfly garden, water fountains, and bike racks. Los Fresnos (Spanish for The Ash Trees) has 4,512 residents and is a part of the Brownsville–Harlingen Metropolitan Statistical Area. The skate park, splash pad, climbing boulders, game tables, and butterfly garden are all new the community. Renovation will be done on an existing deteriorated basketball court to create a multi-purpose sports court with anchors for tennis/volleyball and fixed basketball goals. A 4-foot wide deteriorated concrete trail will be widened to 6 feet and will be lengthened. The existing non-handicapped accessible restroom will be renovated to meet current accessibility standards."/>
    <s v="COMMUNITY PARK"/>
    <s v="CAMERON"/>
    <n v="27"/>
    <n v="4.2"/>
  </r>
  <r>
    <x v="45"/>
    <n v="1109"/>
    <n v="2012"/>
    <s v="ANNA SLAYTER CREEK PARK II"/>
    <s v="C"/>
    <n v="500000"/>
    <s v="C"/>
    <s v="CITY OF ANNA"/>
    <s v="The city of Anna will undertake phase two development at Slayter Creek Park by constructing two additional lighted ball fields, a disc golf course, a splash pad water feature, a second multi-purpose field, a gazebo, a permanent parking area, additional trail segments, and an addition to the skateboard park component. The local match is a 39.7-acre land donation from the Anna Community Development Corporation. Slayter Creek Park is located west of Anna High School on Rosamond Parkway and includes a variety of recreational amenities including four ball fields (two lighted), four tennis courts, two basketball goals, a large multi-purpose athletic field, a 3600’ walking trail, a skateboard park, a playground, horseshoe pits, a shuffleboard court, a large pavilion, and a concession building with restrooms."/>
    <s v="SLAYTER CREEK PARK"/>
    <s v="Collin"/>
    <n v="4"/>
    <n v="71.8"/>
  </r>
  <r>
    <x v="45"/>
    <n v="1110"/>
    <n v="2012"/>
    <s v="LORENA MC BRAYER PARK"/>
    <s v="A"/>
    <n v="75000"/>
    <s v="D"/>
    <s v="CITY OF LORENA"/>
    <s v="The city of Lorena will construct a playground, shuffle board courts, horseshoe pits, “Xeriscape” garden, benches, new trail segments, a pavilion expansion, interior park roads, and parking area within McBrayer Park. This park is located at the intersection of North Houston and West Center Streets."/>
    <s v="MC BRAYER PARK"/>
    <s v="MCLENNAN"/>
    <n v="17"/>
    <n v="2.8"/>
  </r>
  <r>
    <x v="45"/>
    <n v="1111"/>
    <n v="2012"/>
    <s v="CENTERVILLE JOSEPH A. SULLIVAN PARK"/>
    <s v="C"/>
    <n v="75000"/>
    <s v="D"/>
    <s v="CITY OF CENTERVILLE"/>
    <s v="The city of Centerville will improve Joseph A. Sullivan Park by constructing a new splash pad water feature, an “EarthKind Garden” complete with a rainwater collection system, and an exercise trail; relocate and add a new fall zone for the playground; install interpretive and directional signs; and, add landscaping. This project provides the first water-based recreational activity in the City’s parks and the “EarthKind Garden” will enhance the long-term native landscape of the park. The park is located on the southeast corner of West Main Street at Polk Street."/>
    <s v="JOSEPH A. SULLIVAN PARK"/>
    <s v="LEON"/>
    <n v="6"/>
    <n v="0.6"/>
  </r>
  <r>
    <x v="45"/>
    <n v="1113"/>
    <n v="2012"/>
    <s v="CRYSTAL CITY MUNICIPAL POOL"/>
    <s v="A"/>
    <n v="75000"/>
    <s v="R"/>
    <s v="CITY OF CRYSTAL CITY"/>
    <s v="Crystal City will renovate the swimming pool at Juan Garcia Park. This pool has been closed for the past 4 years because of serious maintenance and safety problems. The overall benefits in reopening the pool are far-reaching as the Crystal City municipal pool is the only swimming pool in Zavala County. It is located in the south section of Juan Garcia Park at 611 JFK Drive. Crystal City claims the title of the Spinach Capitol of the World."/>
    <s v="JUAN GARCIA PARK"/>
    <s v="ZAVALA"/>
    <n v="23"/>
    <n v="21.5"/>
  </r>
  <r>
    <x v="45"/>
    <n v="1112"/>
    <n v="2012"/>
    <s v="PITTSBURG FAIR PARK RENOVATION"/>
    <s v="C"/>
    <n v="75000"/>
    <s v="R"/>
    <s v="CITY OF PITTSBURG"/>
    <s v="The city of Pittsburg will improve Fair Park by renovating a basketball court and a pond area plus constructing a playground, shuffleboard and horseshoes courts, and a new picnic pavilion. Fair Park is located at the intersection of North Texas and Mattison Streets."/>
    <s v="FAIR PARK"/>
    <s v="CAMP"/>
    <n v="4"/>
    <n v="10.5"/>
  </r>
  <r>
    <x v="45"/>
    <n v="1117"/>
    <n v="2013"/>
    <s v="TPWD GOVERNMENT CANYON STATE NATURAL AREA III"/>
    <s v="C"/>
    <n v="150000"/>
    <s v="A"/>
    <s v="TX. DEPT. OF PARKS &amp; WILDLIFE"/>
    <s v="TPWD will acquire 461.23 acres as an addition to the Government Canyon State Natural Area. The parcel is west of Helotes in Bexar County. Federal share = $150,000 (LW 2012) Total costs = $300,000 PRISM grant number = P13AP00050"/>
    <s v="GOVERNMENT CANYON STATE NATURAL AREA"/>
    <s v="Bexar"/>
    <n v="0"/>
    <n v="6326"/>
  </r>
  <r>
    <x v="45"/>
    <n v="1116"/>
    <n v="2013"/>
    <s v="TPWD PALTO PINTO MOUNTAINS STATE PARK III"/>
    <s v="C"/>
    <n v="215125.98"/>
    <s v="A"/>
    <s v="TX. DEPT. OF PARKS &amp; WILDLIFE"/>
    <s v="TPWD will acquire 76.48 acres as an addition to Palo Pinto Mountains State Park. This parcel is 2 miles west of Strawn in Palo Pinto County. Federal Share = $215,125.98 (LW 2011 @ $103,154.55 and LW 2012 @ $111,971.43) Total Costs = $430,251.96 PRISM grant # = P13AP00049 This is the first LWCF grant approved under PRISM."/>
    <s v="PALO PINTO MOUNTAINS STATE PARK"/>
    <s v="MULTI-COUNTY"/>
    <n v="0"/>
    <n v="1958.9"/>
  </r>
  <r>
    <x v="45"/>
    <n v="1130"/>
    <n v="2013"/>
    <s v="TPWD PALO PINTO MOUNTAINS STATE PARK IV"/>
    <s v="C"/>
    <n v="322499.90999999997"/>
    <s v="A"/>
    <s v="TX. DEPT. OF PARKS &amp; WILDLIFE"/>
    <s v="The Texas Parks and Wildlife Department will acquire a 307.09-acre addition to Palo Pinto Mountains State Park in Palo Pinto County."/>
    <s v="PALO PINTO MOUNTAINS STATE PARK"/>
    <s v="MULTI-COUNTY"/>
    <n v="0"/>
    <n v="1958.9"/>
  </r>
  <r>
    <x v="45"/>
    <n v="1121"/>
    <n v="2013"/>
    <s v="CENTER PARK II"/>
    <s v="C"/>
    <n v="100000"/>
    <s v="C"/>
    <s v="CITY OF CENTER"/>
    <s v="The city of Center will acquire a 19.68-acre addition to Center Park and construct one unlighted and two lighted softball fields and a playground."/>
    <s v="CENTER PARK"/>
    <s v="SHELBY"/>
    <n v="0"/>
    <n v="69.7"/>
  </r>
  <r>
    <x v="45"/>
    <n v="1124"/>
    <n v="2013"/>
    <s v="NUECES COUNTY LYONDELLBASELL PARK"/>
    <s v="A"/>
    <n v="100000"/>
    <s v="C"/>
    <s v="NUECES COUNTY"/>
    <s v="Nueces County will acquire a 12.6-acre addition to LyondellBasell Park and construct a basketball ½-court, a playground, and a walking trail with exercise stations plus adding picnic tables with grills, Xeriscape garden with benches, a nature area with drip irrigation, interpretive signage, and walkways."/>
    <s v="LYONDELLBASELL PARK"/>
    <s v="NUECES"/>
    <n v="0"/>
    <n v="40.799999999999997"/>
  </r>
  <r>
    <x v="45"/>
    <n v="1122"/>
    <n v="2013"/>
    <s v="HAYS COUNTY JACOB'S WELL"/>
    <s v="A"/>
    <n v="100000"/>
    <s v="C"/>
    <s v="HAYS COUNTY"/>
    <s v="Hays County will acquire 31.5-acres and construct an outdoor classroom, a playscape, nature trails with interpretive signs and a kiosk, nature observation blinds, and picnic areas."/>
    <s v="JACOB'S WELL NATURAL AREA"/>
    <s v="HAYS"/>
    <n v="0"/>
    <n v="31.5"/>
  </r>
  <r>
    <x v="45"/>
    <n v="1118"/>
    <n v="2013"/>
    <s v="BELTON NOLAN CREEK PARK"/>
    <s v="A"/>
    <n v="100000"/>
    <s v="C"/>
    <s v="CITY OF BELTON"/>
    <s v="The city of Belton will acquire 3.26 acres plus improve Nolan Creek Park by constructing a ½-mile nature trail, kayak drop in and take out spots along Nolan Creek, interpretive signs, a 2-acre natural area, horseshoe courts, and a picnic area."/>
    <s v="NOLAN CREEK PARK"/>
    <s v="BELL"/>
    <n v="0"/>
    <n v="8.9"/>
  </r>
  <r>
    <x v="45"/>
    <n v="1120"/>
    <n v="2013"/>
    <s v="SONTERRA MUD PARK"/>
    <s v="A"/>
    <n v="100000"/>
    <s v="C"/>
    <s v="SONTERRA MUNICIPAL UTILITY DISTRICT"/>
    <s v="The Sonterra Municipal Utilities District (Williamson County) will develop 2.946 acres of donated land to create a new park by adding game tables, picnic tables with grills, benches, playground equipment, and interpretive signs plus constructing a trail and a community garden."/>
    <s v="SONTERRA MUD PARK"/>
    <s v="WILLIAMSON"/>
    <n v="0"/>
    <n v="2.9"/>
  </r>
  <r>
    <x v="45"/>
    <n v="1125"/>
    <n v="2013"/>
    <s v="BEDFORD BOYS RANCH PARK II"/>
    <s v="A"/>
    <n v="100000"/>
    <s v="D"/>
    <s v="CITY OF BEDFORD"/>
    <s v="The city of Bedford will improve Boys Ranch Park by renovating the fishing pier and dock, dredging the lake, adding natural area plantings, planting stream bank vegetation for erosion control and creek stabilization, constructing a trail, 9-hole disc golf course, an overlook/interpretive area, picnic units, a sheltered playground, amphitheater renovation, interpretive, and historic signs, information kiosk, and program signs."/>
    <s v="BOYS RANCH PARK"/>
    <s v="Tarrant"/>
    <n v="0"/>
    <n v="68"/>
  </r>
  <r>
    <x v="45"/>
    <n v="1126"/>
    <n v="2013"/>
    <s v="BROWNWOOD CAMP BOWIE SOCCER COMPLEX"/>
    <s v="A"/>
    <n v="100000"/>
    <s v="D"/>
    <s v="CITY OF BROWNWOOD"/>
    <s v="The city of Brownwood will construct lighted and irrigated soccer fields, a pavilion, and a covered playground at the Camp Bowie Soccer Complex."/>
    <s v="CAMP BOWIE SOCCER COMPLEX"/>
    <s v="BROWN"/>
    <n v="0"/>
    <n v="24"/>
  </r>
  <r>
    <x v="45"/>
    <n v="1127"/>
    <n v="2013"/>
    <s v="CAMERON COUNTY EL RANCHITO PARK"/>
    <s v="A"/>
    <n v="100000"/>
    <s v="D"/>
    <s v="CAMERON COUNTY"/>
    <s v="Cameron County will utilize a Land and Water Conservation Fund grant to assist in improving the 20.06 acre El Ranchito Park. The grant will assist in developing ballfields, soccer fields, a basketball court, a hike/walk trail, a playground, picnic pavilions, a butterfly garden, benches, general landscaping, and park signage."/>
    <s v="EL RANCHITO PARK"/>
    <s v="CAMERON"/>
    <n v="0"/>
    <n v="20.100000000000001"/>
  </r>
  <r>
    <x v="45"/>
    <n v="1129"/>
    <n v="2013"/>
    <s v="HOUSTON SHADY LANE PARK"/>
    <s v="C"/>
    <n v="220000"/>
    <s v="D"/>
    <s v="CITY OF HOUSTON"/>
    <s v="The city of Houston will construct a playground, benches, trails, walkways, and signs within Shady Lane Park."/>
    <s v="SHADY LANE PARK"/>
    <s v="HARRIS"/>
    <n v="0"/>
    <n v="12.4"/>
  </r>
  <r>
    <x v="45"/>
    <n v="1119"/>
    <n v="2013"/>
    <s v="GRANITE SHOALS QUARRY PARK"/>
    <s v="A"/>
    <n v="100000"/>
    <s v="D"/>
    <s v="CITY OF GRANITE SHOALS"/>
    <s v="The city of Granite Shoals will construct an exercise trail with fitness stations, a tennis pavilion, native wildflower gardens, and an interpretive display at Quarry Park."/>
    <s v="QUARRY PARK"/>
    <s v="BURNET"/>
    <n v="0"/>
    <n v="2"/>
  </r>
  <r>
    <x v="45"/>
    <n v="1123"/>
    <n v="2013"/>
    <s v="LA FERIA UNGER PARK"/>
    <s v="A"/>
    <n v="100000"/>
    <s v="D"/>
    <s v="CITY OF LA FERIA"/>
    <s v="The city of La Feria (Cameron County) will improve Unger Park by constructing a new aquatic spray feature and a covered picnic unit with water catchment system, general play courts, a soccer field, and a trail plus adding solar and energy efficient security lighting and planting native species utilizing a drip irrigation system."/>
    <s v="UNGER PARK"/>
    <s v="CAMERON"/>
    <n v="0"/>
    <n v="1.1000000000000001"/>
  </r>
  <r>
    <x v="45"/>
    <n v="1128"/>
    <n v="2013"/>
    <s v="FORT WORTH ROTARY PLAZA TRAILHEAD PARK"/>
    <s v="A"/>
    <n v="110000"/>
    <s v="D"/>
    <s v="CITY OF FT. WORTH"/>
    <s v="The city of Fort Worth will improve Rotary Plaza Trailhead Park by constructing a parking area, connections to an existing trail from the north end of the park and from the pedestrian bridge across the Trinity River, a pavilion with picnic tables and benches, a plaza area with seating, enclosing a restroom, utilities, drinking fountain, and signs."/>
    <s v="ROTARY PLAZA TRAILHEAD PARK"/>
    <s v="TARRANT"/>
    <n v="0"/>
    <n v="1"/>
  </r>
  <r>
    <x v="45"/>
    <n v="1131"/>
    <n v="2014"/>
    <s v="POWDERHORN WILDLIFE MANAGEMENT AREA AND STATE PARK"/>
    <s v="A"/>
    <n v="457641.66"/>
    <s v="A"/>
    <s v="TX. DEPT. OF PARKS &amp; WILDLIFE"/>
    <s v="The Texas Parks and Wildlife Department will acquire a 398.0 acre addition to the 17,071-acre Powderhorn Wildlife Management Area and State Park in Calhoun County. The property contains a native coastal live oak forest and prairie, fronting on Matagorda Bay which contains 11 miles of tidal bay front sheltering nearshore sea-grass beds and mollusk reefs and thousands of acres of emergent wetlands including extensive tidal marshes, bayous, fresh and intermediate potholes, and wet prairies that support waterfowl, shore and wading birds."/>
    <s v="POWDERHORN WILDLIFE MANAGEMENT AREA AND STATE PARK"/>
    <s v="Calhoun"/>
    <n v="27"/>
    <n v="398"/>
  </r>
  <r>
    <x v="46"/>
    <n v="373"/>
    <n v="2011"/>
    <s v="FAIRVIEW CITY SPORTS PARK"/>
    <s v="A"/>
    <n v="200379"/>
    <s v="D"/>
    <s v="FAIRVIEW CITY"/>
    <s v="Fairview City (Sanpete County, Utah) will utilize a Land and Water Conservation Fund grant to assist in developing 6 acres for the creation of the Fairview City Sports Park. The grant scope for this new park includes tennis courts, basketball courts, playground, and general support facilities."/>
    <s v="FAIRVIEW CITY SPORTS PARK"/>
    <s v="SANPETE"/>
    <n v="2"/>
    <n v="6"/>
  </r>
  <r>
    <x v="46"/>
    <n v="375"/>
    <n v="2012"/>
    <s v="ARCHIE. H. GUBLER PARK"/>
    <s v="C"/>
    <n v="68600"/>
    <s v="D"/>
    <s v="CITY OF SANTA CLARA"/>
    <s v="The city of Santa Clara (Washington County, Utah) will improve A.H. Gubler Park by constructing a walking and exercise path extension, general playfields, and picnic pavilions within the 24.58 acre park previously known as Lava Ridge Park. The parkland was acquired in 2003 and its initial development began under previous LWCF grant 49-00337. The park is in the City’s northwest quadrant adjacent to the Santa Clara Intermediate School and a city fire station."/>
    <s v="ARCHIE. H. GUBLER PARK"/>
    <s v="Washington"/>
    <n v="0"/>
    <n v="24.6"/>
  </r>
  <r>
    <x v="46"/>
    <n v="376"/>
    <n v="2012"/>
    <s v="SALT HALLOW PARK"/>
    <s v="C"/>
    <n v="150000"/>
    <s v="D"/>
    <s v="CITY OF HYRUM"/>
    <s v="Hyrum (Cache County) will improve the 6.48-acre Salt Hollow Park by constructing a basketball court, a multi-purpose field, exercise stations, benches, additional children’s playground toys, additional picnic pavilions, paving of the existing parking plus additional paved parking, hard surface trails and sidewalks, extensions of internal park roads to connect with city streets, modifying a storm drainage system, a bridge over the a drainage channel, accessible ramps, general site landscaping, and safety lighting. The population of Hyrum is approximately 7,609 people."/>
    <s v="SALT HALLOW PARK"/>
    <s v="CACHE"/>
    <n v="1"/>
    <n v="6.5"/>
  </r>
  <r>
    <x v="46"/>
    <n v="377"/>
    <n v="2012"/>
    <s v="SKY RIDGE PARK"/>
    <s v="C"/>
    <n v="148117"/>
    <s v="D"/>
    <s v="CITY OF HURRICANE"/>
    <s v="Hurricane (Washington County) will develop the 1.94-acre Sky Ridge Park by constructing off street parking, a pavilion, picnic areas, a playground, a splash pad, a half-court basketball court, pickle ball courts, a restroom facility, and paved trails linking the various use areas."/>
    <s v="SKY RIDGE PARK"/>
    <s v="WASHINGTON"/>
    <n v="2"/>
    <n v="1.9"/>
  </r>
  <r>
    <x v="46"/>
    <n v="381"/>
    <n v="2013"/>
    <s v="DRY CREEK PARK"/>
    <s v="A"/>
    <n v="200000"/>
    <s v="D"/>
    <s v="CITY OF LEHI"/>
    <s v="The city of Lehi will improve the 13.6-acre Dry Creek Park by constructing sidewalks, landscaped play areas, picnic pavilions, and a disk-golf course."/>
    <s v="DRY CREEK PARK"/>
    <s v="UTAH"/>
    <n v="0"/>
    <n v="13.6"/>
  </r>
  <r>
    <x v="46"/>
    <n v="379"/>
    <n v="2013"/>
    <s v="CANYON VIEW PARK SPLASH PAD"/>
    <s v="A"/>
    <n v="62882"/>
    <s v="D"/>
    <s v="CITY OF EPHRAIM"/>
    <s v="The city of Ephraim will construct of a splash pad and associated infrastructure within the 7.79-acre Canyon View Park."/>
    <s v="CANYON VIEW PARK"/>
    <s v="Sanpete"/>
    <n v="0"/>
    <n v="7.8"/>
  </r>
  <r>
    <x v="46"/>
    <n v="380"/>
    <n v="2013"/>
    <s v="CITY HALL PARK PHASE I"/>
    <s v="A"/>
    <n v="150000"/>
    <s v="D"/>
    <s v="CITY OF HOLLADAY"/>
    <s v="The city of Holladay will improve the 6.58-acre City Hall Park by constructing walkways, picnic area, and general playfields."/>
    <s v="CITY HALL PARK"/>
    <s v="SALT LAKE"/>
    <n v="0"/>
    <n v="6.6"/>
  </r>
  <r>
    <x v="46"/>
    <n v="382"/>
    <n v="2014"/>
    <s v="CENTENNIAL PARK SUNSHINE PLAYGROUND"/>
    <s v="A"/>
    <n v="200000"/>
    <s v="D"/>
    <s v="SYRACUSE CITY"/>
    <s v="Syracuse City will improve the 4.7-acre Centennial Park by constructing an accessible playground to be known as the Sunshine Playground."/>
    <s v="CENTENNIAL PARK"/>
    <s v="DAVIS"/>
    <n v="1"/>
    <n v="4.7"/>
  </r>
  <r>
    <x v="46"/>
    <n v="383"/>
    <n v="2014"/>
    <s v="BEAR LAKE STATE PARK MARINA BOAT DOCKS"/>
    <s v="A"/>
    <n v="450000"/>
    <s v="R"/>
    <s v="STATE OF UTAH"/>
    <s v="Utah State Parks will renovate the Bear Lake State Park marina boat docks. This 40-year old marina boat dock, with almost 300 slips, has been deteriorating, despite small renovations and improvements over the years."/>
    <s v="BEAR LAKE STATE PARK"/>
    <s v="Rich"/>
    <n v="1"/>
    <n v="64.400000000000006"/>
  </r>
  <r>
    <x v="47"/>
    <n v="420"/>
    <n v="2011"/>
    <s v="Lily Ruckstuhl Property Acquisition"/>
    <s v="A"/>
    <n v="137325"/>
    <s v="A"/>
    <s v="Town of Falls Church"/>
    <m/>
    <s v="Lily Ruckstuhl Park"/>
    <s v="FAIRFAX"/>
    <n v="8"/>
    <n v="6"/>
  </r>
  <r>
    <x v="47"/>
    <n v="422"/>
    <n v="2011"/>
    <s v="Gilbert's Corner Regional Park"/>
    <s v="A"/>
    <n v="60566"/>
    <s v="D"/>
    <s v="Northern Virginia Regional Park Authority"/>
    <s v="This development project will include a parking area, park entrance sign, a multi-use trail system with bridge corssings and interpretive signage, hiking and horseback riding, site improvements and landscaping. Gilbert's Corner will become a new regional park in N. Virginia."/>
    <s v="Gilbert's Corner Regional Park"/>
    <s v="LOUDOUN"/>
    <n v="10"/>
    <n v="88.6"/>
  </r>
  <r>
    <x v="47"/>
    <n v="421"/>
    <n v="2011"/>
    <s v="Azalea Park Improvements"/>
    <s v="A"/>
    <n v="54930"/>
    <s v="D"/>
    <s v="City of Charlottesville"/>
    <s v="This city of Charlottesville grant was approved to make recreation improvements to Azalea Park. It will rehabilitate and existing pathway into a multi use ADA paved trail, improve drainage along the trail and renovate an old used concession stand into a comfort station."/>
    <s v="Azalea Park"/>
    <s v="ALBEMARLE"/>
    <n v="5"/>
    <n v="21.2"/>
  </r>
  <r>
    <x v="47"/>
    <n v="430"/>
    <n v="2012"/>
    <s v="Waid Park Restroom and Concession Facility"/>
    <s v="A"/>
    <n v="100000"/>
    <s v="D"/>
    <s v="County of Franklin"/>
    <s v="The state on behalf of Franklin County to construct a comfort station and concession facility at Waid Park. These support facilities are being constructed to enhance the existing recreation facilities at this park."/>
    <s v="Waid Park"/>
    <s v="FRANKLIN"/>
    <n v="5"/>
    <n v="219"/>
  </r>
  <r>
    <x v="47"/>
    <n v="431"/>
    <n v="2012"/>
    <s v="Nike Skate Park"/>
    <s v="A"/>
    <n v="100000"/>
    <s v="D"/>
    <s v="Isle of Wight County"/>
    <s v="On behalf of Isle of Wight county to develop a skate facility at Nike Skate Park. This new skate facility will replace an existing skate park that has deterorated due the age and extensive use from children and adults."/>
    <s v="Carrollton Nike District Park"/>
    <s v="ISLE OF WIGHT"/>
    <n v="4"/>
    <n v="156.30000000000001"/>
  </r>
  <r>
    <x v="47"/>
    <n v="428"/>
    <n v="2012"/>
    <s v="Sleepy Hole Park Boat Ramp"/>
    <s v="A"/>
    <n v="125000"/>
    <s v="D"/>
    <s v="City of Suffolk"/>
    <s v="The city of Suffolk will construct a boat ramp with fishing platform along the Nansemond River at Sleepy Hole Park. The will provide access for canoe and kayak users to enjoy the water related activities. The design of the facilities will be meet ADA standards."/>
    <s v="SLEEPY HOLE PARK"/>
    <s v="PORTSMOUTH CITY"/>
    <n v="4"/>
    <n v="72"/>
  </r>
  <r>
    <x v="47"/>
    <n v="429"/>
    <n v="2012"/>
    <s v="Bluestone Trail at Purcell Park"/>
    <s v="A"/>
    <n v="200000"/>
    <s v="D"/>
    <s v="City of Harrisonburg"/>
    <s v="This is a multi-use trail and is being designed so it can be used for hiking, bicycling,exercise, and nature walks. It is anticipated that this trail will eventually connect with other walkways and trails being planned throughout the city to provide several neighborhoods with a comprehensive recreation system for the public to enjoy."/>
    <s v="PURCELL PARK"/>
    <s v="Harrisonburg City"/>
    <n v="6"/>
    <n v="57.2"/>
  </r>
  <r>
    <x v="47"/>
    <n v="427"/>
    <n v="2012"/>
    <s v="Woodville Park Enhancement"/>
    <s v="A"/>
    <n v="200000"/>
    <s v="D"/>
    <s v="County of Gloucester"/>
    <s v="This project will include developing the following facilities: three multi-use athletic fields for football, soccer, softball, field hockey, lacrosse and a concession stand/building, site improvements and landscaping."/>
    <s v="Woodville Park"/>
    <s v="GLOUCESTER"/>
    <n v="1"/>
    <n v="43"/>
  </r>
  <r>
    <x v="47"/>
    <n v="424"/>
    <n v="2012"/>
    <s v="Jamestown Beach Park Revitalization"/>
    <s v="A"/>
    <n v="152049"/>
    <s v="D"/>
    <s v="James City County"/>
    <s v="Developments to include accessible walkway to beach, entrance road/parking, beach shoreline restoration, restrooms, gates, Bollards and signage."/>
    <s v="Jamestown Beach"/>
    <s v="JAMES CITY"/>
    <n v="1"/>
    <n v="33.6"/>
  </r>
  <r>
    <x v="47"/>
    <n v="425"/>
    <n v="2012"/>
    <s v="Chessie's Big Backyard at Lee District Park"/>
    <s v="A"/>
    <n v="200000"/>
    <s v="D"/>
    <s v="Fairfax County Park Authority"/>
    <s v="This project will develop a unique tot lot/playground area named Chessie's Big Backyard at Lee District Park. This project will creat a recreation experience that children with a variety of abilities/and special needs can enjoy with accompanying adults."/>
    <s v="Lee District Park"/>
    <s v="FAIRFAX"/>
    <n v="8"/>
    <n v="2.9"/>
  </r>
  <r>
    <x v="47"/>
    <n v="426"/>
    <n v="2012"/>
    <s v="Robert N. Reed Park Annex"/>
    <s v="A"/>
    <n v="100000"/>
    <s v="D"/>
    <s v="Town of Chincotegue"/>
    <s v="This project will expand and enhance the recreation use of this park, add an additional green/open space area. expand the picnic area, develope an access for boating and fishing dredgeing for boat slip, provide opportunities for historic intrepretation of the waterfront, walkways and pedestrian lighting."/>
    <s v="Robert N. Reed Park"/>
    <s v="ACCOMACK"/>
    <n v="1"/>
    <n v="1.8"/>
  </r>
  <r>
    <x v="47"/>
    <n v="434"/>
    <n v="2013"/>
    <s v="Scott County Improvements at Two Parks"/>
    <s v="A"/>
    <n v="75000"/>
    <s v="D"/>
    <s v="Scott County"/>
    <s v="Scott County Park - upgrade to golf cart paths and parking area. Duffield Community Pk will upgrade walking trail, resurface 3 tennis courts and construction of the picnic shelter."/>
    <s v="Scott County Park &amp; Golf Course"/>
    <s v="SCOTT"/>
    <n v="0"/>
    <n v="99"/>
  </r>
  <r>
    <x v="47"/>
    <n v="433"/>
    <n v="2013"/>
    <s v="Paradise Creek Nature Park"/>
    <s v="A"/>
    <n v="168550"/>
    <s v="D"/>
    <s v="City of Portsmouth"/>
    <s v="Paradise Creek Nature Park in Portsmouth, VA - Construction of canoe/kayak launch, parking area and pavilion"/>
    <s v="Paradise Creek Nature Park"/>
    <s v="PORTSMOUTH CITY"/>
    <n v="0"/>
    <n v="33.799999999999997"/>
  </r>
  <r>
    <x v="47"/>
    <n v="434"/>
    <n v="2013"/>
    <s v="Scott County Improvements at Two Parks"/>
    <s v="A"/>
    <n v="75000"/>
    <s v="D"/>
    <s v="Scott County"/>
    <s v="Scott County Park - upgrade to golf cart paths and parking area. Duffield Community Pk will upgrade walking trail, resurface 3 tennis courts and construction of the picnic shelter."/>
    <s v="DUFFIELD COMMUNITY PARK"/>
    <s v="Scott"/>
    <n v="0"/>
    <n v="3.7"/>
  </r>
  <r>
    <x v="48"/>
    <n v="57"/>
    <n v="2011"/>
    <s v="RUDY KRIEGER RECREATIONAL COMPLEX RENOVATIONS"/>
    <s v="C"/>
    <n v="152969"/>
    <s v="R"/>
    <s v="DEPT OF HOUSING, PARKS &amp; RECREATION"/>
    <s v="Grant funds will be used to enhance the existing 4.7+/- acres of Rudy Krieger Recreational Complex. This project will remove the unusable restrooms and uprgrade the facility; which will increase the use and life of the facility."/>
    <s v="RUDY KRIEGER RECREATION COMPLEX"/>
    <s v="SAINT CROIX"/>
    <n v="0"/>
    <n v="4.7"/>
  </r>
  <r>
    <x v="48"/>
    <n v="58"/>
    <n v="2014"/>
    <s v="HONEY MOON BEACH RESTROOM CONSTRUCTION"/>
    <s v="A"/>
    <n v="0"/>
    <s v="D"/>
    <s v="DEPARTMENT OF SPORTS, PARKS AND RECREATION"/>
    <s v="Grant funds will be used for the development of support facilities at this .5+/- of an acre site of Honey Moon Beach Recreation Restroom Construction. This facility will accommodate the handicap and the rapidly increasing number of people utilizing the beach facility."/>
    <s v="HONEYMOON BEACH PARK"/>
    <s v="COUNTY NAME MISSING"/>
    <n v="0"/>
    <n v="0.5"/>
  </r>
  <r>
    <x v="49"/>
    <n v="624"/>
    <n v="2011"/>
    <s v="Tunbridge Recreation Area Acquisition"/>
    <s v="A"/>
    <n v="11035"/>
    <s v="A"/>
    <s v="Town of Tunbridge"/>
    <m/>
    <s v="Tunbridge Playground"/>
    <s v="ORANGE"/>
    <n v="0"/>
    <n v="1.2"/>
  </r>
  <r>
    <x v="49"/>
    <n v="629"/>
    <n v="2011"/>
    <s v="Cabin Construction - Three State Parks"/>
    <s v="A"/>
    <n v="153638"/>
    <s v="D"/>
    <s v="State of Vermont, Dept.of Forests and Parks"/>
    <m/>
    <s v="WOODFORD STATE PARK"/>
    <s v="BENNINGTON"/>
    <n v="0"/>
    <n v="401.1"/>
  </r>
  <r>
    <x v="49"/>
    <n v="629"/>
    <n v="2011"/>
    <s v="Cabin Construction - Three State Parks"/>
    <s v="A"/>
    <n v="153638"/>
    <s v="D"/>
    <s v="State of Vermont, Dept.of Forests and Parks"/>
    <m/>
    <s v="Button Bay State Park"/>
    <s v="ADDISON"/>
    <n v="0"/>
    <n v="236.2"/>
  </r>
  <r>
    <x v="49"/>
    <n v="629"/>
    <n v="2011"/>
    <s v="Cabin Construction - Three State Parks"/>
    <s v="A"/>
    <n v="153638"/>
    <s v="D"/>
    <s v="State of Vermont, Dept.of Forests and Parks"/>
    <m/>
    <s v="Wilgus State Park"/>
    <s v="WINDSOR"/>
    <n v="0"/>
    <n v="89.1"/>
  </r>
  <r>
    <x v="49"/>
    <n v="627"/>
    <n v="2011"/>
    <s v="Chester Recreation - Community Pavilion Project"/>
    <s v="C"/>
    <n v="17000"/>
    <s v="D"/>
    <s v="Town of Chester"/>
    <m/>
    <s v="Chester (Pinnacle) Recreation Area"/>
    <s v="WINDSOR"/>
    <n v="0"/>
    <n v="37"/>
  </r>
  <r>
    <x v="49"/>
    <n v="625"/>
    <n v="2011"/>
    <s v="Fair Haven Recreation Area and Playground"/>
    <s v="C"/>
    <n v="13000"/>
    <s v="D"/>
    <s v="Town of Fair Haven"/>
    <m/>
    <s v="Fair Haven Playground"/>
    <s v="RUTLAND"/>
    <n v="0"/>
    <n v="28"/>
  </r>
  <r>
    <x v="49"/>
    <n v="623"/>
    <n v="2011"/>
    <s v="Fairfax Community Park - Phase III"/>
    <s v="A"/>
    <n v="39250"/>
    <s v="D"/>
    <s v="Town of Fairfax"/>
    <m/>
    <s v="Fairfax Community Recreation Park"/>
    <s v="FRANKLIN"/>
    <n v="0"/>
    <n v="6"/>
  </r>
  <r>
    <x v="49"/>
    <n v="622"/>
    <n v="2011"/>
    <s v="Newark Street Playground"/>
    <s v="C"/>
    <n v="20000"/>
    <s v="D"/>
    <s v="Town of Newark"/>
    <m/>
    <s v="Newark Street Playground"/>
    <s v="CALEDONIA"/>
    <n v="0"/>
    <n v="5.6"/>
  </r>
  <r>
    <x v="49"/>
    <n v="626"/>
    <n v="2011"/>
    <s v="Grand Isle School Community Playground"/>
    <s v="C"/>
    <n v="34962"/>
    <s v="D"/>
    <s v="Town of Grand Isle"/>
    <m/>
    <s v="Grand Isle School Community Park"/>
    <s v="GRAND ISLE"/>
    <n v="0"/>
    <n v="1"/>
  </r>
  <r>
    <x v="49"/>
    <n v="628"/>
    <n v="2011"/>
    <s v="Lyndon Skate Park"/>
    <s v="C"/>
    <n v="32220"/>
    <s v="D"/>
    <s v="Town of Lyndon"/>
    <m/>
    <s v="Lyndon Skate Park"/>
    <s v="CALEDONIA"/>
    <n v="0"/>
    <n v="1"/>
  </r>
  <r>
    <x v="50"/>
    <n v="698"/>
    <n v="2011"/>
    <s v="KLICKITAT PRAIRIE PARK ACQUISITION"/>
    <s v="A"/>
    <n v="662042.48"/>
    <s v="C"/>
    <s v="CITY OF MOSSYROCK"/>
    <s v="Grant funds will help the City of Mossyrock acquire and develop the first phase of a thirty acre parcel that will become the City’s first park. Tremendous community support for this project includes cash donation from the land seller and in-kind donated by the Chehalis and Cowlitz Tribes. The City envisions the park as a place for people of all abilities to recreate and hopes to include a playground, walking paths and a community garden. Grant funds will extend federal protection to the site, ensuring this addition to the public outdoor recreation estate is protected in perpetuity."/>
    <s v="KLICKITAT PRAIRIE PARK"/>
    <s v="LEWIS"/>
    <n v="3"/>
    <n v="30"/>
  </r>
  <r>
    <x v="50"/>
    <n v="697"/>
    <n v="2011"/>
    <s v="KANDLE PARK AQUATICS FACILITY"/>
    <s v="C"/>
    <n v="509900"/>
    <s v="D"/>
    <s v="METROPOLITAN PARK DISTRICT OF TACOMA"/>
    <s v="Grant funds will be used to develop phase one of a new aquatics facility at Kandle Park in Tacoma. The project includes construction of a new outdoor swimming pool, new tot pool, new playground, expanded parking, new restroom and other site improvements. Grant funds will also extend section 6(f)3 protection to Kandle Park for the first time, ensuring that the park remains available for public outdoor recreation in perpetuity."/>
    <s v="GEORGE B. KANDLE PLAYFIELD"/>
    <s v="PIERCE"/>
    <n v="6"/>
    <n v="10.4"/>
  </r>
  <r>
    <x v="50"/>
    <n v="702"/>
    <n v="2012"/>
    <s v="NORTH CREEK FOREST ACQUISITION"/>
    <s v="C"/>
    <n v="112433.5"/>
    <s v="A"/>
    <s v="CITY OF BOTHELL"/>
    <s v="Grant funds will assist the City of Bothell with the acquisition of nearly 6 acres of forested land for public park purposes. The City envisions the property as a place for people to walk and access nature close to home. The grant will also convey protection to the property through section 6(f)(3) of the Land and Water Conservation Fund Act."/>
    <s v="NORTH CREEK FOREST"/>
    <s v="King"/>
    <n v="1"/>
    <n v="27.7"/>
  </r>
  <r>
    <x v="50"/>
    <n v="701"/>
    <n v="2012"/>
    <s v="SUNSET BLUFF ACQUISITION"/>
    <s v="C"/>
    <n v="202646.1"/>
    <s v="C"/>
    <s v="MASON COUNTY"/>
    <s v="Along with match provided by state grants, a donation from the Trust for Public Land, and assistance from People for Puget Sound, LWCF grant funds will help Mason County acquire 36.5 acres along Oakland Bay for a public park. Grant funds will also help clear exotic invasive plants and install park signs. Future plans for the site include picnic shelters and trails to enhance public access to the shoreline and views of the Olympic Mountains. The grant will also convey NPS protection to the site through section 6(f)3 of the LWCF act."/>
    <s v="SUNSET BLUFF NATURAL AREA PARK"/>
    <s v="MASON"/>
    <n v="6"/>
    <n v="36.5"/>
  </r>
  <r>
    <x v="50"/>
    <n v="704"/>
    <n v="2012"/>
    <s v="CLAYBELL PARK REDEVELOPMENT"/>
    <s v="C"/>
    <n v="399230.67"/>
    <s v="D"/>
    <s v="CITY OF RICHLAND"/>
    <s v="Grant funds will help the City of Richland build additional ballfields at Claybell Park; replace the old parking lot, access road, and tennis courts; and improve the park with landscaping, a restroom, and pathways. In accepting the grant, Richland also commits that the property will be available for public outdoor recreation purposes forever."/>
    <s v="CLAYBELL PARK"/>
    <s v="BENTON"/>
    <n v="4"/>
    <n v="28.7"/>
  </r>
  <r>
    <x v="50"/>
    <n v="703"/>
    <n v="2012"/>
    <s v="SHANE PARK PLAYGROUND"/>
    <s v="C"/>
    <n v="40875.120000000003"/>
    <s v="R"/>
    <s v="CITY OF PORT ANGELES"/>
    <s v="This grant will help the City of Port Angeles replace the worn and outdated playground at Shane Park with a new playground that will be more accessible. Funds will also be used to upgrade walkways and landscaping. In accepting grant funds, the City commits the land to public outdoor recreation purposes forever. This is the City’s first LWCF grant."/>
    <s v="SHANE PARK"/>
    <s v="CLALLAM"/>
    <n v="6"/>
    <n v="16.3"/>
  </r>
  <r>
    <x v="50"/>
    <n v="708"/>
    <n v="2014"/>
    <s v="NORTH CREEK FOREST ACQUISITION PHASE 2"/>
    <s v="A"/>
    <n v="0"/>
    <s v="A"/>
    <s v="CITY OF BOTHELL"/>
    <s v="Acquisition of 21.84 acres in the City of Bothell in King County: -Land -Cultural Resources -Signage -State indirect costs"/>
    <s v="NORTH CREEK FOREST"/>
    <s v="King"/>
    <n v="1"/>
    <n v="27.7"/>
  </r>
  <r>
    <x v="50"/>
    <n v="707"/>
    <n v="2014"/>
    <s v="POINT DEFIANCE MISSING LINK TRAIL"/>
    <s v="A"/>
    <n v="0"/>
    <s v="D"/>
    <s v="METRO PARKS TACOMA"/>
    <s v="Develop approximately one-half mile of new 20-foot wide paved non-motorized trail and a pedestrian bridge over the Pearl Street/Hwy 163 extension into the park. Project administration and architectural and engineering are included. Other site improvements will include: - viewing platform - site furnishings: benches, bike racks, picnic tables, recycling/trash receptacles, pet waste bag dispensers - signs and kiosk - seating wall - habitat enhancement - landscaping - utilities - lighting - parking: approximately 100 stall paved parking lot"/>
    <s v="POINT DEFIANCE PARK"/>
    <s v="Pierce"/>
    <n v="6"/>
    <n v="761.5"/>
  </r>
  <r>
    <x v="50"/>
    <n v="706"/>
    <n v="2014"/>
    <s v="CHEHALIS POOL RENOVATION"/>
    <s v="A"/>
    <n v="0"/>
    <s v="R"/>
    <s v="CITY OF CHEHALIS"/>
    <s v="Renovate the Chehalis Community Pool (Shaw Aquatics Center): replace pool building, pool liner, mechanical systems, guard stands, locker rooms and bathroom. Grant also includes state indirect costs."/>
    <s v="SHAW AQUATICS CENTER"/>
    <s v="LEWIS"/>
    <n v="3"/>
    <n v="1.2"/>
  </r>
  <r>
    <x v="51"/>
    <n v="1868"/>
    <n v="2011"/>
    <s v="CANA ISLAND COUNTY PARK ACQUISITION &amp; DEVELOPMENT"/>
    <s v="A"/>
    <n v="389976.61"/>
    <s v="C"/>
    <s v="DOOR COUNTY"/>
    <s v="Door County (Wisconsin) will utilize a Land and Water Conservation Fund grant to assist in acquiring 1.32 acres in the town of Baileys Harbor to expand Cana Island Lighthouse County Park. This acquisition will allow for new outdoor recreation opportunities in fishing, hiking, bird and wildlife observation, photography, canoeing, kayaking, picnicking, and the enjoyment of the scenic views. The benefits include access to Lake Michigan and a safer access to the Cana Island Lighthouse Museum, and the Cana Island County Park."/>
    <s v="CANA ISLAND COUNTY PARK"/>
    <s v="DOOR"/>
    <n v="8"/>
    <n v="5.3"/>
  </r>
  <r>
    <x v="51"/>
    <n v="1869"/>
    <n v="2011"/>
    <s v="HORICON MARSH INTL. ED. CTR INTERPRETATIVE EXHIBIT"/>
    <s v="A"/>
    <n v="205838"/>
    <s v="D"/>
    <s v="DEPT. OF NATURAL RESOURCES"/>
    <s v="The Wisconsin Department of Natural Resources will utilize a Land and Water Conservation Fund grant to assist in developing interpretive displays and exhibits for the Visitor Information Desk, the outdoor information kiosk, and the marsh viewing area at the Horicon Marsh International Education Center. This facility is a resource for environmental education at the Horicon Marsh Recreational Area."/>
    <s v="HORICON MARSH WILDLIFE AREA"/>
    <s v="DODGE"/>
    <n v="6"/>
    <n v="11146"/>
  </r>
  <r>
    <x v="51"/>
    <n v="1867"/>
    <n v="2011"/>
    <s v="INTERSTATE STATE PARK VAULT TOILET REPLACEMENT"/>
    <s v="A"/>
    <n v="179500"/>
    <s v="D"/>
    <s v="DEPT. OF NATURAL RESOURCES"/>
    <s v="The Wisconsin Department of Natural Resources will utilize a Land and Water Conservation Fund grant to assist in improving Interstate State Park. The grant scope includes demolishing and replacing the vault toilets at the South Group and the Pines Campgrounds plus constructing a new vault toilet at the Pothole Trail Trailhead. This unique park is a component of two adjoining Interstate State Parks separated politically by the boundaries of Minnesota and Wisconsin. Both were established about the same time. Wisconsin’s is also the oldest State Park in the Wisconsin State Park system."/>
    <s v="INTERSTATE STATE PARK"/>
    <s v="POLK"/>
    <n v="7"/>
    <n v="1254.0999999999999"/>
  </r>
  <r>
    <x v="51"/>
    <n v="1876"/>
    <n v="2012"/>
    <s v="WHITE RIVER CROSSING ACQUISITION"/>
    <s v="A"/>
    <n v="85000"/>
    <s v="A"/>
    <s v="CITY OF LAKE GENEVA"/>
    <s v="Lake Geneva will acquire 60.6-acres for a new city park. Future development includes a nature trail, canoeing and kayaking, fishing, snowshoeing, and cross-country skiing."/>
    <s v="WHITE RIVER TRAIL PARK"/>
    <s v="WALWORTH"/>
    <n v="1"/>
    <n v="60.6"/>
  </r>
  <r>
    <x v="51"/>
    <n v="1875"/>
    <n v="2012"/>
    <s v="5 ARCH STONE BRIDGE ACQUISITION"/>
    <s v="A"/>
    <n v="20500"/>
    <s v="A"/>
    <s v="ROCKY COUNTY"/>
    <s v="Rock County will acquire 8.2 acres to create MaryBelle’s View within the Turtle Creek Parkway. This acquisition will preserve an 1860’s five stone arch bridge crossing Turtle Creek. The bridge is the oldest stone arch bridge in Wisconsin. Future development plans include a canoe/kayak access, a foot path, and a picnic area."/>
    <s v="MARYBELLE'S VIEW PARK"/>
    <s v="ROCK"/>
    <n v="1"/>
    <n v="8.1999999999999993"/>
  </r>
  <r>
    <x v="51"/>
    <n v="1872"/>
    <n v="2012"/>
    <s v="WYALUSING STATE PARK-HOMESTEAD CAMPGROUND SHOWER"/>
    <s v="A"/>
    <n v="295387"/>
    <s v="D"/>
    <s v="DEPT. OF NATURAL RESOURCES"/>
    <s v="The Wisconsin Department of Natural Resources will improve the 2,628-acre Wyalusing State Park near Wyalusing in Grant County by constructing a toilet/shower building within the Homestead Family Campground. Wyalusing State Park is located at the confluence of the Wisconsin and Mississippi Rivers and is one of Wisconsin’s oldest parks."/>
    <s v="WYALUSING STATE PARK"/>
    <s v="Grant"/>
    <n v="3"/>
    <n v="2628"/>
  </r>
  <r>
    <x v="51"/>
    <n v="1871"/>
    <n v="2012"/>
    <s v="BIG FOOT BEACH STATE PK-TOILET/SHOWER BUIDLING DEV"/>
    <s v="A"/>
    <n v="271669.96000000002"/>
    <s v="D"/>
    <s v="DEPT. OF NATURAL RESOURCES"/>
    <s v="The Wisconsin DNR will improve the 271-acre Big Foot Beach State Park along the shore of Geneva Lake by removing and replacing the shower building in the campground area with an accessible structure."/>
    <s v="BIG FOOT BEACH STATE PARK"/>
    <s v="WALWORTH"/>
    <n v="1"/>
    <n v="271.5"/>
  </r>
  <r>
    <x v="51"/>
    <n v="1874"/>
    <n v="2012"/>
    <s v="ABENDSCHEIN PARK DEVELOPMENT"/>
    <s v="C"/>
    <n v="202965"/>
    <s v="D"/>
    <s v="CITY OF OAK CREEK"/>
    <s v="Oak Creek (Milwaukee County) will improve the 75-acre Abendschein Park by constructing trails, pedestrian bridges, and a parking area; adding landscaping; and, installing utilities and general signage."/>
    <s v="ABENDSCHEIN PARK"/>
    <s v="MILWAUKEE"/>
    <n v="1"/>
    <n v="75"/>
  </r>
  <r>
    <x v="51"/>
    <n v="1873"/>
    <n v="2012"/>
    <s v="SIMMONS ISLAND PARK BOARDWALK"/>
    <s v="A"/>
    <n v="250026"/>
    <s v="D"/>
    <s v="CITY OF KENOSHA"/>
    <s v="Kenosha (Kenosha County) will improve the 27.79-acre Simmons Island Park by designing and constructing a raised, accessible boardwalk system approximately 900’ in length and completing a missing link in the city-wide waterfront bicycle trail. The project also includes two accessible boardwalk spines extending from the main bath house plaza and parking area across the beach providing unobstructed access to Lake Michigan. The zone between the main beach and the parking areas will be re-established with native vegetation and subtle armament creating a naturalized “dunescape.” Large stone revetments planted with dune grasses will reduce sand migration and increase shoreline wildlife presence."/>
    <s v="SIMMONS ISLAND PARK"/>
    <s v="KENOSHA"/>
    <n v="1"/>
    <n v="27.7"/>
  </r>
  <r>
    <x v="51"/>
    <n v="1878"/>
    <n v="2014"/>
    <s v="EAST RIVER TRAIL CANOE/KAYAK LAUNCH ACQUISITION"/>
    <s v="A"/>
    <n v="55000"/>
    <s v="A"/>
    <s v="CITY OF GREEN BAY"/>
    <s v="The city of Green Bay will acquire 2 parcels (0.2 and 0.45 totaling 0.65 acres) to expand the East River Trail."/>
    <s v="EAST RIVER TRAIL"/>
    <s v="BROWN"/>
    <n v="8"/>
    <n v="0.7"/>
  </r>
  <r>
    <x v="51"/>
    <n v="1877"/>
    <n v="2014"/>
    <s v="BLUE MOUNDS STATE PARK SWIMMING POOL RENOVATION"/>
    <s v="A"/>
    <n v="979900"/>
    <s v="D"/>
    <s v="DEPT. OF NATURAL RESOURCES"/>
    <s v="The Wisconsin Department of Natural Resources will replace the swimming pool at Blue Mounds State Park. This is the only swimming pool within the Wisconsin state park system. The grant scope includes removing the main pool basin and the wading pool and replacing these with a smaller main pool and adding a splash pad. Additional scope includes the construction of an accessible path from the parking lot to the pool deck."/>
    <s v="BLUE MOUNDS STATE PARK"/>
    <s v="Dane"/>
    <n v="2"/>
    <n v="1153"/>
  </r>
  <r>
    <x v="51"/>
    <n v="1879"/>
    <n v="2014"/>
    <s v="CITY OF OSHKOSH WILLIAM STEIGER RIVERWALK"/>
    <s v="A"/>
    <n v="126661.75"/>
    <s v="D"/>
    <s v="CITY OF OSHKOSH"/>
    <s v="The city of Oshkosh will construct the William Steiger Riverwalk Connector which is near downtown along the Fox River. This section of the riverwalk is a 1.8-acre parcel that will connect the William Steiger Park to the South Riverwalk. The project scope includes engineering, construction of an elevated bridge approach, installation of a play structure, restroom construction, landscaping, lighting, benches, and signage."/>
    <s v="WILLIAM STEIGER PARK"/>
    <s v="WINNEBAGO"/>
    <n v="6"/>
    <n v="1.8"/>
  </r>
  <r>
    <x v="51"/>
    <n v="1880"/>
    <n v="2014"/>
    <s v="CITY OF MENASHA - FOX RIVER PARK DEVELOPMENT"/>
    <s v="A"/>
    <n v="216400"/>
    <s v="D"/>
    <s v="CITY OF MENASHA"/>
    <s v="Menasha will construct a linear park and trail along the Fox River at the Menasha Channel/Lawson Canal. This trail is Phase 1 of a comprehensive plan to redevelop the former Gilbert Paper Mill brownfield industrial site within Menasha on Doty Island. The park will be designed to support recreational river activities and pedestrian/bike trails linking the park to the city and regional trail systems. Part of this trail will include converting an old railroad trestle into a boardwalk that will span over the Lawson Canal outflow. Fishing areas, wildlife viewing locations, public seating and picnic areas will also be provided."/>
    <s v="FOX RIVER PARK"/>
    <s v="WINNEBAGO"/>
    <n v="6"/>
    <n v="1"/>
  </r>
  <r>
    <x v="51"/>
    <n v="1881"/>
    <n v="2014"/>
    <s v="CITY OF OSHKOSH - SOUTH RIVERWALK DEVELOPMENT"/>
    <s v="A"/>
    <n v="463878.5"/>
    <s v="D"/>
    <s v="CITY OF OSHKOSH"/>
    <s v="Oshkosh will improve the South Riverwalk as part of a larger project which is centered in the downtown area along the Fox River. This particular section of the trail is a 0.299-acre parcel that will have the current seawall removed and replaced while adding a concrete walkway. The project will include engineering, site preparation, erosion control, demolition and re-construction of the seawall and river walk, surfacing of the river walk, electrical, benches, signs, landscaping, and a pedestrian crossing."/>
    <s v="SOUTH RIVERWALK"/>
    <s v="WINNEBAGO"/>
    <n v="6"/>
    <n v="0.3"/>
  </r>
  <r>
    <x v="52"/>
    <n v="484"/>
    <n v="2012"/>
    <s v="Mayfield Park Acquisition"/>
    <s v="A"/>
    <n v="100000"/>
    <s v="A"/>
    <s v="City of Morgantown"/>
    <s v="The city of Morgantown will acquire 2.055 acres of parkland known as Mayfield park, located on the southwest corner of Mineral Street and Denver Avenue."/>
    <s v="Mayfield Park"/>
    <s v="MONONGALIA"/>
    <n v="1"/>
    <n v="2.1"/>
  </r>
  <r>
    <x v="52"/>
    <n v="482"/>
    <n v="2012"/>
    <s v="Hite Road Park - Phase One"/>
    <s v="A"/>
    <n v="99000"/>
    <s v="D"/>
    <s v="Jefferson County Parks &amp; Recreation Commission"/>
    <s v="The Jefferson County Parks &amp; Recreation will perform site preparation and development of a soccer field at its Hite Road Park, including parking and driveway improvements &amp; Installation of NPS LWCF acknowledgement signage."/>
    <s v="Hite Road Park"/>
    <s v="JEFFERSON"/>
    <n v="2"/>
    <n v="122.3"/>
  </r>
  <r>
    <x v="52"/>
    <n v="480"/>
    <n v="2012"/>
    <s v="Ferguson Park Playground"/>
    <s v="A"/>
    <n v="12532"/>
    <s v="D"/>
    <s v="City of Shinnston"/>
    <s v="The city of Shinnston will purchase and install an ADA compliant playground for toddlers at the city's Ferguson Memorial Park."/>
    <s v="Ferguson Memorial Park"/>
    <s v="HARRISON"/>
    <n v="1"/>
    <n v="16.600000000000001"/>
  </r>
  <r>
    <x v="52"/>
    <n v="483"/>
    <n v="2012"/>
    <s v="River City Skatepark"/>
    <s v="A"/>
    <n v="25000"/>
    <s v="D"/>
    <s v="City of Parsons"/>
    <s v="The City of Parsons will purchas and install skateboard eequipment at River City Park, including correct restroom threshold and handicapped parking signage for improved ADA accessibility."/>
    <s v="River City Park"/>
    <s v="TUCKER"/>
    <n v="1"/>
    <n v="3.2"/>
  </r>
  <r>
    <x v="52"/>
    <n v="477"/>
    <n v="2012"/>
    <s v="Fort Neal Park Restrooms"/>
    <s v="A"/>
    <n v="40000"/>
    <s v="D"/>
    <s v="City of Parkersburg"/>
    <s v="The City of Parkersburg will construct a 570 SF masonry comfort station at Fort Neal Park, up to the limits of the grant award."/>
    <s v="Fort Neal Park"/>
    <s v="WOOD"/>
    <n v="1"/>
    <n v="1.6"/>
  </r>
  <r>
    <x v="52"/>
    <n v="478"/>
    <n v="2012"/>
    <s v="Barbour County Park Playground"/>
    <s v="A"/>
    <n v="17384"/>
    <s v="R"/>
    <s v="Barbour County Commission"/>
    <s v="The Barbour County Commission will replace obsolete play- ground equipment at the Barbour County Park playground with ADA compliant equipment, up to the limits of the grant award."/>
    <s v="Barbour County Park"/>
    <s v="BARBOUR"/>
    <n v="1"/>
    <n v="165.9"/>
  </r>
  <r>
    <x v="52"/>
    <n v="481"/>
    <n v="2012"/>
    <s v="Ridenour Lake Shelter Repairs"/>
    <s v="A"/>
    <n v="60966"/>
    <s v="R"/>
    <s v="City of Nitro"/>
    <s v="The city of Nitro will perform repairs to Shelter #4 at Ridenour Park, including improved ADA Accessiblity, the sponsor funded demolition of an abandoned comfort station in the vicinity of Shelter Four."/>
    <s v="Ridenour Lake Park"/>
    <s v="Kanawha"/>
    <n v="0"/>
    <n v="70"/>
  </r>
  <r>
    <x v="52"/>
    <n v="476"/>
    <n v="2012"/>
    <s v="Veterans Memorial Park Bathhouse Renovation"/>
    <s v="A"/>
    <n v="100000"/>
    <s v="R"/>
    <s v="City of Clarksburg"/>
    <s v="The city of Clarksburg will complete interior renovations of its existing pool bathhouse at the Veterans Memorial Park to comply iwth the requirements of the 1990 Americans With Disability Act."/>
    <s v="Veteran's Memorial Park"/>
    <s v="Harrison"/>
    <n v="0"/>
    <n v="38.9"/>
  </r>
  <r>
    <x v="52"/>
    <n v="479"/>
    <n v="2012"/>
    <s v="Glen Dale Bathhouse &amp; Group Shelter Repairs"/>
    <s v="A"/>
    <n v="40000"/>
    <s v="R"/>
    <s v="City of Glen Dale"/>
    <s v="The city of Glen Dale will perform structural repairs and renovations to the bathhouse and group shelter repairs located at Glen Dale City Park."/>
    <s v="Glen Dale City Park"/>
    <s v="MARSHALL"/>
    <n v="1"/>
    <n v="1.8"/>
  </r>
  <r>
    <x v="52"/>
    <n v="490"/>
    <n v="2013"/>
    <s v="Sam Michael's Park Shelter &amp; Playground"/>
    <s v="A"/>
    <n v="40000"/>
    <s v="D"/>
    <s v="Jefferson County Parks &amp; Recreation Commission"/>
    <s v="The Jefferson County Parks &amp; Recreation Commission will construct a new group picnic shelter, ADA compliant playground and LWCF signage at Sam Michaels's Park."/>
    <s v="Sam Michael's Park"/>
    <s v="JEFFERSON"/>
    <n v="0"/>
    <n v="137.4"/>
  </r>
  <r>
    <x v="52"/>
    <n v="486"/>
    <n v="2013"/>
    <s v="Veterans Memorial Park Improvements II"/>
    <s v="A"/>
    <n v="100000"/>
    <s v="D"/>
    <s v="City of Clarksburg"/>
    <s v="The City of Clarksburg will construct improvements to the park including a new group picnic shelter and pool complex shade structure."/>
    <s v="Veteran's Memorial Park"/>
    <s v="Harrison"/>
    <n v="0"/>
    <n v="38.9"/>
  </r>
  <r>
    <x v="52"/>
    <n v="488"/>
    <n v="2013"/>
    <s v="Parkersburg Southwood Park Mini-Golf"/>
    <s v="A"/>
    <n v="35000"/>
    <s v="D"/>
    <s v="City of Parkersburg"/>
    <s v="The city of Parkersburg will construct an ADA compliant mini golf course at Southwood Park"/>
    <s v="SOUTHWOOD PARK"/>
    <s v="Wood"/>
    <n v="0"/>
    <n v="28.7"/>
  </r>
  <r>
    <x v="52"/>
    <n v="487"/>
    <n v="2013"/>
    <s v="City of Huntington Harris Riverfront Park"/>
    <s v="A"/>
    <n v="50000"/>
    <s v="D"/>
    <s v="City of Huntington"/>
    <s v="The city of Huntington will construct a new path and skateboard elements within its Harris Riverfront Park."/>
    <s v="Harris Park"/>
    <s v="Cabell"/>
    <n v="0"/>
    <n v="20.100000000000001"/>
  </r>
  <r>
    <x v="52"/>
    <n v="491"/>
    <n v="2013"/>
    <s v="Wheeling Park Stifel Playground Improvements"/>
    <s v="A"/>
    <n v="100000"/>
    <s v="R"/>
    <s v="Wheeling Park Commission"/>
    <s v="The Wheeling Park Commission will perform playground and comfort station renovations including ADA improvements and LWCF signage at Stifel Playground."/>
    <s v="WHEELING PARK"/>
    <s v="Ohio"/>
    <n v="0"/>
    <n v="302.10000000000002"/>
  </r>
  <r>
    <x v="52"/>
    <n v="485"/>
    <n v="2013"/>
    <s v="Pleasants County Park Pool Complex"/>
    <s v="A"/>
    <n v="100000"/>
    <s v="R"/>
    <s v="Plesants County Commission"/>
    <s v="Pleasants Cty will perform pool &amp; bathhouse renovations including ADA improvements and LWCF signage installation at the Park in St. Mary's."/>
    <s v="Pleasants County Park"/>
    <s v="PLEASANTS"/>
    <n v="0"/>
    <n v="50"/>
  </r>
  <r>
    <x v="52"/>
    <n v="489"/>
    <n v="2013"/>
    <s v="Lewis County Park ADA Improvements"/>
    <s v="A"/>
    <n v="60000"/>
    <s v="R"/>
    <s v="Lewis County Commission"/>
    <s v="Lewis County Commission will perform ADA improvements to its pool complex and playground."/>
    <s v="LEWIS COUNTY PARK"/>
    <s v="Lewis"/>
    <n v="0"/>
    <n v="17.2"/>
  </r>
  <r>
    <x v="53"/>
    <n v="876"/>
    <n v="2012"/>
    <s v="GLENDO STATE PARK TRIALS PHASE 3"/>
    <s v="A"/>
    <n v="181731.73"/>
    <s v="D"/>
    <s v="STATE OF WYOMING"/>
    <s v="The State of Wyoming will construct a 3-mile non-motorized trail system within Glendo State Park. The system will allow non-motorized access to park visitors seeking natural, undisturbed are by linking the current trails at the dam overlook with areas on the south end of the park such as Two Moon Campground, Headquarters, and the Glendo Marina. The expanded trail system will accommodate various skill levels with a variety of unique trail features, terrain, vistas, ecosystems, and education opportunities all in the same outing."/>
    <s v="GLENDO STATE PARK"/>
    <s v="PLATTE"/>
    <n v="0"/>
    <n v="18381.900000000001"/>
  </r>
  <r>
    <x v="53"/>
    <n v="884"/>
    <n v="2012"/>
    <s v="HOLLIDAY PARK EXPANSION"/>
    <s v="C"/>
    <n v="31192.5"/>
    <s v="D"/>
    <s v="CITY OF CHEYENNE"/>
    <s v="Cheyenne (Laramie County) will improve Holliday Park by installing accessible playground equipment upon an accessible bonded rubber safety surfacing, constructing an accessible path from the parking lot to the playground, and updating the irrigation system, lighting and landscaping at the park."/>
    <s v="HOLLIDAY PARK"/>
    <s v="Laramie"/>
    <n v="0"/>
    <n v="38.5"/>
  </r>
  <r>
    <x v="53"/>
    <n v="877"/>
    <n v="2012"/>
    <s v="MOUNTAIN VIEW TOWN PARK IMPROVEMENTS PHASE II"/>
    <s v="C"/>
    <n v="61730"/>
    <s v="D"/>
    <s v="TOWN OF MOUNTAIN VIEW"/>
    <s v="The Town of Mountain View will improve the 22-acre Mountain View Town Park by depositing top soil and seeding a new ball field area; installing an irrigation system; renovating an existing water pump house and sports equipment storage shed; constructing an outdoor pavilion with restrooms; adding an additional parking area; and, installing twelve new picnic tables."/>
    <s v="MOUNTAIN VIEW TOWN PARK"/>
    <s v="UINTA"/>
    <n v="0"/>
    <n v="22"/>
  </r>
  <r>
    <x v="53"/>
    <n v="885"/>
    <n v="2012"/>
    <s v="WEST VIEW PARK"/>
    <s v="A"/>
    <n v="90916"/>
    <s v="D"/>
    <s v="CITY OF MOORCROFT"/>
    <s v="Moorcroft (Crook County) will improve Westview Park by constructing a regulation size “Little League” baseball field, a scorer’s booth/concession stand/restroom facility, and a playground plus installing lighting, park signage, utilities, and flag poles."/>
    <s v="WESTVIEW PARK"/>
    <s v="Crook"/>
    <n v="0"/>
    <n v="15.3"/>
  </r>
  <r>
    <x v="53"/>
    <n v="887"/>
    <n v="2012"/>
    <s v="UNDINE PARK SPLASH PAD PHASE 2"/>
    <s v="C"/>
    <n v="58075.41"/>
    <s v="D"/>
    <s v="CITY OF LARAMIE"/>
    <s v="Laramie (Albany County) will improve Undine Park by constructing an additional 662 s.f. of the splash pad and the installation of seven play features along with a UV water filtration system. Undine Park is Laramie’s oldest park."/>
    <s v="UNDINE PARK"/>
    <s v="ALBANY"/>
    <n v="0"/>
    <n v="10"/>
  </r>
  <r>
    <x v="53"/>
    <n v="888"/>
    <n v="2012"/>
    <s v="ALTA PARK PLAYGROUND"/>
    <s v="C"/>
    <n v="12477"/>
    <s v="D"/>
    <s v="TETON COUNTY"/>
    <s v="Teton County will improve Alta Park by installing a climbing boulder and ropes playground upon an engineered wood fiber protective surfacing."/>
    <s v="ALTA PARK"/>
    <s v="Teton"/>
    <n v="0"/>
    <n v="3.5"/>
  </r>
  <r>
    <x v="53"/>
    <n v="886"/>
    <n v="2012"/>
    <s v="CROSSROADS WEST PARK"/>
    <s v="A"/>
    <n v="81100.5"/>
    <s v="R"/>
    <s v="SWEETWATER COUNTY"/>
    <s v="Sweetwater County will utilize improve Crossroads West Park in Rock Springs by replacing two fixed playground structures."/>
    <s v="CROSSROADS WEST PARK"/>
    <s v="Sweetwater"/>
    <n v="0"/>
    <n v="114.5"/>
  </r>
  <r>
    <x v="53"/>
    <n v="879"/>
    <n v="2012"/>
    <s v="MEETEETSE RODEO GROUNDS PHASE 2"/>
    <s v="C"/>
    <n v="54755"/>
    <s v="R"/>
    <s v="TOWN OF MEETEETSE"/>
    <s v="The Town of Meeteetse will improve the Rodeo Grounds by constructing new arena support facilities including underground electrical utilities."/>
    <s v="MEETEETSE RODEO ARENA"/>
    <s v="PARK"/>
    <n v="0"/>
    <n v="48.4"/>
  </r>
  <r>
    <x v="53"/>
    <n v="880"/>
    <n v="2012"/>
    <s v="CENTENNIAL PARK PLAYGROUND"/>
    <s v="C"/>
    <n v="30428"/>
    <s v="R"/>
    <s v="SHERIDAN COUNTY"/>
    <s v="Sheridan County will improve Centennial Park by replacing the outdated playground equipment and re-surfacing the playground to meet current safety standards."/>
    <s v="CENTENNIAL PARK"/>
    <s v="SHERIDAN"/>
    <n v="0"/>
    <n v="11"/>
  </r>
  <r>
    <x v="53"/>
    <n v="878"/>
    <n v="2012"/>
    <s v="OWEN BIRCHER PARK"/>
    <s v="C"/>
    <n v="18715"/>
    <s v="R"/>
    <s v="TETON COUNTY"/>
    <s v="Teton County will remove an old picnic shelter and replace it with a larger, updated shelter within the 4.68-acre Owen Bircher Park. The project will include the use of recycled and sustainable building materials. Owen Bircher Park is sited within the community of Wilson."/>
    <s v="OWEN BIRCHER PARK"/>
    <s v="TETON"/>
    <n v="0"/>
    <n v="4.7"/>
  </r>
  <r>
    <x v="53"/>
    <n v="881"/>
    <n v="2012"/>
    <s v="SUNDANCE SWIMMING POOL"/>
    <s v="A"/>
    <n v="62385"/>
    <s v="R"/>
    <s v="CITY OF SUNDANCE"/>
    <s v="Sundance (Crook County) will renovate the Sundance Municipal Pool by replacing the plumbing and updating the shower house to accessible standards. This pool is one of only a few outdoor recreational activities Sundance has to offer."/>
    <s v="SUNDANCE MUNICIPAL POOL"/>
    <s v="CROOK"/>
    <n v="0"/>
    <n v="2.5"/>
  </r>
  <r>
    <x v="53"/>
    <n v="889"/>
    <n v="2013"/>
    <s v="CURT GOWDY STATE PARK VISITOR CENTER SHOWER HOUSE"/>
    <s v="A"/>
    <n v="132311"/>
    <s v="D"/>
    <s v="STATE OF WYOMING"/>
    <s v="The Wyoming Department of State Parks and Cultural Resources will construct a shower house at the Curt Gowdy State Park visitor center."/>
    <s v="CURT GOWDY STATE PARK"/>
    <s v="Laramie"/>
    <n v="0"/>
    <n v="2117"/>
  </r>
  <r>
    <x v="53"/>
    <n v="892"/>
    <n v="2013"/>
    <s v="GUERNSEY COMMUNITY PICNIC SHELTER"/>
    <s v="A"/>
    <n v="15709.11"/>
    <s v="D"/>
    <s v="CITY OF GUERNSEY"/>
    <s v="The Town of Guernsey will construct a group picnic shelter and accessible sidewalk within City Park."/>
    <s v="SWIMMING POOL PARK"/>
    <s v="Platte"/>
    <n v="0"/>
    <n v="6.5"/>
  </r>
  <r>
    <x v="53"/>
    <n v="891"/>
    <n v="2014"/>
    <s v="CURT GOWDY STATE PARK PLAYGROUND IMPROVEMENTS"/>
    <s v="A"/>
    <n v="50000"/>
    <s v="D"/>
    <s v="STATE OF WYOMING"/>
    <s v="Wyoming State Parks will install new playground equipment near the group facilities at the Sherman Hills and Camp Jack areas of Curt Gowdy State Park. These replace the equipment at the Monte Cristo area."/>
    <s v="CURT GOWDY STATE PARK"/>
    <s v="Laramie"/>
    <n v="0"/>
    <n v="2117"/>
  </r>
  <r>
    <x v="53"/>
    <n v="893"/>
    <n v="2014"/>
    <s v="LEWIS PARK WILD WEST SPLASH PAD"/>
    <s v="A"/>
    <n v="127525.27"/>
    <s v="D"/>
    <s v="TOWN OF WHEATLAND"/>
    <s v="Wheatland will develop a splash park within Lewis Park."/>
    <s v="LEWIS CITY PARK"/>
    <s v="Platte"/>
    <n v="0"/>
    <n v="42"/>
  </r>
  <r>
    <x v="53"/>
    <n v="894"/>
    <n v="2014"/>
    <s v="SOUTH PARK ELEVATED BOARDWALK/CLASSROOM PLATFORM"/>
    <s v="A"/>
    <n v="54665"/>
    <s v="D"/>
    <s v="CITY OF SHERIDAN"/>
    <s v="The city of Sheridan will construct an elevated boardwalk leading to a raised viewing platform which will be used as an outdoor educational tool at South Park."/>
    <s v="SOUTH PARK"/>
    <s v="Sheridan"/>
    <n v="0"/>
    <n v="38.4"/>
  </r>
  <r>
    <x v="53"/>
    <n v="890"/>
    <n v="2014"/>
    <s v="MARTIN LUTHER KING, JR. PARK TENNIS COURTS"/>
    <s v="A"/>
    <n v="70446.899999999994"/>
    <s v="D"/>
    <s v="CITY OF CHEYENNE"/>
    <s v="Cheyenne will construct QuickStart tennis courts. The previous courts have aged and deteriorated beyond repair. QuickStart tennis courts are smaller allowing four courts to fit onto the footprint of a standard court."/>
    <s v="MARTIN LUTHER KING PARK"/>
    <s v="Laramie"/>
    <n v="0"/>
    <n v="10.5"/>
  </r>
  <r>
    <x v="53"/>
    <n v="895"/>
    <n v="2014"/>
    <s v="HIGHLAND NEIGHBORHOOD PARK DEVELOPMENT PHASE I"/>
    <s v="A"/>
    <n v="68331.25"/>
    <s v="D"/>
    <s v="CITY OF CHEYENNE"/>
    <s v="The city of Cheyenne will develop a 2.79-acre parcel into a new neighborhood park within the Buffalo Ridge neighborhood as its first park. This development will include the installation of a picnic shelter with furnishings, a playground, and a basketball court."/>
    <s v="HIGHLAND NEIGHBORHOOD PARK"/>
    <s v="LARAMIE"/>
    <n v="0"/>
    <n v="2.8"/>
  </r>
</pivotCacheRecords>
</file>

<file path=xl/pivotCache/pivotCacheRecords2.xml><?xml version="1.0" encoding="utf-8"?>
<pivotCacheRecords xmlns="http://schemas.openxmlformats.org/spreadsheetml/2006/main" xmlns:r="http://schemas.openxmlformats.org/officeDocument/2006/relationships" count="114">
  <r>
    <n v="2011"/>
    <x v="0"/>
    <s v="Pulaski"/>
    <s v="Mill Springs"/>
    <n v="16.396000000000001"/>
    <n v="63147"/>
  </r>
  <r>
    <n v="2011"/>
    <x v="0"/>
    <s v="Boyle"/>
    <s v="Perryville"/>
    <n v="52.94"/>
    <n v="110124"/>
  </r>
  <r>
    <n v="2011"/>
    <x v="0"/>
    <s v="Boyle"/>
    <s v="Perryville"/>
    <n v="141"/>
    <n v="366764"/>
  </r>
  <r>
    <n v="2011"/>
    <x v="0"/>
    <s v="Boyle"/>
    <s v="Perryville"/>
    <n v="66.47"/>
    <n v="101156"/>
  </r>
  <r>
    <n v="2011"/>
    <x v="1"/>
    <s v="Frederick"/>
    <s v="South Mountain"/>
    <n v="13.96"/>
    <n v="119500"/>
  </r>
  <r>
    <n v="2011"/>
    <x v="2"/>
    <s v="Yellow Medicine"/>
    <s v="Wood Lake"/>
    <n v="240"/>
    <n v="70250"/>
  </r>
  <r>
    <n v="2011"/>
    <x v="3"/>
    <s v="Christian"/>
    <s v="Wilson's Creek"/>
    <n v="40"/>
    <n v="87868"/>
  </r>
  <r>
    <n v="2011"/>
    <x v="4"/>
    <s v="Warren"/>
    <s v="Vicksburg"/>
    <n v="1.5"/>
    <n v="35075"/>
  </r>
  <r>
    <n v="2011"/>
    <x v="4"/>
    <s v="Warren"/>
    <s v="Vicksburg"/>
    <n v="3"/>
    <n v="65550"/>
  </r>
  <r>
    <n v="2011"/>
    <x v="4"/>
    <s v="Claiborne"/>
    <s v="Port Gibson"/>
    <n v="4.5"/>
    <n v="100800"/>
  </r>
  <r>
    <n v="2011"/>
    <x v="5"/>
    <s v="Lenoir"/>
    <s v="Wyse Fork"/>
    <n v="91.24"/>
    <n v="120000"/>
  </r>
  <r>
    <n v="2011"/>
    <x v="5"/>
    <s v="Johnston"/>
    <s v="Bentonville"/>
    <n v="12.16"/>
    <n v="45325"/>
  </r>
  <r>
    <n v="2011"/>
    <x v="5"/>
    <s v="Johnston"/>
    <s v="Bentonville"/>
    <n v="39.35"/>
    <n v="114000"/>
  </r>
  <r>
    <n v="2011"/>
    <x v="5"/>
    <s v="Johnston"/>
    <s v="Bentonville"/>
    <n v="28.815000000000001"/>
    <n v="77000"/>
  </r>
  <r>
    <n v="2011"/>
    <x v="5"/>
    <s v="Johnston"/>
    <s v="Bentonville"/>
    <n v="14.42"/>
    <n v="41000"/>
  </r>
  <r>
    <n v="2011"/>
    <x v="5"/>
    <s v="Johnston"/>
    <s v="Bentonville"/>
    <n v="25.49"/>
    <n v="73000"/>
  </r>
  <r>
    <n v="2011"/>
    <x v="5"/>
    <s v="Johnston"/>
    <s v="Bentonville"/>
    <n v="15"/>
    <n v="41000"/>
  </r>
  <r>
    <n v="2011"/>
    <x v="6"/>
    <s v="Mayes"/>
    <s v="Cabin Creek"/>
    <n v="42.7"/>
    <n v="127875"/>
  </r>
  <r>
    <n v="2011"/>
    <x v="6"/>
    <s v="Mayes"/>
    <s v="Cabin Creek"/>
    <n v="43.8"/>
    <n v="57700"/>
  </r>
  <r>
    <n v="2011"/>
    <x v="7"/>
    <s v="Adams"/>
    <s v="Gettysburg"/>
    <n v="0.46200000000000002"/>
    <n v="133727"/>
  </r>
  <r>
    <n v="2011"/>
    <x v="7"/>
    <s v="Adams"/>
    <s v="Gettysburg"/>
    <n v="0.96"/>
    <n v="82000"/>
  </r>
  <r>
    <n v="2011"/>
    <x v="8"/>
    <s v="McNairy"/>
    <s v="Shiloh"/>
    <n v="145"/>
    <n v="162809"/>
  </r>
  <r>
    <n v="2011"/>
    <x v="8"/>
    <s v="McNairy"/>
    <s v="Shiloh"/>
    <n v="65.599999999999994"/>
    <n v="139254"/>
  </r>
  <r>
    <n v="2011"/>
    <x v="8"/>
    <s v="McNairy"/>
    <s v="Shiloh"/>
    <n v="55.85"/>
    <n v="99985"/>
  </r>
  <r>
    <n v="2011"/>
    <x v="8"/>
    <s v="Henderson"/>
    <s v="Parker's Crossroads"/>
    <n v="0.5"/>
    <n v="40850"/>
  </r>
  <r>
    <n v="2011"/>
    <x v="8"/>
    <s v="Williamson"/>
    <s v="Franklin II"/>
    <n v="4.8899999999999997"/>
    <n v="103000"/>
  </r>
  <r>
    <n v="2011"/>
    <x v="9"/>
    <s v="Henrico"/>
    <s v="Chaffin's Farm"/>
    <n v="7.1550000000000002"/>
    <n v="59875"/>
  </r>
  <r>
    <n v="2011"/>
    <x v="9"/>
    <s v="Spotsylvania"/>
    <s v="Chancellorsville"/>
    <n v="9.23"/>
    <n v="132200"/>
  </r>
  <r>
    <n v="2011"/>
    <x v="9"/>
    <s v="Fauquier"/>
    <s v="Buckland Mills"/>
    <n v="59.38"/>
    <n v="2300000"/>
  </r>
  <r>
    <n v="2011"/>
    <x v="9"/>
    <s v="Spotsylvania"/>
    <s v="Chancellorsville"/>
    <n v="13.95"/>
    <n v="246425"/>
  </r>
  <r>
    <n v="2011"/>
    <x v="9"/>
    <s v="Frederick/Orange"/>
    <s v="Cedar Creek/Mine Run"/>
    <n v="69.5"/>
    <n v="430000"/>
  </r>
  <r>
    <n v="2011"/>
    <x v="9"/>
    <s v="Shenandoah"/>
    <s v="Tom's Brook"/>
    <n v="211.25"/>
    <n v="78157"/>
  </r>
  <r>
    <n v="2011"/>
    <x v="9"/>
    <s v="Shenandoah"/>
    <s v="Tom's Brook"/>
    <n v="78.314999999999998"/>
    <n v="62500"/>
  </r>
  <r>
    <n v="2011"/>
    <x v="9"/>
    <s v="Orange"/>
    <s v="Mine Run"/>
    <n v="5"/>
    <n v="43690"/>
  </r>
  <r>
    <n v="2011"/>
    <x v="10"/>
    <s v="Jefferson"/>
    <s v="Shepherdstown"/>
    <n v="13.25"/>
    <n v="85000"/>
  </r>
  <r>
    <n v="2011"/>
    <x v="10"/>
    <s v="Jefferson County"/>
    <s v="Summit Point"/>
    <n v="264.32"/>
    <n v="883700"/>
  </r>
  <r>
    <n v="2011"/>
    <x v="10"/>
    <s v="Jefferson"/>
    <s v="Smithfield Crossing"/>
    <n v="73"/>
    <n v="189778.1"/>
  </r>
  <r>
    <n v="2012"/>
    <x v="11"/>
    <s v="Cobb"/>
    <s v="Marietta Operations"/>
    <n v="132"/>
    <n v="2011551"/>
  </r>
  <r>
    <n v="2012"/>
    <x v="0"/>
    <s v="Wayne"/>
    <s v="Mill Springs"/>
    <n v="78.22"/>
    <n v="328425"/>
  </r>
  <r>
    <n v="2012"/>
    <x v="0"/>
    <s v="Boyle"/>
    <s v="Perryville"/>
    <n v="1"/>
    <n v="42792.53"/>
  </r>
  <r>
    <n v="2012"/>
    <x v="12"/>
    <s v="DeSoto"/>
    <s v="Mansfield"/>
    <n v="0.79"/>
    <n v="40116"/>
  </r>
  <r>
    <n v="2012"/>
    <x v="5"/>
    <s v="Johnston"/>
    <s v="Bentonville"/>
    <n v="61.1"/>
    <n v="168720"/>
  </r>
  <r>
    <n v="2012"/>
    <x v="5"/>
    <s v="Johnston"/>
    <s v="Bentonville"/>
    <n v="22.17"/>
    <n v="58600"/>
  </r>
  <r>
    <n v="2012"/>
    <x v="5"/>
    <s v="Cumberland"/>
    <s v="Averasborough"/>
    <n v="44"/>
    <n v="102289"/>
  </r>
  <r>
    <n v="2012"/>
    <x v="5"/>
    <s v="Johnston"/>
    <s v="Bentonville"/>
    <n v="108.47"/>
    <n v="253442.5"/>
  </r>
  <r>
    <n v="2012"/>
    <x v="8"/>
    <s v="Williamson"/>
    <s v="Franklin I"/>
    <n v="0.21"/>
    <n v="112800"/>
  </r>
  <r>
    <n v="2012"/>
    <x v="9"/>
    <s v="Culpeper"/>
    <s v="Kelly's Ford"/>
    <n v="964"/>
    <n v="500000"/>
  </r>
  <r>
    <n v="2012"/>
    <x v="9"/>
    <s v="Hanover"/>
    <s v="Totopotomoy Creek"/>
    <n v="2"/>
    <n v="91430"/>
  </r>
  <r>
    <n v="2012"/>
    <x v="9"/>
    <s v="City of Petersburg"/>
    <s v="Peebles' Farm"/>
    <n v="19.3"/>
    <n v="33190"/>
  </r>
  <r>
    <n v="2012"/>
    <x v="9"/>
    <s v="Prince William "/>
    <s v="Manassas II"/>
    <n v="3"/>
    <n v="195221"/>
  </r>
  <r>
    <n v="2012"/>
    <x v="9"/>
    <s v="Clark"/>
    <s v="Cool Springs"/>
    <n v="915"/>
    <n v="1800000"/>
  </r>
  <r>
    <n v="2012"/>
    <x v="9"/>
    <s v="Chesterfield"/>
    <s v="Ware Bottom Church"/>
    <n v="31"/>
    <n v="367263"/>
  </r>
  <r>
    <n v="2012"/>
    <x v="9"/>
    <s v="Clark"/>
    <s v="Cool Springs/Kelly's Ford"/>
    <n v="195"/>
    <n v="800000"/>
  </r>
  <r>
    <n v="2012"/>
    <x v="9"/>
    <s v="Rockingham"/>
    <s v="Cross Keys"/>
    <n v="83"/>
    <n v="181000"/>
  </r>
  <r>
    <n v="2012"/>
    <x v="9"/>
    <s v="Fauquier"/>
    <s v="Buckland Mills"/>
    <n v="3.66"/>
    <n v="1050000"/>
  </r>
  <r>
    <n v="2012"/>
    <x v="9"/>
    <s v="Shenandoah"/>
    <s v="Tom's Brook"/>
    <n v="161"/>
    <n v="25000"/>
  </r>
  <r>
    <n v="2012"/>
    <x v="9"/>
    <s v="Warren"/>
    <s v="Vicksburg"/>
    <n v="1"/>
    <n v="43865"/>
  </r>
  <r>
    <n v="2012"/>
    <x v="9"/>
    <s v="City of Leesburg"/>
    <s v="Ball's Bluff"/>
    <n v="3.22"/>
    <n v="230475"/>
  </r>
  <r>
    <n v="2012"/>
    <x v="9"/>
    <s v="Fauquier"/>
    <s v="Buckland Mills"/>
    <n v="50"/>
    <n v="1160000"/>
  </r>
  <r>
    <n v="2012"/>
    <x v="9"/>
    <s v="Prince Edward"/>
    <s v="Sailor's Creek"/>
    <n v="130"/>
    <n v="94003"/>
  </r>
  <r>
    <n v="2012"/>
    <x v="9"/>
    <s v="Culpeper"/>
    <s v="Cedar Mountain"/>
    <n v="4.4669999999999996"/>
    <n v="129309"/>
  </r>
  <r>
    <n v="2012"/>
    <x v="9"/>
    <s v="Spotsylvania"/>
    <s v="Chancellorsville"/>
    <n v="81.69"/>
    <n v="289999"/>
  </r>
  <r>
    <n v="2012"/>
    <x v="9"/>
    <s v="Appomattox"/>
    <s v="Appomattox Courthouse"/>
    <n v="49"/>
    <n v="139528"/>
  </r>
  <r>
    <n v="2013"/>
    <x v="11"/>
    <s v="Catoosa"/>
    <s v="Chickamauga"/>
    <n v="102.74"/>
    <n v="556967"/>
  </r>
  <r>
    <n v="2013"/>
    <x v="11"/>
    <s v="Catoosa"/>
    <s v="Chickamauga"/>
    <n v="7.21"/>
    <n v="105358.73"/>
  </r>
  <r>
    <n v="2013"/>
    <x v="1"/>
    <s v="Frederick"/>
    <s v="South Mountain"/>
    <n v="4.33"/>
    <n v="166600"/>
  </r>
  <r>
    <n v="2013"/>
    <x v="1"/>
    <s v="Washington"/>
    <s v="Antietam"/>
    <n v="15"/>
    <n v="157075"/>
  </r>
  <r>
    <n v="2013"/>
    <x v="1"/>
    <s v="Frederick"/>
    <s v="South Mountain"/>
    <n v="264.22000000000003"/>
    <n v="561687.5"/>
  </r>
  <r>
    <n v="2013"/>
    <x v="3"/>
    <s v="Jasper"/>
    <s v="Carthage"/>
    <n v="180"/>
    <n v="105075"/>
  </r>
  <r>
    <n v="2013"/>
    <x v="4"/>
    <s v="Lee"/>
    <s v="Brice's Crossroads"/>
    <n v="0.9"/>
    <n v="34027.5"/>
  </r>
  <r>
    <n v="2013"/>
    <x v="4"/>
    <s v="Warren"/>
    <s v="Vicksburg"/>
    <n v="5"/>
    <n v="220500"/>
  </r>
  <r>
    <n v="2013"/>
    <x v="5"/>
    <s v="Johnston"/>
    <s v="Bentonville"/>
    <n v="53.89"/>
    <n v="124973"/>
  </r>
  <r>
    <n v="2013"/>
    <x v="5"/>
    <s v="Johnston"/>
    <s v="Bentonville"/>
    <n v="55.73"/>
    <n v="142191"/>
  </r>
  <r>
    <n v="2013"/>
    <x v="5"/>
    <s v="Johnston"/>
    <s v="Bentonville"/>
    <n v="13.382"/>
    <n v="27250.5"/>
  </r>
  <r>
    <n v="2013"/>
    <x v="5"/>
    <s v="Johnston"/>
    <s v="Bentonville"/>
    <n v="7.5720000000000001"/>
    <n v="45798"/>
  </r>
  <r>
    <n v="2013"/>
    <x v="8"/>
    <s v="Hamilton"/>
    <s v="Chattanooga III"/>
    <n v="31.01"/>
    <n v="440000"/>
  </r>
  <r>
    <n v="2013"/>
    <x v="8"/>
    <s v="Hamilton"/>
    <s v="Chattanooga III"/>
    <n v="17.04"/>
    <n v="390000"/>
  </r>
  <r>
    <n v="2013"/>
    <x v="9"/>
    <s v="Culpeper"/>
    <s v="Rappahannock Station I"/>
    <n v="67.349999999999994"/>
    <n v="111454"/>
  </r>
  <r>
    <n v="2013"/>
    <x v="9"/>
    <s v="Culpeper"/>
    <s v="Kelly's Ford"/>
    <n v="43.28"/>
    <n v="71920"/>
  </r>
  <r>
    <n v="2013"/>
    <x v="9"/>
    <s v="Culpeper"/>
    <s v="Rappahannock Station II"/>
    <n v="52"/>
    <n v="52000"/>
  </r>
  <r>
    <n v="2013"/>
    <x v="9"/>
    <s v="Culpeper"/>
    <s v="Rappahannock Station I"/>
    <n v="508"/>
    <n v="464000"/>
  </r>
  <r>
    <n v="2013"/>
    <x v="9"/>
    <s v="Dinwiddie"/>
    <s v="Peebles' Farm"/>
    <n v="2.52"/>
    <n v="104725"/>
  </r>
  <r>
    <n v="2013"/>
    <x v="9"/>
    <s v="Culpeper"/>
    <s v="Kelly's Ford"/>
    <n v="218.37"/>
    <n v="250000"/>
  </r>
  <r>
    <n v="2013"/>
    <x v="9"/>
    <s v="Prince Edward"/>
    <s v="High Bridge"/>
    <n v="115.12"/>
    <n v="104075"/>
  </r>
  <r>
    <n v="2013"/>
    <x v="9"/>
    <s v="Henrico"/>
    <s v="Glendale"/>
    <n v="34.4"/>
    <n v="118319"/>
  </r>
  <r>
    <n v="2013"/>
    <x v="9"/>
    <s v="Spotsylvania"/>
    <s v="Chancellorsville"/>
    <n v="27.4"/>
    <n v="330457"/>
  </r>
  <r>
    <n v="2013"/>
    <x v="9"/>
    <s v="Shenandoah"/>
    <s v="New Market"/>
    <n v="0.25700000000000001"/>
    <n v="303662"/>
  </r>
  <r>
    <n v="2013"/>
    <x v="9"/>
    <s v="Chesterfield"/>
    <s v="Ware Bottom Church"/>
    <n v="14.749000000000001"/>
    <n v="143400"/>
  </r>
  <r>
    <n v="2013"/>
    <x v="9"/>
    <s v="Prince William"/>
    <s v="Manassas II"/>
    <n v="3.16"/>
    <n v="274179.19"/>
  </r>
  <r>
    <n v="2013"/>
    <x v="9"/>
    <s v="Culpeper"/>
    <s v="Brandy Station"/>
    <n v="56.68"/>
    <n v="1795600"/>
  </r>
  <r>
    <n v="2013"/>
    <x v="9"/>
    <s v="Henrico"/>
    <s v="Deep Bottom I"/>
    <n v="30.65"/>
    <n v="297870"/>
  </r>
  <r>
    <n v="2013"/>
    <x v="10"/>
    <s v="Jefferson"/>
    <s v="Shepherdstown"/>
    <n v="1.8"/>
    <n v="95775"/>
  </r>
  <r>
    <n v="2013"/>
    <x v="10"/>
    <s v="Jefferson"/>
    <s v="Shepherdstown"/>
    <n v="0.62"/>
    <n v="37812.5"/>
  </r>
  <r>
    <n v="2014"/>
    <x v="0"/>
    <s v="Wayne"/>
    <s v="Mill Springs"/>
    <n v="102.6"/>
    <n v="361475"/>
  </r>
  <r>
    <n v="2014"/>
    <x v="12"/>
    <s v="DeSoto"/>
    <s v="Mansfield"/>
    <n v="282"/>
    <n v="337230"/>
  </r>
  <r>
    <n v="2014"/>
    <x v="1"/>
    <s v="Frederick"/>
    <s v="South Mountain"/>
    <n v="42.5"/>
    <n v="116492.25"/>
  </r>
  <r>
    <n v="2014"/>
    <x v="5"/>
    <s v="Johnston"/>
    <s v="Bentonville"/>
    <n v="14.74"/>
    <n v="41163.5"/>
  </r>
  <r>
    <n v="2014"/>
    <x v="5"/>
    <s v="Wayne"/>
    <s v="Bentonville"/>
    <n v="5.43"/>
    <n v="17213"/>
  </r>
  <r>
    <n v="2014"/>
    <x v="13"/>
    <s v="Santa Fe"/>
    <s v="Glorieta Pass"/>
    <n v="16.7"/>
    <n v="22300"/>
  </r>
  <r>
    <n v="2014"/>
    <x v="7"/>
    <s v="Adams"/>
    <s v="Gettysburg"/>
    <n v="4.1399999999999997"/>
    <n v="1500000"/>
  </r>
  <r>
    <n v="2014"/>
    <x v="7"/>
    <s v="Adams"/>
    <s v="Gettysburg"/>
    <n v="3"/>
    <n v="81752"/>
  </r>
  <r>
    <n v="2014"/>
    <x v="7"/>
    <s v="Adams"/>
    <s v="Gettysburg"/>
    <n v="0.98"/>
    <n v="31162"/>
  </r>
  <r>
    <n v="2014"/>
    <x v="7"/>
    <s v="Adams"/>
    <s v="Gettysburg"/>
    <n v="0.63"/>
    <n v="144813.75"/>
  </r>
  <r>
    <n v="2014"/>
    <x v="7"/>
    <s v="Adams"/>
    <s v="Gettysburg"/>
    <n v="10.5"/>
    <n v="92352"/>
  </r>
  <r>
    <n v="2014"/>
    <x v="8"/>
    <s v="Williamson"/>
    <s v="Thompson's Station"/>
    <n v="32"/>
    <n v="202472.21"/>
  </r>
  <r>
    <n v="2014"/>
    <x v="9"/>
    <s v="Appomattox"/>
    <s v="Appomattox Courthouse"/>
    <n v="2.81"/>
    <n v="92676"/>
  </r>
  <r>
    <n v="2014"/>
    <x v="9"/>
    <s v="Loudoun"/>
    <s v="Aldie"/>
    <n v="10"/>
    <n v="81985"/>
  </r>
  <r>
    <n v="2014"/>
    <x v="9"/>
    <s v="Appomattox"/>
    <s v="Appomattox Courthouse"/>
    <n v="3.67"/>
    <n v="58595.81"/>
  </r>
  <r>
    <n v="2014"/>
    <x v="9"/>
    <s v="Fauquier"/>
    <s v="Rappahannock Station II"/>
    <n v="1.7609999999999999"/>
    <n v="130000"/>
  </r>
  <r>
    <n v="2014"/>
    <x v="9"/>
    <s v="Caroline"/>
    <s v="North Anna"/>
    <n v="10.5"/>
    <n v="57225"/>
  </r>
  <r>
    <n v="2014"/>
    <x v="9"/>
    <s v="Prince William "/>
    <s v="Manassas II"/>
    <n v="2.58"/>
    <n v="230249"/>
  </r>
  <r>
    <n v="2014"/>
    <x v="9"/>
    <s v="Dinwiddie"/>
    <s v="White Oak Road"/>
    <n v="4.6100000000000003"/>
    <n v="154391.5"/>
  </r>
  <r>
    <n v="2014"/>
    <x v="9"/>
    <s v="Dinwiddie"/>
    <s v="Reams Station II"/>
    <n v="10.525"/>
    <n v="24931"/>
  </r>
  <r>
    <n v="2014"/>
    <x v="10"/>
    <s v="Jefferson"/>
    <s v="Harpers Ferry"/>
    <n v="12.97"/>
    <n v="1329802"/>
  </r>
</pivotCacheRecords>
</file>

<file path=xl/pivotCache/pivotCacheRecords3.xml><?xml version="1.0" encoding="utf-8"?>
<pivotCacheRecords xmlns="http://schemas.openxmlformats.org/spreadsheetml/2006/main" xmlns:r="http://schemas.openxmlformats.org/officeDocument/2006/relationships" count="122">
  <r>
    <s v="FWS-FY2012-1"/>
    <n v="2012"/>
    <n v="1"/>
    <s v="FWS"/>
    <s v="Alaska Maritime NWR"/>
    <s v="Core"/>
    <x v="0"/>
    <s v="AK-AL"/>
    <s v="Kenai Peninsula, Kodiak Island"/>
    <n v="400000"/>
    <n v="99000"/>
    <n v="613"/>
    <n v="151"/>
    <s v="Fee"/>
    <n v="152004"/>
    <s v="Y"/>
    <s v="Purpose of Acquisition: To conserve and restore seabird colonies and contribute to landscape scale_x000a_conservation within the Western Alaska Landscape Conservation Cooperative._x000a_Project Cooperators: Alaska Native Corporations, State of Alaska_x000a_Project Description: The Service would use funds to acquire two islands. The smaller of the islands, Flat_x000a_Island, only 13 acres in size, supports regionally significant seabird colonies. At least five species nest here,_x000a_including about 30,000 tufted puffins and small colonies of common murres, black-legged kittiwakes,_x000a_glaucous-winged gulls, and black oystercatchers. Cherni Island is a 600-acre island that supports 11 seabird_x000a_species, including large nesting populations of double-crested, red-faced, and pelagic cormorants (about_x000a_2,500 birds)._x000a_These islands provided habitat for large concentrations of burrow-nesting seabirds. However, the presence_x000a_of introduced predators has been detrimental to these vulnerable species. Acquiring these island habitats in_x000a_their entirety would enable the Service to provide long-term protection of seabird colonies, remove_x000a_introduced predators if necessary, restrict incompatible uses, and restore seabird habitat."/>
    <n v="0"/>
    <n v="0"/>
    <m/>
  </r>
  <r>
    <s v="FWS-FY2012-5"/>
    <n v="2012"/>
    <n v="5"/>
    <s v="FWS"/>
    <s v="Cache River NWR"/>
    <s v="Core"/>
    <x v="1"/>
    <s v="AR-1"/>
    <s v="Jackson, Woodruff, Monroe and Prairie"/>
    <n v="4250000"/>
    <n v="4143200"/>
    <n v="1700"/>
    <n v="1657"/>
    <s v="Fee"/>
    <n v="116957"/>
    <s v="Y"/>
    <s v="Purpose of Acquisition: To protect fisheries and wildlife resources and provide public access to refuge_x000a_lands._x000a_Project Cooperators: The Wildlife Federation, The Nature Conservancy, The Conservation Fund,_x000a_Audubon Society, and Arkansas Game and Fish Commission._x000a_Project Description: Funding would acquire fee title to approximately 1,700 acres of a 3,100-acre_x000a_property from The Conservation Fund. This would be a phased acquisition as funding becomes available._x000a_This tract contains some of the best quality and last remaining old growth hardwood forest in the area. This_x000a_acquisition would contribute greatly to the Cache River project area, which encompasses some of the_x000a_largest remaining contiguous blocks of bottomland hardwood forest in the Lower Mississippi Valley and_x000a_some of the largest remaining expanses of forested wetlands on any tributary within the Mississippi Alluvial_x000a_Valley. The area is considered the most important wintering area for mallards in North America, and one of_x000a_the most important for pintails, teal, Canada geese, and other migratory waterfowl. The wetland and_x000a_aquatic habitats of the Cache/Lower White Rivers ecosystem support 52 species of mammals, 232 species_x000a_of birds, 48 species of reptiles and amphibians, and approximately 95 species of freshwater fish._x000a_"/>
    <n v="5000"/>
    <n v="300"/>
    <s v="O&amp;M: To properly mark the boundary for 1700 acres the Service would have an initial cost of_x000a_approximately $5,000 for signs, posts, rivets, nails, paint, and boundary tags which the Service would fund_x000a_from Refuge System base funding. Once initially marked, annual costs would be &lt;$300 for maintenance."/>
  </r>
  <r>
    <s v="BLM-FY2013-1"/>
    <n v="2013"/>
    <n v="1"/>
    <s v="BLM"/>
    <s v="Ironwood Forest National Monument"/>
    <s v="Core"/>
    <x v="2"/>
    <s v="AZ-7"/>
    <s v="Pima County"/>
    <n v="1000000"/>
    <n v="800000"/>
    <n v="459"/>
    <n v="459"/>
    <s v="Fee"/>
    <n v="6362"/>
    <s v="Y"/>
    <s v="Purpose Consolidate landownership, prevent_x000a_residential development and mining and_x000a_provide long-term protection of_x000a_ecosystem, open space, species and_x000a_watershed values within the Monument._x000a_Purchase_x000a_Opportunities_x000a_Several inholding parcels are currently_x000a_available from highly-motivated willing_x000a_sellers. Acquisition of these parcels_x000a_would provide an opportunity to_x000a_consolidate land ownership and further_x000a_the protection of Monument objects._x000a_Partner Arizona Land and Water Trust._x000a_Cooperators Tohono O’odham Nation, Pima County, Friends of Ironwood Forest._x000a_Project_x000a_Description_x000a_Taking its name from one of the longest living trees in the Arizona desert, the 129,000-_x000a_acre Ironwood Forest National Monument is a true Sonoran Desert showcase. The_x000a_Ironwood is a very long-lived tree, with some specimens estimated to be more than_x000a_800 years old. Ironwood is a keystone species because it provides a nursery_x000a_environment of shade and protection that enables young seedlings of other species to_x000a_become established despite the harsh desert climate, where night-time lows can_x000a_exceed 105°F. Studies by the Arizona-Sonora Desert Museum have documented 560_x000a_plant species within the Monument. Resident birdwatchers have documented more_x000a_than 80 species of migratory and non-migratory birds. The Monument lies within the_x000a_scenic viewshed of the 1,210-mile Juan Bautista de Anza National Historic Trail, which_x000a_skirts its eastern boundary._x000a_The proposal involves the acquisition of two properties from highly-motivated willing_x000a_sellers. The parcels have been proposed for residential development, however a_x000a_reduced demand for residential units now provides an opportunity to eliminate this_x000a_potential threat._x000a_The Cocoraque parcel is within the Cocoraque Butte Archeological District which was_x000a_listed on the National Register of Historic Places in October 1975. More than_x000a_200 Hohokam and Paleoindian archaeological sites dated between 600 and 1450_x000a_(including many petroglyphs) have been identified on this parcel and within the_x000a_Monument._x000a_The Waterman parcel provides habitat to a small population of Nichol Turk’s Head_x000a_cactus, occurring in localized limestone-rich areas. The Nichol Turk’s Head is a very_x000a_slow-growing cactus, taking 10 years to reach a height of 2-3 inches. It was listed as_x000a_an endangered plant in 1976 and has an approved recovery plan."/>
    <n v="5000"/>
    <n v="1000"/>
    <m/>
  </r>
  <r>
    <s v="NPS-FY2011-1"/>
    <n v="2011"/>
    <n v="1"/>
    <s v="NPS"/>
    <s v="Petrified Forest National Park"/>
    <s v="Core"/>
    <x v="2"/>
    <s v="AZ-1"/>
    <s v="Apache and Navajo Counties"/>
    <n v="7540000"/>
    <n v="5100000"/>
    <n v="35960"/>
    <n v="24000"/>
    <s v="Fee"/>
    <n v="12205"/>
    <s v="Y"/>
    <s v="Description: The Act of December 3, 2004 (Public Law 108-430), revised the boundary of the park to include_x000a_an additional 125,000 acres of land, of which approximately 76,473 acres are privately owned. The act_x000a_authorized the Secretary of the Interior to acquire such privately owned land from a willing seller, by_x000a_donation, purchase with donated or appropriated funds, or exchange. The Service’s appropriation for 2010_x000a_included $4,575,000 for acquisition of Twin Buttes Ranch that was among the lands added to the park in_x000a_2004. This is the first funding to be directed to this project._x000a_Natural/Cultural Resources Associated with Proposal: Petrified Forest National Park contains globally_x000a_significant fossil from the Late Triassic Period. The park is a virtual laboratory offering opportunities for_x000a_paleontological research and visitor understanding that are unparalleled. The conservation and protection_x000a_of the fossil resources, especially petrified wood (critical park resource) is the reason for the original_x000a_establishment of the park, while the protection of vast cultural resources (the secondary unit resource) is_x000a_a major focus and the intent of later expansion legislation._x000a_Threat: Direct threats to natural and cultural resources in the proposed expansion area include theft and_x000a_vandalism of fragile and non-renewable archaeological and paleontological sites and resources. Although_x000a_these occurrences are all within the park’s congressionally approved administrative boundary, the park_x000a_currently has no jurisdiction over these lands and therefore non-renewable paleontological and_x000a_archaeological resources are unattended and subject to ongoing theft and vandalism._x000a_Need: The funds requested would be used to complete acquisition of Twin Buttes Ranch and NZ Milky_x000a_Ranch. The remainder would be obligated to commence acquisition of the Paulsell Ranch that includes_x000a_numerous significant cultural sites including rock art panels, as well as structures from the Puebloan_x000a_period of southwest. This property also includes nine miles of the Puerco River Riparian area. The Puerco_x000a_River Riparian Area provides crucial habitat for many of the species found in this area from insects and_x000a_rodents to raptors and migrating elk._x000a_Letters of support for this project have been received by the cities of Holbrook and Winslow, Arizona, the_x000a_State of Arizona, Arizona Department of Fish and Wildlife, the Navajo Nation, the Hopi Tribe, and the_x000a_Society of Vertebrate Paleontology._x000a_This acquisition will serve to protect riparian habitat and watershed resources and preserves an_x000a_overarching natural landscape and significant American cultural and historic resources."/>
    <s v="N/A"/>
    <s v="N/A"/>
    <m/>
  </r>
  <r>
    <s v="NPS-FY2013-4"/>
    <n v="2013"/>
    <n v="4"/>
    <s v="NPS"/>
    <s v="Petrified Forest National Park"/>
    <s v="Core"/>
    <x v="2"/>
    <s v="AZ-1"/>
    <s v="Apache and Navajo Counties"/>
    <n v="5000000"/>
    <n v="5000000"/>
    <n v="26495"/>
    <n v="26495"/>
    <s v="Fee"/>
    <n v="21670"/>
    <s v="Y"/>
    <s v="Description: The Act of December 3, 2004 (Public Law 108-430), revised the boundary of the park to include an additional 125,000 acres of land, of which approximately 76,473 acres were privately owned. The act authorized the Secretary of the Interior to acquire such privately owned land from a willing seller, by donation, purchase with donated or appropriated funds, or exchange. The Service’s FY 2012 budget request for the acquisition of such lands was not appropriated. _x000a__x000a_Natural/Cultural Resources Associated with Proposal: Petrified Forest National Park contains globally significant fossil from the Late Triassic Period. The park is a virtual laboratory offering opportunities for paleontological research and visitor understanding that are unparalleled. The conservation and protection of the fossil resources, especially petrified wood (critical park resource) is the reason for the original establishment of the park, while the protection of vast cultural resources (the secondary unit resource) is a major focus and the intent of later expansion legislation._x000a__x000a_Threat: Direct threats to natural and cultural resources in the proposed expansion area include theft and vandalism of fragile and non-renewable archaeological and paleontological sites and resources. Although these occurrences are all within the parks congressionally approved administrative boundary, the park currently has no jurisdiction over these lands and therefore non-renewable paleontological and archaeological resources are unattended and subject to ongoing theft and vandalism._x000a__x000a_Need: The requested funds will be used to acquire six tracts totaling 26,495 acres and comprising the Paulsell Ranch that is presently owned by the Hatch Family Limited Partnership. The ranch was added to the park in 2004 by P.L. 108-430 and is rich in archaeological and paleontological resources. The ranch contains several areas (e.g. Billings Gap) with globally significant paleontological resources that compliment those in the park and numerous historic cultural sites including rock art panels, as well as structures from the Puebloan period in the Southwest. This property also includes nine miles of the Puerco River Riparian area that provides crucial habitat for many of the species found in this area from insects and rodents to raptors and migrating elk. Federal acquisition of this property would result in greater, proactive resource protection and preservation of this significant landscape. Protective measures include vehicle, horse, and foot patrols by Law Enforcement Rangers, remote monitoring through the use of surveillance equipment, as well as site inventory and monitoring by resource management staff._x000a_"/>
    <n v="315000"/>
    <s v="N/A"/>
    <s v="An estimated $315,000 would be needed to manage and maintain this land_x000a_and provide, via an agreement with the State, management of State lands currently checker boarded with_x000a_NPS land."/>
  </r>
  <r>
    <s v="BLM-FY2011-1"/>
    <n v="2011"/>
    <n v="1"/>
    <s v="BLM"/>
    <s v="Santa Rosa And San Jacinto Mountains National Monument"/>
    <s v="Core"/>
    <x v="3"/>
    <s v="CA-44"/>
    <s v="Riverside County"/>
    <n v="500000"/>
    <n v="500000"/>
    <n v="160"/>
    <n v="160"/>
    <s v="Fee"/>
    <n v="24080"/>
    <s v="Y"/>
    <s v="Partner: Friends of the Desert Mountains._x000a__x000a_Cooperators: U.S. Forest Service, California Department of Fish and Game, Cities of Palm Desert, Palm Springs, Cathedral City, City of Rancho Mirage, Agua Caliente Band of Cahuilla Indians, Coachella Valley Mountains Conservancy, The Nature Conservancy._x000a__x000a_Project Description: Providing a rugged backdrop to the gateway communities of Palm Springs, Palm Desert and La Quinta, the Santa Rosa and San Jacinto Mountains National Monument (NM) hosted approximately 1,500,000 visitors in 2008. However, rapid urbanization, immediately adjacent to the Monument, ironically is threatening the tremendous scenic and wildlife resource values, which helped to establish these resort communities in the early 1900’s.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_x000a_Purpose_x000a_Conserve significant scenic, recreational, and wilderness resources within the Santa Rosa and San Jacinto Mountains National Monument. Increase recreational access/public use._x000a_Purchase_x000a_Opportunities_x000a_Multiple properties facing immediate threat from high-density suburban/urban residential development and incompatible recreational use and demands._x000a_"/>
    <n v="10000"/>
    <n v="1000"/>
    <m/>
  </r>
  <r>
    <s v="BLM-FY2011-6"/>
    <n v="2011"/>
    <n v="6"/>
    <s v="BLM"/>
    <s v="Carrizo Plain National Monument"/>
    <s v="Core"/>
    <x v="3"/>
    <s v="CA-22"/>
    <s v="Kern and San Luis Obispo Counties"/>
    <n v="2200000"/>
    <n v="1300000"/>
    <n v="2853"/>
    <n v="1680"/>
    <s v="Fee"/>
    <n v="26000"/>
    <s v="Y"/>
    <s v="Project Description: The Carrizo Plain National Monument is a majestic 250,000-acre grassland and scenic mountainous preserve that contains the last remaining undeveloped remnant of the San Joaquin Valley ecosystem. As a result, it provides critical contiguous habitat for one of the largest assemblages of threatened and endangered species surviving on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Iain lies Painted Rock, an important ceremonial site of the Chumash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see one of the most spectacular sections of the 800-mile long San Andreas Fault with its complex corrugated topography along the edge of the Plain. _x000a__x000a_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_x000a__x000a_"/>
    <n v="5000"/>
    <n v="1000"/>
    <m/>
  </r>
  <r>
    <s v="BLM-FY2011-8"/>
    <n v="2011"/>
    <n v="8"/>
    <s v="BLM"/>
    <s v="California Wilderness"/>
    <s v="Core"/>
    <x v="3"/>
    <s v="CA-1"/>
    <s v="Mendocino County"/>
    <n v="1800000"/>
    <n v="1800000"/>
    <n v="595"/>
    <n v="595"/>
    <s v="Fee"/>
    <n v="325000"/>
    <s v="Y"/>
    <s v="Project Description: There are 88 designated Wilderness units encompassing over 3.9 million acres of public land in California. The first 69 Wilderness unit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have designated 19 additional Wilderness units on BLM lands in California. These Wilderness units stretch from the north coast of California to the peaks of the Sierra Nevada to lands along the Mexican border. _x000a__x000a_Over 37 million people are now living in California. These Wilderness unit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_x000a__x000a_More than half of the South Fork Eel River Wilderness is characterized by reddish soil. This unusual soil has resulted in a unique vegetation cover with several Federally and State protected botanical species, including endangered, candidate, and BLM sensitive species. The Red Mountain and Cedar Creek drainages dominate the Wilderness and are tributaries to the South Fork Eel River. _x000a_"/>
    <n v="5000"/>
    <n v="1000"/>
    <m/>
  </r>
  <r>
    <s v="BLM-FY2012-2"/>
    <n v="2012"/>
    <n v="2"/>
    <s v="BLM"/>
    <s v="Santa Rosa And San Jacinto Mountains National Monument "/>
    <s v="Core"/>
    <x v="3"/>
    <s v="CA-45"/>
    <s v="Riverside County"/>
    <n v="1200000"/>
    <n v="1198080"/>
    <n v="160"/>
    <n v="160"/>
    <s v="Fee"/>
    <n v="24000"/>
    <s v="Y"/>
    <s v="Purpose: Consolidate land ownership pattern within the Monument to conserve significant scenic, recreational, and wilderness resources. Improve and increase recreational access/public use._x000a__x000a_Project Description: Providing a rugged backdrop to the gateway communities of Palm Springs, Palm Desert and La Quinta, the Santa Rosa and San Jacinto Mountains National Monument (NM) annually hosts over 1,500,000 visitors.  However, rapid urbanization, immediately adjacent to the Monument is threatening the tremendous scenic and wildlife resource values, which ironically helped to establish these resort communities in the early 1900’s.  A partnership effort including the State of California, BLM, U.S. Forest Service, local governments, and non-profit organizations has acquired more than 30,000 acres of inholdings to protect resources and improve management. 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U.S. Forest Service (64,400 acres of the Monument lie within the San Bernardino National Forest).  Three Wilderness units, the 94,989-acre Santa Rosa Mountain Wilderness, administered by BLM, and the 19,695-acre Santa Rosa Wilderness and a portion of the 33,177-acre San Jacinto Wilderness, administered by the U.S. Forest Service are imbedded within the Monument boundary.  The 2,683-mile Pacific Crest National Scenic Trail passes through the Monument._x000a_ _x000a_ _x000a_ _x000a_"/>
    <n v="5000"/>
    <n v="1000"/>
    <m/>
  </r>
  <r>
    <s v="BLM-FY2012-4"/>
    <n v="2012"/>
    <n v="4"/>
    <s v="BLM"/>
    <s v="Trinity National Wild and Scenic River"/>
    <s v="Core"/>
    <x v="3"/>
    <s v="CA-2"/>
    <s v="Trinity County"/>
    <n v="500000"/>
    <n v="1798000"/>
    <n v="8"/>
    <n v="28"/>
    <s v="Fee"/>
    <n v="2000"/>
    <s v="Y"/>
    <s v="Purpose: Consolidate, conserve, and enhance significant scenic, recreational, and wildlife resources and improve public  access within the Trinity National Wild and Scenic River corridor."/>
    <n v="10000"/>
    <n v="5000"/>
    <m/>
  </r>
  <r>
    <s v="BLM-FY2012-6"/>
    <n v="2012"/>
    <n v="6"/>
    <s v="BLM"/>
    <s v="Upper Sacramento  River ACEC"/>
    <s v="Core"/>
    <x v="3"/>
    <s v="CA-2"/>
    <s v="Tehama County"/>
    <n v="1000000"/>
    <n v="500000"/>
    <n v="500"/>
    <n v="250"/>
    <s v="Fee"/>
    <n v="5500"/>
    <s v="Y"/>
    <s v="Purpose Purchase multiple private inholdings within the boundary of the Upper Sacramento River Area of Critical Environmental Concern."/>
    <n v="15000"/>
    <n v="5000"/>
    <m/>
  </r>
  <r>
    <s v="BLM-FY2013-2"/>
    <n v="2013"/>
    <n v="2"/>
    <s v="BLM"/>
    <s v="Carrizo Plain National Monument"/>
    <s v="Core"/>
    <x v="3"/>
    <s v="CA-22"/>
    <s v="Kern and San Luis Obispo Counties"/>
    <n v="1200000"/>
    <n v="408000"/>
    <n v="1200"/>
    <n v="408"/>
    <s v="Fee"/>
    <n v="22800"/>
    <s v="Y"/>
    <s v="Purpose: Acquire private inholdings within the Carrizo Plain National Monument to consolidate ownership and protect outstanding biological and cultural values._x000a__x000a_Project Description: The 250,000-acre Carrizo Plain National Monument, a majestic grassland preserve ringed by scenic mountain ridges, contains the last remaining undeveloped remnant of the San Joaquin Valley ecosystem.  It provides critical contiguous habitat for one of the largest assemblages of threatened and endangered species surviving on any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lain lies Painted Rock, an important ceremonial site of the Chumash people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view one of the most spectacular sections of the 800-mile long San Andreas Fault, with its complex corrugated topography, along the eastern edge of the Plain. _x000a__x000a_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_x000a__x000a_The adjoining First Solar parcels are within the northern quadrant of the Monument and are nearly surrounded by BLM-managed public land._x000a_"/>
    <n v="5000"/>
    <n v="1000"/>
    <m/>
  </r>
  <r>
    <s v="BLM-FY2013-5"/>
    <n v="2013"/>
    <n v="5"/>
    <s v="BLM"/>
    <s v="California Wilderness"/>
    <s v="Core"/>
    <x v="3"/>
    <s v="CA-1, CA-22, CA-25, CA-41, CA-51,"/>
    <s v="Imperial, Kern, Lake, Mendocino, Napa,_x000a_San Bernardino and Tulare Counties"/>
    <n v="3068000"/>
    <n v="500000"/>
    <n v="3800"/>
    <n v="620"/>
    <s v="Fee"/>
    <n v="326472"/>
    <s v="Y"/>
    <s v="Purpose: Consolidate public ownership within designated wilderness to preserve wilderness character, and increase opportunities for the public to experience primitive recreation._x000a_ _x000a_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_x000a__x000a_Over 37 million people are now living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areas provide important habitat to a wide variety of animal and plant species, many threatened and endangered, and some Federally-listed species.  _x000a__x000a_Six Wilderness areas are transected by the 2,638-mile Pacific Crest National Scenic Trail and seven Wilderness areas are located adjacent to the Juan Bautista de Anza and Old Spanish National Historic Trails.  Sixteen parcels are currently available for acquisition within nine Wilderness units._x000a__x000a_ _x000a_ _x000a_"/>
    <n v="10000"/>
    <n v="35000"/>
    <m/>
  </r>
  <r>
    <s v="BLM-FY2013-6"/>
    <n v="2013"/>
    <n v="6"/>
    <s v="BLM"/>
    <s v="California Coastal National Monument"/>
    <s v="Core"/>
    <x v="3"/>
    <s v="CA-1"/>
    <s v="Humboldt and Mendocino Counties"/>
    <n v="4500000"/>
    <n v="4500000"/>
    <n v="407"/>
    <n v="407"/>
    <s v="Fee"/>
    <n v="20"/>
    <s v="N"/>
    <s v="Purpose: Establish multiple contact areas to provide for public education and interpretation of the multiple resource and recreational values associated with the Monument._x000a__x000a_Project Description: Located along the entire 1,100-mile California coastline, the California Coastal National Monument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_x000a__x000a_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760-acre Manchester Beach State Park._x000a__x000a_Acquisition of the Cypress Abbey parcel would link the Stornetta ACEC with the community of Point Arena, place two additional miles of coastline into public ownership and further completion of the California Coastal Trail.  The property contains critical habitat for two endangered species, the Behrens’ Silverspot Butterfly and the Point Arena subspecies of Mountain Beaver.  Both species are only found on this stretch of the California coast.  The Trust for Public Land has negotiated a leverage to fully cover the $8M cost of this property._x000a__x000a_"/>
    <n v="15000"/>
    <n v="15000"/>
    <s v=" Edgeholding. Acquisition links Stornetta ACEC with the community of Point Arena."/>
  </r>
  <r>
    <s v="BLM-FY2014-3"/>
    <n v="2014"/>
    <n v="3"/>
    <s v="BLM"/>
    <s v="California Coastal National Monument"/>
    <s v="Core"/>
    <x v="3"/>
    <s v="CA-1"/>
    <s v="Mendocino County"/>
    <n v="2000000"/>
    <n v="2000000"/>
    <n v="23"/>
    <n v="23"/>
    <s v="Fee"/>
    <n v="0"/>
    <s v="Y"/>
    <s v="Purpose: Establish a contact area to provide for public education and interpretation of the multiple resource and recreational values associated with the Monument._x000a__x000a_Purchase Opportunities: Two oceanfront edgeholding parcels are currently available from highly motivated willing sellers.  Coastal properties in California face immediate threat from commercial and rural residential development._x000a__x000a_Partner: The Trust for Public Land._x000a__x000a_Cooperators: U.S. Fish and Wildlife Service, The California Coastal Conservancy, California Department of Fish and Game, Wildlife Conservation Board, Coastwalk California._x000a__x000a_Project Description:  Located along the entire 1,100-mile California coastline, the California Coastal National Monument (NM)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_x000a__x000a_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the 760-acre Manchester State Park._x000a__x000a_The BLM completed acquisition of the Cypress Abbey (Phase I) parcel in January 2012 with a $2M leverage from the California Coastal Conservancy.  Funding for Phase II of Cypress Abbey parcel was requested in the FY2013 President’s Budget.  This request would provide funding for two small coastal inholdings and complete the Point Arena purchase.  The property contains critical habitat for two endangered species, the Behrens’ Silverspot Butterfly and the Point Arena subspecies of Mountain Beaver.  Both species are only found on this stretch of the California coast._x000a_"/>
    <n v="35000"/>
    <n v="15000"/>
    <m/>
  </r>
  <r>
    <s v="BLM-FY2014-4"/>
    <n v="2014"/>
    <n v="4"/>
    <s v="BLM"/>
    <s v="California Wilderness"/>
    <s v="CLP"/>
    <x v="3"/>
    <s v="CA-21, CA-22, CA-25, CA-41, CA-45, CA-51"/>
    <s v="Imperial, Kern, Riverside,                   San Bernardino and Tulare Counties"/>
    <n v="6701600"/>
    <n v="6702000"/>
    <n v="12235"/>
    <n v="12235"/>
    <s v="Fee"/>
    <n v="193618"/>
    <s v="Y"/>
    <s v="Partners: Mojave Desert Land Trust, Friends of the Desert Mountains, Wilderness Land Trust, Resources Legacy Fund Foundation._x000a_ _x000a_Cooperators: The Wilderness Society, The California Wilderness Coalition, The Nature Conservancy, The Sierra Club, The Wildlands Conservancy, California State Lands Commission, California Native Plants Society, Pacific Crest Trail Association._x000a__x000a_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of 1999,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_x000a__x000a_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_x000a__x000a_These Wilderness areas also provide important habitat to a wide variety of animal and plant species, many threatened and endangered, and some Federally-listed species.  There are six Wilderness areas that are transected by the 2,638-mile Pacific Crest National Scenic Trail, as well as seven Wilderness areas that are located adjacent to the Juan Bautista de Anza and Old Spanish National Historic Trails._x000a_"/>
    <n v="20000"/>
    <n v="10000"/>
    <m/>
  </r>
  <r>
    <s v="BLM-FY2014-5"/>
    <n v="2014"/>
    <n v="5"/>
    <s v="BLM"/>
    <s v="Santa Rosa And San Jacinto Mountains National Monument"/>
    <s v="CLP"/>
    <x v="3"/>
    <s v="CA-45"/>
    <s v="Riverside County"/>
    <n v="5948000"/>
    <n v="1124000"/>
    <n v="3261"/>
    <n v="1040"/>
    <s v="Fee"/>
    <n v="22054"/>
    <s v="Y"/>
    <s v="Partners Friends of the Desert Mountains, Coachella Valley Mountains Conservancy._x000a_ _x000a_Cooperators U.S. Fish and Wildlife Service, U.S. Forest Service, California Department of Fish and Game, Coachella Valley Conservation Commission, Cities of Palm Desert, Palm Springs, Cathedral City, La Quinta, and Rancho Mirage, Agua Caliente Band of Cahuilla Indians._x000a__x000a_Project Description Providing a rugged backdrop to the gateway communities of Palm Springs, Palm Desert and La Quinta, the Santa Rosa and San Jacinto Mountains National Monument hosted approximately 1,500,000 visitors in 2008.  Ironically, rapid urbanization, immediately adjacent to the Monument is threatening the tremendous scenic and wildlife resource values, which helped to establish these resort communities in the early 1900’s.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U.S.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_x000a_"/>
    <n v="20000"/>
    <n v="10000"/>
    <m/>
  </r>
  <r>
    <s v="FWS-FY2011-9"/>
    <n v="2011"/>
    <n v="9"/>
    <s v="FWS"/>
    <s v="San Joaquin River NWR"/>
    <s v="Core"/>
    <x v="3"/>
    <s v="CA-18"/>
    <s v="San Joaquin, Stanislaus"/>
    <n v="2500000"/>
    <n v="2000000"/>
    <n v="208"/>
    <n v="166"/>
    <s v="Easement"/>
    <n v="3258"/>
    <s v="Y"/>
    <s v="Purpose of Acquisition: To protect native grasslands and wetlands essential for the long-term survival of_x000a_the Aleutian Canada goose. It would also protect a large piece of riparian habitat valuable to a variety of_x000a_wildlife species._x000a_Project Cooperators: State of California CALFED Bay Delta Grant Program_x000a_Project Description: The Service would use funds to acquire a conservation easement on two tracts_x000a_consisting of approximately 208 acres, from private landowners. These properties are predominantly_x000a_native, irrigated pasture and would be protected by means of a perpetual conservation easement. The_x000a_biggest threat to this habitat is residential development and the conversion from grasslands and wetlands_x000a_habitat to croplands, orchards, or dairy operations that would provide little or no benefit to wildlife. The_x000a_acquisition of these properties would provide long-term viability to the grassland and wetland ecosystem_x000a_as well as provide a safe haven for migratory birds and other wildlife species."/>
    <n v="0"/>
    <n v="0"/>
    <m/>
  </r>
  <r>
    <s v="FWS-FY2011-12"/>
    <n v="2011"/>
    <n v="12"/>
    <s v="FWS"/>
    <s v="Grasslands WMA"/>
    <s v="Core"/>
    <x v="3"/>
    <s v="CA-18"/>
    <s v="Merced"/>
    <n v="4000000"/>
    <n v="1369000"/>
    <n v="1648"/>
    <n v="564"/>
    <s v="Fee"/>
    <n v="40568"/>
    <s v="Y"/>
    <s v="Purpose of Acquisition: To protect important wintering area for the Pacific Flyway waterfowl_x000a_populations._x000a_Project Cooperators: State of California_x000a_Project Description: The Service would use funds to acquire fee title for five tracts consisting of_x000a_approximately 1,648 acres. These properties are predominantly low lying, with a portion of, irrigated_x000a_pasture and the Service would protect them by means of a perpetual conservation easement. The biggest_x000a_threat is residential development and the conversion from grasslands, wetlands, and riparian habitat to_x000a_croplands, orchards, or dairy operations that would provide little or no benefit to wildlife. The acquisition_x000a_of these properties would provide long-term viability to the grassland ecosystem as well as provide a safe_x000a_haven for migratory birds and other wildlife species."/>
    <n v="0"/>
    <n v="0"/>
    <m/>
  </r>
  <r>
    <s v="FWS-FY2011-15"/>
    <n v="2011"/>
    <n v="15"/>
    <s v="FWS"/>
    <s v="San Diego NWR"/>
    <s v="Core"/>
    <x v="3"/>
    <s v="CA-50, CA-51, CA-52"/>
    <s v="San Diego"/>
    <n v="1500000"/>
    <n v="385000"/>
    <n v="80"/>
    <n v="20"/>
    <s v="Fee"/>
    <n v="29234"/>
    <s v="Y"/>
    <s v="Purpose of Acquisition: To resume the U. S. Fish and Wildlife Service’s (Service) participation in an_x000a_extremely successful federal, state and local land conservation partnership._x000a_Project Cooperators: State of California and Trust for Public Lands_x000a_Project Description: The San Diego National Wildlife Refuge (NWR) was established to protect and_x000a_manage key habitat for several endangered, threatened, and rare species, and to provide a Federal_x000a_contribution to the regional Multiple Species Conservation Plan (MSCP). The funding would provide for_x000a_the acquisition of fee title for four tracts consisting of approximately 80 acres. The acquisition of these_x000a_lands would continue the Service’s efforts to cooperate with more than a dozen local jurisdictions, the_x000a_California Department of Fish and Game, and many private landowners to permanently protect 172,000_x000a_acres of natural habitat within a 582,000-acre planning area. This partnership would assist in the recovery_x000a_efforts of listed species by restoring habitat on acquired lands and provide wildlife experiences and_x000a_environmental education opportunities for nearly 3 million people that live in the area. Refuge land_x000a_acquisitions not only help meet Federal, State and local natural resource goals, but may also reduce the_x000a_need for additional listings under the Federal and State Endangered Species Acts."/>
    <n v="197500"/>
    <n v="0"/>
    <s v="O &amp; M Costs: The Service estimates that the annual costs and any associated restoration costs would be_x000a_$197,500, which the Service would fund out of Refuge System base funding."/>
  </r>
  <r>
    <s v="FWS-FY2012-12"/>
    <n v="2012"/>
    <n v="12"/>
    <s v="FWS"/>
    <s v="San Joaquin River NWR"/>
    <s v="Core"/>
    <x v="3"/>
    <s v="CA-18"/>
    <s v="San Joaquin, Stanislaus"/>
    <n v="4000000"/>
    <n v="2994000"/>
    <n v="482"/>
    <n v="360"/>
    <s v="Easement"/>
    <n v="2722"/>
    <s v="Y"/>
    <s v="Purpose of Acquisition: To protect native grasslands and wetlands essential for long-term survival of the_x000a_Aleutian Canada goose. It will also protect a large piece of riparian habitat valuable to a variety of wildlife_x000a_species._x000a_Project Cooperators: State of California CALFED Bay Delta Grant Program_x000a_Project Description: Funds would acquire 482 acres in a perpetual conservation easement. The property_x000a_is predominantly native, irrigated pasture. The biggest threat is residential development and the conversion_x000a_from grasslands and wetlands habitat to croplands, orchards, or dairy operations that provide little or no_x000a_benefit to wildlife. The acquisition of this perpetual conservation easement would provide long-term_x000a_viability to the grassland and wetland ecosystem and provide a safe haven for migratory birds and other_x000a_wildlife species."/>
    <n v="0"/>
    <n v="0"/>
    <m/>
  </r>
  <r>
    <s v="FWS-FY2012-13"/>
    <n v="2012"/>
    <n v="13"/>
    <s v="FWS"/>
    <s v="Grasslands WMA"/>
    <s v="Core"/>
    <x v="3"/>
    <s v="CA-18"/>
    <s v="Merced"/>
    <n v="3040000"/>
    <n v="1000000"/>
    <n v="1415"/>
    <n v="473"/>
    <s v="Easement"/>
    <n v="38399"/>
    <s v="Y"/>
    <s v="Purpose of Acquisition: To protect an important wintering area for the Pacific Flyway waterfowl_x000a_populations._x000a_Project Cooperators: State of California_x000a_Project Description: Funds would acquire eight perpetual conservation easements on approximately 1,415_x000a_total acres. These properties are predominantly low-lying irrigated pasture. The biggest threat is residential_x000a_development and the conversion from grasslands, wetlands, and riparian habitat to croplands, orchards, or_x000a_dairy operations that provide little or no benefit to wildlife. The acquisition of these perpetual conservation_x000a_easements would provide long-term"/>
    <n v="0"/>
    <n v="0"/>
    <m/>
  </r>
  <r>
    <s v="FWS-FY2013-8"/>
    <n v="2013"/>
    <n v="8"/>
    <s v="FWS"/>
    <s v="San Joaquin River NWR"/>
    <s v="Core"/>
    <x v="3"/>
    <s v="CA-18"/>
    <s v="San Joaquin, Stanislaus"/>
    <n v="1000000"/>
    <n v="1000000"/>
    <n v="167"/>
    <n v="167"/>
    <s v="Easement"/>
    <n v="2780"/>
    <s v="Y"/>
    <s v="Purpose of Acquisition: To protect native grasslands and wetlands that are essential for long-term survival of the Aleutian Canada goose, and to protect a large piece of riparian habitat valuable to a variety of wildlife species._x000a_Project Cooperators: State of California CALFED Bay Delta Grant Program._x000a_Project Description: Funds would be used to acquire a perpetual conservation easement on_x000a_approximately 167 acres of predominantly native, irrigated pasture. The biggest threat to the Refuge is residential development and conversion from grasslands and wetlands habitat to croplands, orchards, or dairy operations that will provide little or no benefit to wildlife. Acquisition would support long-term viability to the grassland and wetland ecosystems as well as provide a safe haven for migratory birds and other wildlife species."/>
    <n v="0"/>
    <n v="0"/>
    <m/>
  </r>
  <r>
    <s v="FWS-FY2013-11"/>
    <n v="2013"/>
    <n v="11"/>
    <s v="FWS"/>
    <s v="Grasslands WMA"/>
    <s v="Core"/>
    <x v="3"/>
    <s v="CA-18"/>
    <s v="Merced"/>
    <n v="1000000"/>
    <n v="1000000"/>
    <n v="247"/>
    <n v="247"/>
    <s v="Easement"/>
    <n v="39637"/>
    <s v="Y"/>
    <s v="Purpose of Acquisition: To protect important wintering area for the Pacific Flyway waterfowl_x000a_populations._x000a_Project Cooperators: State of California._x000a_Project Description: Funds would be used to acquire a perpetual conservation easement on one 247-acre tract. This property is predominantly low lying, irrigated pasture and will be protected by means of a perpetual conservation easement. The biggest threat is residential development and the conversion of grasslands, wetlands, and riparian habitat to croplands, orchards, or dairy operations that will provide little or no benefit to wildlife. The acquisition of this property will provide long-term viability to the grassland ecosystem as well as provide a safe haven for migratory birds and other wildlife species."/>
    <n v="0"/>
    <n v="0"/>
    <m/>
  </r>
  <r>
    <s v="NPS-FY2011-2"/>
    <n v="2011"/>
    <n v="2"/>
    <s v="NPS"/>
    <s v="Golden Gate National Recreation Area"/>
    <s v="Core"/>
    <x v="3"/>
    <s v="CA-6, CA-8, CA-12, CA-14"/>
    <s v="Marin, San Francisco and San Mateo Counties"/>
    <n v="6057500"/>
    <n v="4100000"/>
    <n v="1500"/>
    <n v="1000"/>
    <s v="Fee"/>
    <n v="2422"/>
    <s v="Y"/>
    <s v="Description: Golden Gate National Recreation Area was authorized October 27, 1972, to preserve_x000a_outstanding historic, scenic, and recreational values. The Act of December 20, 2005 (Public Law 109-_x000a_131), revised the boundary to include approximately 4,500 acres of additional land known as the ‘Rancho_x000a_Corral de Tierra Additions’ and authorized the acquisition of those lands only from a willing seller. The_x000a_land features mountain peaks, coastal watersheds, threatened and endangered habitats, historic ranch_x000a_landscape and structures, and potential for recreational enjoyment related to trails. The tract provides a_x000a_key corridor to connect the Congressionally-designated Bay Area Ridge Trail with the California Coastal_x000a_Trail and is accessible to more than 6 million people who live within a one hour drive._x000a_Natural/Cultural Resources Associated with Proposal: The national recreation area encompasses_x000a_shoreline areas of San Francisco, Marin, and San Mateo Counties, including ocean beaches, redwood_x000a_forest, lagoons, marshes, military properties, a cultural center at Fort Mason, and Alcatraz Island._x000a_Threat: Intense pressure to develop open space in the San Francisco area threatens the integrity of the_x000a_national recreation area._x000a_Need: In combination with previously appropriated funds, the requested funding level will be obligated to_x000a_complete the acquisition of a 4,076-acre, largely undeveloped parcel that was added to the national_x000a_recreation area in 2005. It is expected that the requested funds will permit acquisition of the final 1,500-_x000a_acre portion of the property. This property was privately owned until purchased for approximately $30_x000a_million in 2003 by Peninsula Open Space Trust, a non-profit conservation organization. In light of a_x000a_bargain sale offered by the Trust, the Federal share of the total acquisition cost is expected to be_x000a_approximately $15 million. The FY 2009 appropriation included $4,000,000 for the acquisition; the FY_x000a_2010 appropriation included an additional $5,000,000._x000a_This acquisition project has seen strong local support. The matching funds raised by Peninsula Open_x000a_Space Trust are evidence of such support._x000a_This acquisition will preserve an overarching natural landscape, in conjunction with NPS partners while_x000a_providing access to recreational opportunities and open space in a large urban environment."/>
    <s v="N/A"/>
    <s v="N/A"/>
    <m/>
  </r>
  <r>
    <s v="NPS-FY2011-3"/>
    <n v="2011"/>
    <n v="3"/>
    <s v="NPS"/>
    <s v="Mojave National Preserve"/>
    <s v="Core"/>
    <x v="3"/>
    <s v="CA-25 and CA-41"/>
    <s v="San Bernardino County"/>
    <n v="1250000"/>
    <n v="876000"/>
    <n v="846"/>
    <n v="584"/>
    <s v="Fee"/>
    <n v="25857"/>
    <s v="Y"/>
    <s v="Description: The Act of October 31, 1994 established Mojave National Preserve and authorized acquisition_x000a_by donation, purchase, or exchange. As of December 31, 2009, the preserve contains a total of 1,535,199_x000a_acres, of which 26,703 acres are privately owned. ._x000a_Natural/Cultural Resources Associated with Proposal: The preserve protects the fragile habitat of the desert_x000a_tortoise, vast open spaces, and historic mining scenes such as the Kelso railroad depot._x000a_Threat: Unchecked development threatens the significant natural, scenic, and archeological resources in the_x000a_core of the preserve and along the southern and eastern gateways._x000a_Need: The requested funds will be used to acquire eight tracts totaling 846 acres that surround the park’s_x000a_main visitor use center within a significant designated historic district in the middle of the preserve. The_x000a_park’s enabling legislation recognized the importance of this historic district and specifically suggested_x000a_that the Kelso train depot be used as the new park’s central visitor center. The subject tracts carry a_x000a_threat of potential development that would destroy the historic scene and impact the district. Developers_x000a_for commercial and industrial uses are currently considering these parcels. In addition, due to natural_x000a_drainage in the vicinity of the historic depot, some private lands that lie between the depot and the_x000a_adjacent large desert wash may be instrumental to flood protection for the historic structures and other_x000a_historic resources._x000a_This acquisition will serve to protect significant American cultural and historic resources and preserves an_x000a_overarching natural landscape in collaboration with other Federal agencies."/>
    <s v="N/A"/>
    <s v="N/A"/>
    <m/>
  </r>
  <r>
    <s v="NPS-FY2011-4"/>
    <n v="2011"/>
    <n v="4"/>
    <s v="NPS"/>
    <s v="Santa Monica Mountains National Recreation Area"/>
    <s v="Core"/>
    <x v="3"/>
    <s v="CA-23, CA-24, CA-27, CA-31"/>
    <s v="Los Angeles and Ventura Counties"/>
    <n v="3750000"/>
    <n v="880000"/>
    <n v="286"/>
    <n v="66"/>
    <s v="Fee"/>
    <n v="20595"/>
    <s v="Y"/>
    <s v="Description: The national recreation area was authorized November 10, 1978, to protect and enhance the_x000a_scenic, natural, and historic values of the area, and to preserve its public health value as an airshed for_x000a_southern California metropolitan areas while providing recreational and educational opportunities. To date,_x000a_funds in the amount of $162,836,118 have been appropriated for land acquisition at the area. The State of_x000a_California and other conservation groups have also spent over $269.5 million for land acquisition within the_x000a_park boundaries. After fiscal year 2010, approximately 20,881 acres of privately owned land will remain to_x000a_be acquired._x000a_Natural/Cultural Resources Associated with Proposal: The national recreation area contains excellent_x000a_examples of Mediterranean-type ecosystems not well represented in other areas of the National Park_x000a_System. There are outstanding landforms and habitats, and rare biological and geological resources. The_x000a_area provides natural habitat necessary to the survival of species such as the mountain lion. There are_x000a_abundant fossil deposits and outstanding scenery. Cultural resources include remnants of the Gabrielino_x000a_and Chumash cultures._x000a_Threat: Residential and commercial developments threaten the resources of the area and reduce_x000a_recreational opportunities._x000a_Need: The requested funds will permit the acquisition of 16 tracts totaling 286.01 acres of land within the_x000a_national recreation area needed to ensure the preservation of the 9,000-acre core habitat area in Zuma_x000a_and Trancas Canyons. If these tracts are developed as residential properties, the damage to the local_x000a_ecosystem would be irreversible. Removal of the undisturbed shrub community will open the way for_x000a_establishment of invasive non-native plant species._x000a_Letters of support for these acquisitions have been provided by 12 local city governments (cities of_x000a_Malibu, Thousand Oaks, Westlake Village, Santa Monica, Los Angeles, Calabasas, Agoura Hills, Hidden_x000a_Hills, Beverly Hills, Wooden Hills, San Fernando, and Camarillo), State Senator Fran Pavley, State_x000a_Assembly Member Julia Brownley, and Los Angeles County Supervisor Zev Yaroslavsky._x000a_This acquisition will serve to preserve an overarching natural landscape and provide recreational_x000a_opportunities and access to open space in an urban environment."/>
    <s v="N/A"/>
    <s v="N/A"/>
    <m/>
  </r>
  <r>
    <s v="NPS-FY2013-5"/>
    <n v="2013"/>
    <n v="5"/>
    <s v="NPS"/>
    <s v="Santa Monica Mountains National Recreation Area"/>
    <s v="Core"/>
    <x v="3"/>
    <s v="CA-23-24, CA-27-31"/>
    <s v="Los Angeles and Ventura Counties"/>
    <n v="2441000"/>
    <n v="1977000"/>
    <n v="238"/>
    <n v="193"/>
    <s v="Fee"/>
    <n v="18804"/>
    <s v="Y"/>
    <s v="Description:  The national recreation area was authorized November 10, 1978, to protect and enhance the scenic, natural, and historic values of the area, and to preserve its public health value as an airshed for southern California metropolitan areas while providing recreational and educational opportunities. To date, funds in the amount of $163,716,118 have been appropriated for land acquisition at the area. The State of California and other conservation groups have also spent over $269.5 million for land acquisition within the park boundaries. After fiscal year 2012, approximately 19,042 acres of privately owned land will remain to be acquired._x000a__x000a_Natural/Cultural Resources Associated with Proposal:  The national recreation area contains excellent examples of Mediterranean-type ecosystems not well represented in other areas of the National Park System. There are outstanding landforms and habitats, and rare biological and geological resources.  The area provides natural habitat necessary to the survival of species such as the mountain lion. There are abundant fossil deposits and outstanding scenery. Cultural resources include remnants of the Gabrielino and Chumash cultures._x000a__x000a_Threat:  Residential and commercial developments threaten the resources of the area and reduce recreational opportunities._x000a__x000a_Need:  The requested funds will be use to acquire six tracts totaling 237.88 acres of land located within the national recreation area and threatened by imminent development. Some property owners have secured building permits and local and state approvals to begin immediately developing residential estates. The tracts are surrounded by Federal land in Zuma and Trancas Canyons which comprise pristine coastal watersheds. In some cases, the property owners are landlocked and have no means of accessing their properties, resulting in hardships and reduced property values. In other cases, the property owners have undeveloped access rights-of-way through pristine parkland and have secured permits to improve those rights-of-way and develop the parcels. The Trust for Public Land (TPL) has an option pending on NPS Tract 121-53.  TPL and National Park Trust are examining other tracts within the package for possible acquisition."/>
    <n v="10000"/>
    <n v="0"/>
    <s v="Current,_x000a_on-going legal costs dealing with private landowners and development possibilities should be reduced over_x000a_the following couple of years, unless other legal issues arise."/>
  </r>
  <r>
    <s v="NPS-FY2014-8"/>
    <n v="2014"/>
    <n v="8"/>
    <s v="NPS"/>
    <s v="Mojave NP, Joshua Tree NP"/>
    <s v="CLP"/>
    <x v="3"/>
    <s v="CA-8, CA-36"/>
    <s v="Riverside and San Bernardino Counties"/>
    <n v="7595000"/>
    <n v="2278000"/>
    <n v="9558"/>
    <n v="2800"/>
    <s v="Fee"/>
    <s v="TBD"/>
    <s v="Y"/>
    <s v="Description: Four collaborating agencies (NPS, USFWS, BLM, USFS) are working to take advantage of_x000a_opportunities to build resiliency in designated landscape projects. These agencies have been working_x000a_with NGO partners, including TNC, TCF, TPL, local land trusts, and local government officials, to tailor the_x000a_federal acquisition program in a way to achieve synergy between private rights, open space, traditional_x000a_land uses and conservation. Collaborative Landscape Planning (CLP) seeks to maintain intact,_x000a_interconnected landscapes, and restore fragmented or degraded habitats. The CLP process is designed_x000a_to use the Land and Water Conservation Fund (LWCF) to incentivize the collaborative use of LWCF funds_x000a_in landscape acquisition projects that have a clear strategy to reach goals shared by the collaborating_x000a_agencies._x000a_Natural/Cultural Resources Associated with Proposal: The California Desert Southwest Focal Area is_x000a_comprised of Riverside, San Bernardino, San Diego and Imperial Counties located in Southern California._x000a_The area features extensive wildlife corridors, miles of national trails, and 72 federally protected species._x000a_Southern California contains two distinct deserts: the Sonoran Desert and the Mojave Desert. The Mojave_x000a_Desert occupies more than 25,000 square miles and receives less than six inches of rain per year. Plant_x000a_and animal life varies by elevation. Desert tortoises burrow in creosote bush flats, while the black and_x000a_yellow Scott’s oriole nests in Joshua trees higher up the slopes. Mule deer and bighorn sheep roam_x000a_among pinyon pine and juniper in the park’s many mountain ranges. Perennial vegetation is composed_x000a_mostly of low shrubs. To preserve and protect the desert wildlands of Southern California, the California_x000a_Desert Protection Act of 1994 established Mojave National Preserve as a unit of the National Park System_x000a_and revised the boundaries and designations of Death Valley National Park and Joshua Tree National Park_x000a_Threat: In the Mojave Desert, the wilderness portions of NPS units are threatened by growing residential_x000a_and commercial development and by increased use of recreational vehicles that damage the fragile_x000a_desert resources._x000a_Need: The requested funds totaling $7,595,000 are needed to acquire 3,381.13 acres in Joshua Tree_x000a_National Park and 6,176.46 acres in Mojave National Preserve. Much of this land is located within or_x000a_adjacent to wilderness areas and has been acquired by The Mojave Desert Land Trust (MDLT) for_x000a_eventual conveyance to the United States, subject to the availability of federal acquisition funds. MDLT is_x000a_a small land trust and the costs to hold and maintain these lands are a significant drain on the MDLT_x000a_budget. Failure to acquire these tracts from MDLT would threaten this partnership effort which has_x000a_successfully protected many tracts of land at Mojave National Preserve and Joshua Tree National Park."/>
    <n v="0"/>
    <n v="0"/>
    <m/>
  </r>
  <r>
    <s v="BLM-FY2011-7"/>
    <n v="2011"/>
    <n v="7"/>
    <s v="BLM"/>
    <s v="Canyons Of The Ancients National Monument"/>
    <s v="Core"/>
    <x v="4"/>
    <s v="CO-3"/>
    <s v="Montezuma County"/>
    <n v="2521000"/>
    <n v="1000000"/>
    <n v="1800"/>
    <n v="714"/>
    <s v="Fee"/>
    <n v="10000"/>
    <s v="Y"/>
    <s v="Project Description: The Canyons of the Ancients National Monument was established to protect cultural and natural resources on a landscape scale. The complex 170,850-acre landscape and remarkable cultural resources have been a focal point of explorers and researchers for 130 years. The Monument contains the highest density of cultural resource sites in the nation with more than 100 sites/square mile; 6,000 sites are documented and a total of 20,000-30,000 predicted. Site types include cliff dwellings, villages, great kivas, shrines, agricultural fields, check dams, petroglyphs and pictographs, and pottery kilns. Many sites have standing walls. Eight sites and one District, including 167 sites, are listed on the National Register of Historic Places. Lowry Pueblo is a National Historic Landmark. Native Americans maintain close ties to the landscape and to the sites occupied by their ancestors. The BLM staff regularly involves tribal consultants in interpretation and education projects. Canyons of the Ancients offers an unparalleled opportunity to observe, study, and experience how cultures lived and adapted over time in the American Southwest._x000a_Monument resources include spectacular land forms with deeply incised canyons, sheer sandstone cliffs, and panoramic vistas; riparian areas with habitat for the threatened and endangered Southwestern Willow flycatcher; and unique herpetological species such as the Longnose Leopard lizard and the Desert Spiny lizard, both on the State Director’s Sensitive Species List. Wildlife includes deer, elk, mountain lions, bears, coyotes, foxes, wild turkeys, falcons and eagles. The Monument includes three Wilderness Study Areas and surrounds three units of Hovenweep National Monument, managed by the National Park Service. About 45,000 annual visitors take advantage of opportunities for visiting cultural resource sites, camping, hiking, horseback riding, mountain biking and ATVs (on existing roads), hunting, and wildlife viewing. _x000a_"/>
    <n v="30000"/>
    <n v="5000"/>
    <m/>
  </r>
  <r>
    <s v="BLM-FY2012-5"/>
    <n v="2012"/>
    <n v="5"/>
    <s v="BLM"/>
    <s v="Gunnison Gorge NCA"/>
    <s v="Core"/>
    <x v="4"/>
    <s v="CO-3"/>
    <s v="Delta, Mesa and Montrose Counties"/>
    <n v="2700000"/>
    <n v="3493000"/>
    <n v="188"/>
    <n v="243"/>
    <s v="Fee"/>
    <n v="2000"/>
    <s v="Y"/>
    <s v="Purpose: Consolidate ownership to protect fisheries, riparian, and cultural values and provide access and quality recreation experiences within the Gunnison River corridor."/>
    <n v="50000"/>
    <n v="12000"/>
    <m/>
  </r>
  <r>
    <s v="BLM-FY2013-3"/>
    <n v="2013"/>
    <n v="3"/>
    <s v="BLM"/>
    <s v="Dominguez-Escalante National Conservation Area"/>
    <s v="Core"/>
    <x v="4"/>
    <s v="CO-3"/>
    <s v="Delta, Mesa and Montrose Counties"/>
    <n v="575000"/>
    <n v="280000"/>
    <n v="304"/>
    <n v="160"/>
    <s v="Fee"/>
    <n v="7696"/>
    <s v="Y"/>
    <s v="Purpose: Acquisition of critical inholdings to preserve habitat for threatened and endangered plants and fish, protect cultural, riparian and scenic values, and enhance recreational opportunities. _x000a__x000a_Project Description: The 210,000-acre Dominguez-Escalante National Conservation Area (NCA), including the 66,000-acre Dominguez Canyon Wilderness, was established to protect unique geological, cultural, paleontological, wilderness, recreation, wildlife, riparian, and scenic values.  Spectacular red rock canyons and cliffs covered in pinion juniper forests hold geological and paleontological resources spanning 600 million years, as well as many cultural and historic sites.  This vast area, dominated by the Uncompahgre Plateau’s Escalante, Cottonwood, Big Dominguez and Little Dominguez Creeks drain into the 30 miles of the Gunnison River that flow through the NCA.  The Gunnison River is designated critical habitat for two threatened fish species.  Threatened plant species, and rare and diverse wildlife call the area home, including desert bighorn sheep, mule deer, golden eagle, mountain lion, black bear, and elk.  _x000a__x000a_The Massey parcel includes two miles of an alluvial bench along the Gunnison River.  This section of the Gunnison River is listed as critical habitat for two federally endangered fish species.  The parcel contains visible remnants of the Denver &amp; Rio Grande Western railroad, a site of historical significance, as well as other riparian and scenic resource values._x000a__x000a_The American Mountain Men parcel lies within Gibber Gulch, a magnificent, red-rock canyon.  The convergence of four major habitat types on the parcel, as well as the presence of naturally-occurring seeps and woodland riparian corridors, provides excellent wildlife habitat and potential habitat for rare plant communities.  Heritage resources on the property provide excellent opportunities for tourism, camping and self-guided interpretation._x000a_"/>
    <n v="5000"/>
    <n v="5000"/>
    <m/>
  </r>
  <r>
    <s v="BLM-FY2014-2"/>
    <n v="2014"/>
    <n v="2"/>
    <s v="BLM"/>
    <s v="Canyons Of The Ancients National Monument"/>
    <s v="Core"/>
    <x v="4"/>
    <s v="CO-3"/>
    <s v="Montezuma County"/>
    <n v="1703000"/>
    <n v="1703000"/>
    <n v="1562"/>
    <n v="1562"/>
    <s v="Fee"/>
    <n v="9678"/>
    <s v="Y"/>
    <s v="Purpose_x000a_Purchase multiple private inholdings and edgeholdings to protect significant cultural, scenic, recreation and wildlife values and to preserve the integrity of the landscape._x000a_Purchase_x000a_Opportunities_x000a_Multiple properties facing immediate threat from rural residential development, vandalism, and degrading land use practices._x000a_"/>
    <n v="7500"/>
    <n v="2000"/>
    <m/>
  </r>
  <r>
    <s v="FWS-FY2011-2"/>
    <n v="2011"/>
    <n v="2"/>
    <s v="FWS"/>
    <s v="Silvio O. Conte NWR"/>
    <s v="Core"/>
    <x v="5"/>
    <s v="VT at large, NH-2, MA-1, MA-2, CT-1, CT-2, CT-3"/>
    <s v="Multiple"/>
    <n v="6000000"/>
    <n v="2308000"/>
    <n v="2250"/>
    <n v="865"/>
    <s v="Fee"/>
    <n v="45523"/>
    <s v="Y"/>
    <s v="Purpose of Acquisition: To protect fisheries and wildlife resources and provide public access to refuge_x000a_lands._x000a_Project Cooperators: Trust for Public Lands and The Nature Conservancy_x000a_Project Description: The Service would use funds to acquire fee title for tracts in the Fort River division_x000a_from private land owners, TPL, or the TNC that would contribute to the protection of a large grassland_x000a_project. Recovery and long-term viability of habitats for the upland sandpiper, dwarf wedge mussel, and_x000a_many fish species, rely on the longest, unobstructed tributary to the Connecticut River in Massachusetts._x000a_Tracts in the Nulhegan Basin Division of the northern boreal forest and associated wetland complex and_x000a_tracts in the"/>
    <n v="0"/>
    <n v="0"/>
    <m/>
  </r>
  <r>
    <s v="FWS-FY2012-2"/>
    <n v="2012"/>
    <n v="2"/>
    <s v="FWS"/>
    <s v="Silvio O. Conte NWR"/>
    <s v="Core"/>
    <x v="5"/>
    <s v="CT-1, CT-2, CT-3, MA-1, MA-2, NH-2, VT-AL_x000a_"/>
    <s v="Multiple"/>
    <n v="6500000"/>
    <n v="6490000"/>
    <n v="812"/>
    <n v="812"/>
    <s v="Fee"/>
    <n v="39220"/>
    <s v="Y"/>
    <s v="Purpose of Acquisition: To protect fisheries and wildlife resources and provide public access to refuge_x000a_lands._x000a_Project Cooperators: The Trust for Public Land and The Nature Conservancy._x000a_Project Description: Funds would acquire fee title to tracts in the Fort River Division that would_x000a_contribute towards the protection of a large grassland project. Recovery and long-term viability of habitats_x000a_for the upland sandpiper, dwarf wedge mussel, and fish which rely on the longest, unobstructed tributary to_x000a_the Connecticut River in Massachusetts. Tracts in the Nulhegan Basin Division of the northern boreal_x000a_forest and associated wetland complex in Vermont and tracts in the Salmon Brook Division in Connecticut_x000a_will provide wildlife-dependent recreation and education opportunities."/>
    <n v="0"/>
    <n v="0"/>
    <s v="PDS requested $6M"/>
  </r>
  <r>
    <s v="FWS-FY2013-7"/>
    <n v="2013"/>
    <n v="7"/>
    <s v="FWS"/>
    <s v="Silvio O. Conte National Fish and Wildlife Refuge  "/>
    <s v="Core"/>
    <x v="5"/>
    <s v="CT-1, CT-2, CT-3, MA-1, MA-2, NH-2, VT-AL_x000a__x000a_"/>
    <s v="Multiple"/>
    <n v="1500000"/>
    <n v="1500000"/>
    <n v="1041"/>
    <n v="1041"/>
    <s v="Fee"/>
    <n v="41872"/>
    <s v="Y"/>
    <s v="Purpose of Acquisition: To protect fisheries and wildlife resources and provide public access to refuge_x000a_lands._x000a_Project Cooperators: The Trust for Public Land, The Nature Conservancy, The Conservation Fund, and_x000a_the Kestrel Land Trust._x000a_Project Description: Funds would be used to acquire fee title to approximately 1,041 acres from eight_x000a_owners. Acquisition of tracts within the Refuge’s Fort River Division would contribute toward the_x000a_protection of a large grassland project for the upland sandpiper and other grassland species. The Fort_x000a_River is the longest unobstructed tributary to the Connecticut River in Massachusetts, providing habitat_x000a_for the endangered dwarf wedge mussel and anadromous fish. In addition, acquisition of northern boreal_x000a_forest tracts in the Nulhegan Basin Division, and acquisition of wetland tracts in the Pondicherry_x000a_Division, would protect nesting songbirds and provide wildlife-dependent recreational and educational_x000a_opportunities."/>
    <n v="0"/>
    <n v="0"/>
    <m/>
  </r>
  <r>
    <s v="FWS-FY2012-18"/>
    <n v="2012"/>
    <n v="18"/>
    <s v="FWS"/>
    <s v="Highlands Conservation"/>
    <s v="Core"/>
    <x v="6"/>
    <s v="Multiple"/>
    <s v="Multiple"/>
    <n v="5000000"/>
    <n v="4992000"/>
    <s v="N/A"/>
    <s v="N/A"/>
    <s v="N/A"/>
    <n v="0"/>
    <s v="N/A"/>
    <s v="The Highlands Conservation Act (HCA) authorizes the Secretary of the Interior to work in partnership with the Secretary of Agriculture to provide financial ssistance to the Highland States (Connecticut, New_x000a_Jersey, New York, and Pennsylvania) for preservation and protection of high priority conservation land in the Highlands region. The purpose of the HCA is to: recognize the importance of the water, forest,_x000a_agricultural, wildlife, recreational, and cultural resources, and the national significance of the Highlands_x000a_region to the United States; to authorize the Secretary of the Interior to work in partnership with the_x000a_Secretary of Agriculture to provide funding for financial assistance to the Highland States to preserve and_x000a_protect high priority conservation land in the Highlands region; and to continue ongoing Forest Service_x000a_programs in the region. The Federal grant share of the cost of carrying out a land conservation partnership_x000a_project shall not exceed 50 percent of the total cost of the land conservation partnership project. The_x000a_Service works with the Highland States and other Federal agencies to determine how best to implement the_x000a_HCA._x000a_Funding for Highlands projects will enable acquisition of parcels within the projects that have met the_x000a_criteria of the Highlands Act. These funds would complement state funds at a greater than 1:1 match, as_x000a_required by the Act. Although specific parcels and acreages are not available to date for FY 2012, funds_x000a_would be disbursed based on individual state interest in partnering for Highlands projects. Connecticut_x000a_anticipates purchasing lands within the 61,699 acre Shepaug River Headwaters Focus Area. The State of_x000a_New York plans to fund parcels within a 2,766 acre area of the East Hudson Highlands. New Jersey would_x000a_work in a 987 acre portion of the Twin Watershed project area and Pennsylvania is planning to acquire_x000a_parcels within a 375 acre section of South Mountain. All projects would meet funding match criteria."/>
    <s v="N/A"/>
    <s v="N/A"/>
    <s v=" "/>
  </r>
  <r>
    <s v="FWS-FY2013-18"/>
    <n v="2013"/>
    <n v="18"/>
    <s v="FWS"/>
    <s v="Highlands Conservation"/>
    <s v="CT, NJ, NY, PA"/>
    <x v="6"/>
    <s v="Multiple"/>
    <s v="Multiple"/>
    <n v="0"/>
    <n v="123000"/>
    <s v="N/A"/>
    <s v="N/A"/>
    <s v="N/A"/>
    <s v="N/A"/>
    <s v="N/A"/>
    <s v="The Highlands Conservation Act (HCA) authorizes the Secretary of the Interior to work in partnership with the Secretary of Agriculture to provide financial ssistance to the Highland States (Connecticut, New_x000a_Jersey, New York, and Pennsylvania) for preservation and protection of high priority conservation land in the Highlands region. The purpose of the HCA is to: recognize the importance of the water, forest,_x000a_agricultural, wildlife, recreational, and cultural resources, and the national significance of the Highlands_x000a_region to the United States; to authorize the Secretary of the Interior to work in partnership with the_x000a_Secretary of Agriculture to provide funding for financial assistance to the Highland States to preserve and_x000a_protect high priority conservation land in the Highlands region; and to continue ongoing Forest Service_x000a_programs in the region. The Federal grant share of the cost of carrying out a land conservation partnership_x000a_project shall not exceed 50 percent of the total cost of the land conservation partnership project. The_x000a_Service works with the Highland States and other Federal agencies to determine how best to implement the_x000a_HCA._x000a_Funding for Highlands projects will enable acquisition of parcels within the projects that have met the_x000a_criteria of the Highlands Act. These funds would complement state funds at a greater than 1:1 match, as_x000a_required by the Act. Although specific parcels and acreages are not available to date for FY 2012, funds_x000a_would be disbursed based on individual state interest in partnering for Highlands projects. Connecticut_x000a_anticipates purchasing lands within the 61,699 acre Shepaug River Headwaters Focus Area. The State of_x000a_New York plans to fund parcels within a 2,766 acre area of the East Hudson Highlands. New Jersey would_x000a_work in a 987 acre portion of the Twin Watershed project area and Pennsylvania is planning to acquire_x000a_parcels within a 375 acre section of South Mountain. All projects would meet funding match criteria."/>
    <s v="N/A"/>
    <s v="N/A"/>
    <s v="No Project Data Sheet. Budget request spreadsheet indicates this was project that had $0 in the request."/>
  </r>
  <r>
    <s v="FWS-FY2011-1"/>
    <n v="2011"/>
    <n v="1"/>
    <s v="FWS"/>
    <s v="St. Marks NWR"/>
    <s v="Core"/>
    <x v="7"/>
    <s v="FL-2"/>
    <s v="Wakulla, Jefferson, and Taylor"/>
    <n v="1000000"/>
    <n v="1000000"/>
    <n v="750"/>
    <n v="750"/>
    <s v="Fee"/>
    <n v="6078"/>
    <s v="Y"/>
    <s v="Purpose of Acquisition:  To acquire slash pine and shrub bog flatwood communities which are important components of the vast adjoining upland and estuarine systems._x000a_Project Cooperators: The Nature Conservancy, the Trust for Public Land, and the St. Marks Refuge_x000a_Association._x000a_Project Description: The Service would use funds to acquire fee title to approximately 750 acres of_x000a_property owned by TNC. This parcel would benefit Federally endangered species such as red-cockaded_x000a_woodpecker, woodstork, and flatwood salamanders, as well as a variety of resident and migratory species_x000a_such as American bald eagle, wood duck, swallow-tailed kite, and state-listed Florida black bear. The_x000a_project has been designated an Important Bird Area, a Land Management Research and Demonstration_x000a_Site for Longleaf Pine Ecosystems, and is a key segment of the Florida National Scenic Trail."/>
    <n v="0"/>
    <n v="0"/>
    <m/>
  </r>
  <r>
    <s v="FWS-FY2012-4"/>
    <n v="2012"/>
    <n v="4"/>
    <s v="FWS"/>
    <s v="St. Marks NWR"/>
    <s v="Core"/>
    <x v="7"/>
    <s v="FL-2"/>
    <s v="Wakulla, Jefferson, and Taylor"/>
    <n v="4000000"/>
    <n v="3994000"/>
    <n v="2350"/>
    <n v="1410"/>
    <s v="Fee"/>
    <n v="39908"/>
    <s v="Y"/>
    <s v="Purpose of Acquisition: Conserve and enhance populations of threatened, endangered, rare and imperiled_x000a_plants and animals and their native habitats. Provide suitable black bear habitat, including corridors and_x000a_links to major population center habitat. Provide high-quality habitat for migratory birds, shorebirds,_x000a_waterbirds, and marshbirds. Provide public recreation opportunities for hunting and fishing._x000a_Project Cooperators: The Nature Conservancy, Florida Chapter of the Wildlife Society, The Florida_x000a_Natural Areas Inventory, St. Marks Refuge Association, Florida Trail Association, Blue Goose Alliance,_x000a_Apalachee Audobon Society, and Florida Wildlife Federation._x000a_Project Description: Funds would acquire fee title to approximately 2,350 acres owned by The Nature_x000a_Conservancy. Acquisition of this parcel would benefit federally endangered species such as red-cockaded_x000a_woodpecker, woodstork, and flatwood salamanders, as well as a variety of resident and migratory species_x000a_such as American bald eagle, wood duck, swallow-tailed kite, and state-listed Florida black bear. The_x000a_project was designated an Important Bird Area and a Land Management Research and Demonstration Site_x000a_for Longleaf Pine Ecosystems, and it is a key segment of the Florida National Scenic Trail."/>
    <n v="0"/>
    <n v="5000"/>
    <s v="O&amp;M: The Service estimates annual costs of $5,000 for Service signage, boundary markings, and fencing,_x000a_which the Service would fund out of Refuge System base funding."/>
  </r>
  <r>
    <s v="FWS-FY2012-7"/>
    <n v="2012"/>
    <n v="7"/>
    <s v="FWS"/>
    <s v="Lower Suwannee NWR"/>
    <s v="Core"/>
    <x v="7"/>
    <s v="FL-2"/>
    <s v="Dixie, Levy"/>
    <n v="1000000"/>
    <n v="998000"/>
    <n v="667"/>
    <n v="667"/>
    <s v="Fee"/>
    <n v="29104"/>
    <s v="Y"/>
    <s v="Purpose of Acquisition: To preserve and protect fish and wildlife habitat for the benefit of waterfowl,_x000a_shore and wading birds, neotropical migratory birds, and at least 11 federally endangered species including_x000a_the Gulf sturgeon and West Indian manatee._x000a_Project Cooperators: The Nature Conservancy, The Conservation Fund, and Lower Suwannee Water_x000a_Management District._x000a_Project Description: Funding this project would preserve and protect approximately 667 acres of fish and_x000a_wildlife habitat for the benefit of waterfowl, shore and wading birds, neotropical migratory birds, and at_x000a_least 11 federally endangered species including the Gulf sturgeon and West Indian manatee. The subject_x000a_property includes habitats of upland scrub, hardwood hammock, marshes, and tributaries of the Suwannee_x000a_River, the last remaining river where significant spawning migrations of Gulf sturgeon still occur. This_x000a_inholding abuts the Refuge’s highest public use and recreation area, and if not acquired by the Service,_x000a_residential homes could be built on the property."/>
    <n v="0"/>
    <n v="0"/>
    <m/>
  </r>
  <r>
    <s v="FWS-FY2012-15"/>
    <n v="2012"/>
    <n v="15"/>
    <s v="FWS"/>
    <s v="Everglades Headwaters NWR/CA"/>
    <s v="Core"/>
    <x v="7"/>
    <s v="FL-12, FL-15, FL-16"/>
    <s v="Polk, Osceola, Okeechobee, and Highlands Counties"/>
    <n v="0"/>
    <n v="1500000"/>
    <s v="Reprogramming"/>
    <n v="375"/>
    <s v="Fee &amp; easement"/>
    <n v="150000"/>
    <s v="Y"/>
    <s v="Purpose of Acquisition:  To protect, restore, and conserve habitat for 278 federal and state listed species, the headwaters, groundwater recharge and watershed, and improve water quantity and quality in the Everglades Watershed."/>
    <n v="500000"/>
    <n v="10000"/>
    <s v="O&amp;M: Startup would include salary, vehicles, office rental and miscellaneous supplies estimated at $500,000."/>
  </r>
  <r>
    <s v="FWS-FY2013-3"/>
    <n v="2013"/>
    <n v="3"/>
    <s v="FWS"/>
    <s v="Everglades Headwaters"/>
    <s v="Core"/>
    <x v="7"/>
    <s v="FL-12, FL-15, FL-16"/>
    <s v="Polk, Osceola, Okeechobee, and Highlands Counties"/>
    <n v="3000000"/>
    <n v="3000000"/>
    <n v="750"/>
    <n v="750"/>
    <s v="Fee"/>
    <n v="149250"/>
    <s v="Y"/>
    <s v="Purpose: of Acquisition:  To protect, restore, and conserve habitat for 278 federal and state listed species, including Florida panther, Florida black bear, Audubon’s crested caracara, Florida scrub jay, Florida grasshopper sparrow, red-cockaded woodpecker, whooping crane, and Everglades snail kite.  Acquisitions would protect, restore, and conserve the headwaters, groundwater recharge and watershed of the Kissimmee Chain of Lakes, Kissimmee River, and Lake Okeechobee region, and would also directly improve water quantity and quality in the Everglades Watershed, complementing the Comprehensive Everglades Restoration Plan goals, and protecting the water supply for millions of people. _x000a__x000a_Project Description:  The proposed EHNWR has two components: a 50,000-acre fee title Acquisition Area and a 100,000-acre, easement-only Acquisition Area or Management District.  Funds would be used to acquire fee title on 750 acres.  This is an opportunity for the Service to protect a large landscape of diverse and high-quality habitats, and to conserve and restore large numbers of threatened and endangered species.  The America’s Great Outdoors (AGO) program is one of the Secretary of the Interior’s three national priorities, designed to create and conserve large functional landscapes for wildlife protection and ecosystem services protection, historic and cultural protection; and to provide the American public with outstanding wildlife-dependent recreational opportunities. "/>
    <n v="3500000"/>
    <n v="0"/>
    <s v="O&amp;M: Initial costs would include salary, start-up, and support funding for three permanent staff,_x000a_vehicles, office rental, and miscellaneous supplies estimated at $500,000. An office and visitor center_x000a_would be added at a one-time cost of $3,000,000."/>
  </r>
  <r>
    <s v="FWS-FY2013-14"/>
    <n v="2013"/>
    <n v="14"/>
    <s v="FWS"/>
    <s v="St. Vincent NWR"/>
    <s v="Core"/>
    <x v="7"/>
    <s v="FL-2"/>
    <s v="Franklin"/>
    <n v="1000000"/>
    <n v="1000000"/>
    <n v="5"/>
    <n v="5"/>
    <s v="Fee"/>
    <n v="927"/>
    <s v="Y"/>
    <s v="Purpose: of Acquisition:  To restore and manage sensitive habitats along St. Vincent Sound for migratory birds, neotropical migratory songbirds, wintering waterfowl, arctic peregrine falcon, and bald eagle, among others._x000a__x000a_Project Cooperator: The Trust for Public Land_x000a__x000a_Project Description:  Funds would acquire fee title to approximately five acres of the only suitable deep-water mooring site in the vicinity, a property owned by The Trust for Public Land.  Acquisition of the site is necessary for access and management of the St. Vincent Island Unit.  Acquisition of this tract would allow restoration and management of sensitive habitats along St. Vincent Sound for migratory birds, neotropical migratory songbirds, wintering waterfowl, arctic peregrine falcon, and bald eagle, among others.  It would also improve habitat conditions for the Florida black bear by protecting occupied bear habitat and connecting existing conservation lands to ensure protection of travel corridors."/>
    <n v="20000"/>
    <n v="0"/>
    <s v="O&amp;M: The Service estimates initial costs of $20,000 for boundary marking which the Service would_x000a_fund from Refuge System base funding. There may be an initial dredging/rehabilitation cost which the_x000a_Service would also fund from Refuge System base funding."/>
  </r>
  <r>
    <s v="FWS-FY2014-4"/>
    <n v="2014"/>
    <n v="4"/>
    <s v="FWS"/>
    <s v="Everglades Headwaters NWR  and Conservation Area"/>
    <s v="Core"/>
    <x v="7"/>
    <s v="FL-12, FL-15, FL-16"/>
    <s v="Polk, Osceola, Okeechobee, and Highlands Counties"/>
    <n v="5000000"/>
    <n v="5000000"/>
    <n v="1250"/>
    <n v="1250"/>
    <s v="Fee"/>
    <n v="145863"/>
    <s v="Y"/>
    <s v="Purpose: of Acquisition:  To protect, restore, and conserve habitat for 278 federal and state listed species, including Florida panther, Florida black bear, Audubon’s crested caracara, Florida scrub jay, _x000a_red-cockaded woodpecker, whooping crane, Everglades snail kite, and, most significantly, protect habitat for the Florida grasshopper sparrow, a federally endangered endemic species.  Acquisitions would protect, restore, and conserve the headwaters, groundwater recharge and watershed of the Kissimmee Chain of Lakes, Kissimmee River, and Lake Okeechobee region.  This acquisition would also directly improve water quantity and quality in the Everglades watershed, complementing the Comprehensive Everglades Restoration Plan goals, and protect the water supply for millions of people. _x000a__x000a_Project Cooperators:  Florida Fish and Wildlife Conservation Commission, South Florida Water Management District, Florida Department of Agriculture and Consumer Services, Florida Division of State Lands, Florida Department of Environmental Protection, U. S. Air Force, Avon Park Air Force Range, The Nature Conservancy, National Wildlife Refuge Association, Florida Cattlemen’s Association, and Florida Farm Bureau. _x000a__x000a_Project Description:  Funds would be used to acquire fee title to approximately 1,250 acres.  This is an opportunity for the Service to protect a large landscape of diverse and high-quality habitats, and to conserve and restore large numbers of threatened and endangered species, while supporting Central Florida’s rich ranching heritage.  The America’s Great Outdoors (AGO) Initiative is a Presidential initiative and one of the Secretary of the Interior’s top three national priorities, designed to create and conserve large functional landscapes for wildlife and ecosystem services protection, historic and cultural protection, and to provide the American public with outstanding wildlife-dependent recreational opportunities. _x000a_"/>
    <n v="0"/>
    <n v="25000"/>
    <s v="O&amp;M: The Service estimates annual costs of up to $25,000 for habitat management and restoration,_x000a_prescribed burning, and hunting and public use management."/>
  </r>
  <r>
    <s v="NPS-FY2012-1"/>
    <n v="2012"/>
    <n v="1"/>
    <s v="NPS"/>
    <s v="Big Cypress National Preserve"/>
    <s v="Core"/>
    <x v="7"/>
    <s v="FL-14, FL-20"/>
    <s v="Collier, Dade, and Monroe Counties"/>
    <n v="5560000"/>
    <n v="5551100"/>
    <n v="43000"/>
    <n v="43000"/>
    <s v="Fee"/>
    <n v="1348"/>
    <s v="Y"/>
    <s v="Description: Public Law 93-440 of October 11, 1974 established the 570,000-acre Big Cypress National Preserve. Public Law 100-301 of April 29, 1988, established the Big Cypress National Preserve Addition to include 146,000 acres of land northeast of Big Cypress National Preserve and in a strip along the western boundary of the Preserve. Public Law 93-440, as amended by Public Law 100-301, provides that, if the State of Florida transfers to the Secretary lands within the addition, the Secretary shall pay to or reimburse the State (out of funds appropriated for such purpose) an amount equal to 80 percent of the total costs to the State of Florida of acquiring such lands._x000a__x000a_Natural/Cultural Resources Associated with Proposal: The national preserve and addition protect the watershed for the threatened ecosystem of South Florida. Subtropical plant and animal life abounds in this area that is home to endangered species like the Florida panther and the red-cockaded woodpecker._x000a__x000a_Threat: The expeditious acquisition of land is critical for the restoration of the South Florida ecosystem. Lands so acquired will improve water quality by providing a protective buffer between natural and urban areas, by allowing protection and restoration of habitat and wetlands, and by serving as water storage areas. Land acquisition must be completed if the natural water flows are to be restored._x000a__x000a_Need: Laws governing the acquisition of lands for the national preserve require a shared acquisition responsibility with the State of Florida: an 80/20 percent, Federal/State split. The State of Florida has acquired 43,000 acres and conveyed approximately 29,000 of these acres to the United States in December, 2010. The NPS must now reimburse 80 percent of the cost for these lands as required by statue. The remaining acres are estimated to be ready for conveyance within the next 18 months. The funds requested, $5,560,000, will be obligated to cover the Federal share of the cost incurred by the State in acquiring the total 43,000 acres of land. The total 43,000 acres consist of numerous discrete parcels that are scattered throughout the national preserve and their acquisition will unify the ownership pattern, reduce costs, and simplify management. "/>
    <n v="853000"/>
    <n v="0"/>
    <s v="Estimated O&amp;M Costs/Savings: Once the restoration and reclamation of the lands are completed,_x000a_operational costs are expected to be incidental. Initial, non-recurring costs for the restoration and_x000a_reclamation are expected to about $955,000. About $740,000 would remove 37 camps, or about $20,000_x000a_per camp. An additional $255,000 would be needed to do restoration work such as fill removal from_x000a_wetlands, and restoring natural grade and hydrology in remote, road-less backcountry areas. However, with_x000a_this acquisition, pollution and exotic vegetation seed sources would be eliminated from non-Federal lands_x000a_and remove the maintenance needs for approximately 60 miles of owner-access to non-NPS lands_x000a_wilderness trails. This would result in an approximate one-time savings of $102,000."/>
  </r>
  <r>
    <s v="NPS-FY2012-2"/>
    <n v="2012"/>
    <n v="2"/>
    <s v="NPS"/>
    <s v="Everglades National Park"/>
    <s v="Core"/>
    <x v="7"/>
    <s v="FL-18, FL-25"/>
    <s v="Collier, Dade, and Monroe Counties"/>
    <n v="25000000"/>
    <n v="24960000"/>
    <n v="477"/>
    <n v="477"/>
    <s v="Fee"/>
    <n v="330"/>
    <s v="Y"/>
    <s v="Description: The Act of December 13, 1989, authorized the addition of 107,600 acres comprising an area commonly known as the Northeast Shark River Slough and the East Everglades. Acquisition is necessary to eliminate threats to the natural hydrologic condition of the park, such as subdivisions and development of previously undeveloped tracts, incompatible construction or alterations of structures, dredge and fill operations, road construction, and the introduction of pollutants into surface or subsurface waters. The Corps of Engineers has started a restoration of the natural hydrologic system for the Everglades ecosystem. _x000a__x000a_Natural/Cultural Resources Associated with Proposal: The Act of December 13, 1989, authorized the construction of bridges along the Tamiami Trail to restore natural hydrologic conditions and improve ecological values. Currently a 1-mile bridge is under construction and is anticipated to be completed in late 2013. Restoring natural hydrologic conditions to Everglades NP will allow ecosystems to improve on their own, enhance the park’s biological diversity, and improve recreational and commercial opportunities throughout Florida and the Gulf region._x000a__x000a_Threat: Over 107,000 acres have been acquired as part of the restoration project.  However six parcels of land (approximately 477 acres) located along the Tamiami Trail remain to be acquired. Deferring the acquisition of these parcels would serve to prevent realization of the benefits from the bridge construction. The US Army Corps of Engineers, overseeing the overall project, will not allow the water levels to increase until these properties are acquired. The nation’s largest environmental restoration project would be put on hold, and the mandate of Congress to restore the sheet flow to re-establish the park’s biological abundance and diversity would remain unrealized._x000a__x000a_Need: The requested funds are needed to acquire six tracts containing 477.37 acres of land that will be flooded once bridge construction is complete. The tracts include three airboat operations sites, two radio tower sites, and the Florida Power and Light Company property. "/>
    <n v="-2925000"/>
    <n v="76000"/>
    <s v="An initial cost of $2.275 million is required to clear the two radio tower sites. This would avert a $5.2 million cost to construct flood control structures.. Annual costs are estimated at $76,000."/>
  </r>
  <r>
    <s v="NPS-FY2014-5"/>
    <n v="2014"/>
    <n v="5"/>
    <s v="NPS"/>
    <s v="Timucuan Ecological and Historic Preserve"/>
    <s v="CLP"/>
    <x v="7"/>
    <s v="FL-4"/>
    <s v="Duval County"/>
    <n v="2031000"/>
    <n v="2031000"/>
    <n v="262"/>
    <n v="262"/>
    <s v="Fee"/>
    <s v="TBD"/>
    <s v="Y"/>
    <s v="Description: Four collaborating agencies (NPS, USFWS, BLM, USFS) are working to take advantage of_x000a_opportunities to build resiliency in designated landscape projects. These agencies have been working_x000a_with NGO partners, including TNC, TCF, TPL, local land trusts, and local government officials, to tailor the_x000a_federal acquisition program in a way to achieve synergy between private rights, open space, traditional_x000a_land uses and conservation. Collaborative Landscape Planning (CLP) seeks to maintain intact,_x000a_interconnected landscapes, and restore fragmented or degraded habitats. The CLP process is designed_x000a_to use the Land and Water Conservation Fund (LWCF) to incentivize the collaborative use of LWCF funds_x000a_in landscape acquisition projects that have a clear strategy to reach goals shared by the collaborating_x000a_agencies._x000a_Natural/Cultural Resources Associated with Proposal: Southeast longleaf pine savanna ranging from North_x000a_Carolina to Texas is one of three major hotspots of biodiversity east of the Mississippi River. Many_x000a_threatened and endangered species require a longleaf pine ecosystem to survive, the endangered redcockaded_x000a_woodpecker being the keystone species for the ecosystem. In establishing the Department of the_x000a_Interior America’s Great Outdoors Program, Secretary’s Order No. 3323 of September 12, 2012, designated_x000a_Longleaf Pine Landscape Conservation as a Landscape of National Significance. Among the federal_x000a_conservation units included in this ecosystem are Congaree National Park in South Carolina and Timucuan_x000a_Ecological and Historic Preserve in Florida._x000a_Threat: Longleaf pines which once covered 98 million acres in the Southeastern United States have been_x000a_reduced to approximately three million acres, much of it in poor condition._x000a_Need: The requested target level of $3,459,000 is needed to acquire, from willing sellers, seven tracts_x000a_totaling 617 acres located within the boundaries of two National Park System units: Congaree National_x000a_Park and Timucuan Ecological and Historic Preserve.The_x000a_262-acre tract to be acquired at Timucuan Preserve would protect bottomland forest that is threatened by_x000a_degraded water quality an increased development pressure."/>
    <n v="0"/>
    <n v="0"/>
    <m/>
  </r>
  <r>
    <s v="FWS-FY2014-5"/>
    <n v="2014"/>
    <n v="5"/>
    <s v="FWS"/>
    <s v="Longleaf Initiative: Okefenokee NWR"/>
    <s v="CLP"/>
    <x v="8"/>
    <s v="FL-2, FL-4, GA-1"/>
    <s v="Charlton, Ware, and Clinch counties, Georgia; Baker County, Florida"/>
    <n v="9481000"/>
    <n v="9481000"/>
    <n v="3900"/>
    <n v="3900"/>
    <s v="Fee/Easement"/>
    <n v="109408"/>
    <s v="Y"/>
    <s v="Purpose: of Acquisition:  To conserve populations of threatened, endangered, rare, and imperiled plants and animals and their native longleaf pine habitats; to restore former slash pine plantations to native longleaf pine; to provide suitable black bear habitat, including corridors to link to critical habitat for major population centers; to provide high-quality habitat for migratory birds, shorebirds, waterbirds, and marshbirds; and to provide public opportunities for hunting, fishing, and other wildlife-dependent recreation. _x000a__x000a_Project Cooperators:  Charleston County Greenbelt, The Nature Conservancy, Conservation Fund, Georgia Department of Natural Resources, Pee Dee Land Trust, American Rivers, Sam Shine Foundation_x000a__x000a_Project Description:  Funds would be used to acquire a combination of 3,900 fee and conservation easement acres at Cape Romain (SC), Okefenokee (GA/FL), St. Marks (FL) and Waccamaw (SC) NWR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Residential, commercial, and industrial, fragmentation, extraction industries, loss of public access, and loss of paleontological resources are some the greatest threats facing this landscape.  Acquisition funding would significantly contribute to a multi-partner, multi-state effort to ensure resiliency and connectivity of this ecosystem, support working lands, enhance recreational access and opportunities, and protect historic and cultural resources._x000a_"/>
    <n v="0"/>
    <n v="100000"/>
    <s v="O&amp;M: The Service estimates annual costs of up to $100,000 for habitat management and restoration,_x000a_prescribed burning, and hunting and public use management. Acquisition may produce efficiency_x000a_improvements in Service law enforcement and boundary posting, which would reduce these costs. Costs_x000a_associated with restoration work could be offset by hunting fees or outside funding."/>
  </r>
  <r>
    <s v="FWS-FY2013-15"/>
    <n v="2013"/>
    <n v="15"/>
    <s v="FWS"/>
    <s v="Longleaf Pine Okefenokee NWR"/>
    <s v="CLP"/>
    <x v="9"/>
    <s v="FL-4, GA-1"/>
    <s v="Charlton, Ware, and Clinch counties, Georgia; Baker County, Florida"/>
    <n v="13635850"/>
    <n v="3000000"/>
    <n v="16863"/>
    <n v="3708"/>
    <s v="Fee"/>
    <n v="37970"/>
    <s v="Y"/>
    <s v="Purpose: of Acquisition:  To conserve and protect virgin bottomland hardwood migratory bird habitat and to prevent detrimental impacts caused by development on wetland habitat._x000a__x000a_Project Description:  Funds would be used to acquire fee title to 9,886 acres from The Conservation Fund.  Funds would also be used to acquire timber, recreational, and hunting rights currently held by a timber company on 6,977 acres of Service land, providing the Service with full management rights on these land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Finally, acquisition would significantly contribute to a multi-partner effort by the Greater Okefenokee Association of Landowners to establish a one-mile, wildfire-resilient wildlife conservation zone around the Refuge."/>
    <s v="N/A"/>
    <n v="100000"/>
    <m/>
  </r>
  <r>
    <s v="FWS-FY2012-6"/>
    <n v="2012"/>
    <n v="6"/>
    <s v="FWS"/>
    <s v="Savannah NWR"/>
    <s v="Core"/>
    <x v="10"/>
    <s v="SC-1"/>
    <s v="Chatham and Effingham counties, Georgia;  Jasper County in South Carolina"/>
    <n v="1250000"/>
    <n v="1248000"/>
    <n v="100"/>
    <n v="100"/>
    <s v="Fee"/>
    <n v="17141"/>
    <s v="Y"/>
    <s v="Purpose of Acquisition:  To conserve and protect virgin bottomland hardwood migratory bird habitat and to prevent detrimental impacts caused by development in wetlands habitat._x000a__x000a_Project Cooperators:  The Trust for Public Land Project Description:  Funding would acquire fee title to approximately 100 acres of a 388-acre property _x000a_from The Trust for Public Land.  This would be a phased acquisition as funding becomes available.  The _x000a_addition of this tract would complement the Refuge by adding the highly productive ecotone between the _x000a_tidal wetlands and upland forests and fields.  This area is used by migratory birds such as swallow-tailed kites, Swainson’s warblers, and prothonotary warblers.  The property contains several remnant rice fields.  The dikes have long since breached; however, these wetlands provide prime habitat for wildlife such as _x000a_king rails, American alligators, and wood duck.  This acquisition would provide road access to the adjacent _x000a_2,000-acre Abercorn Island, which is currently only accessible by boat.  Having road access to Abercorn _x000a_Island would allow the Service to increase public use activities at the Refuge and provide easier access for _x000a_refuge maintenance and law enforcement."/>
    <n v="0"/>
    <n v="3000"/>
    <s v="O&amp;M: The Service estimates annual costs of $3,000 for Service signage, boundary markings, and fencing_x000a_which the Service would fund from Refuge System base funding."/>
  </r>
  <r>
    <s v="FWS-FY2012-9"/>
    <n v="2012"/>
    <n v="9"/>
    <s v="FWS"/>
    <s v="Upper Mississippi River Nw&amp;Fr"/>
    <s v="Core"/>
    <x v="11"/>
    <s v="MN-1, IA-1 IA-4_x000a_IL-16, IL-17,WI-3"/>
    <s v="Multiple"/>
    <n v="2750000"/>
    <n v="2246000"/>
    <n v="690"/>
    <n v="563"/>
    <s v="Fee"/>
    <n v="20831"/>
    <s v="Y"/>
    <s v="Purpose: of Acquisition:  To protect, restore, and manage grassland and wetland habitat for migratory birds, including waterfowl, resident wildlife, federal and state threatened and endangered species, and public recreation._x000a__x000a_Project Cooperators: U.S. Army Corps of Engineers, Ducks Unlimited, The Nature Conservancy,_x000a_Minnesota Department of Natural Resources (DNR), Wisconsin DNR, Iowa DNR, Illinois DNR, and_x000a_Friends of the Upper Mississippi Refuge._x000a__x000a_Project Description:  Funds would acquire approximately 690 fee acres from three landowners located in Houston County, MN, and La Crosse County, WI.  These acquisitions would preserve critical feeding and resting habitat for waterfowl and other birds in the Mississippi Flyway.  They would protect the extensive wetland complexes that perform the functions of flood control and nutrient recycling._x000a_The Refuge consists of wooded islands, sandbars, deep water, wet meadows and other wetlands, and extends 261 miles down the Mississippi River.  It supports a wide variety of wildlife, including 306 bird, 119 fish, 42 mussel, and 45 reptile and amphibian species.  Up to 500,000 canvasback ducks and 30,000 tundra swans pass through annually.  The Refuge also provides important habitat for the federally endangered Higgins' eye pearly mussel and the Massasauga rattlesnake (candidate)."/>
    <n v="10000"/>
    <n v="0"/>
    <s v="O&amp;M: The Service estimates an initial cost of $10,000 for restoration and enhancement work (spraying,_x000a_mowing, burning, and fencing supplies and signage) which the Service would fund from Refuge base_x000a_funding."/>
  </r>
  <r>
    <s v="FWS-FY2011-3"/>
    <n v="2011"/>
    <n v="3"/>
    <s v="FWS"/>
    <s v="Upper Mississippi River NW&amp;FR"/>
    <s v="Core"/>
    <x v="12"/>
    <s v="MN-1, IA-1, IA-4, IL-16, IL-17, WI-3"/>
    <s v="Multiple"/>
    <n v="2500000"/>
    <n v="400000"/>
    <n v="625"/>
    <n v="100"/>
    <s v="Fee"/>
    <n v="21447"/>
    <s v="Y"/>
    <s v="Purpose of Acquisition: To protect, restore, and manage grassland and wetland habitat for migratory_x000a_birds, including waterfowl, resident wildlife, and public recreation._x000a_Project Cooperators: U.S. Army Corps of Engineers, Ducks Unlimited, The Nature Conservancy,_x000a_Minnesota Department of Natural Resources (DNR), Wisconsin DNR, Iowa DNR, Illinois DNR, Friends_x000a_of the Upper Mississippi Refuge._x000a_Project Description: The Service would use funds to acquire fee title of approximately 625 acres in the_x000a_Upper Mississippi National Wildlife and Fish Refuge from private landowners. The Refuge consists of_x000a_wooded islands, sandbars, deep water, wet meadows and other wetlands. The Refuge extends 260 miles_x000a_down the Mississippi River._x000a_The Refuge is a critical feeding and resting corridor for waterfowl and other birds in the Mississippi_x000a_Flyway. Up to 500,000 canvasback ducks and 30,000 tundra swans use portions of the Refuge during_x000a_migration. A wide variety of other wildlife species are also present, including 306 bird, 119 fish, 42_x000a_mussel, and 45 reptile and amphibian. The Refuge is important habitat for the Federally endangered_x000a_Higgins' Eye pearly mussel. The numerous and extensive wetland complexes in the Refuge perform_x000a_many functions, such as flood control and nutrient recycling."/>
    <n v="0"/>
    <n v="7000"/>
    <s v="O&amp;M Costs: Annual costs would be approximately $7,000 for initial restoration and enhancement work,_x000a_which the Service would fund out of Refuge System base funding."/>
  </r>
  <r>
    <s v="FWS-FY2013-9"/>
    <n v="2013"/>
    <n v="9"/>
    <s v="FWS"/>
    <s v="Upper Mississippi River NW&amp;FR"/>
    <s v="Core"/>
    <x v="12"/>
    <s v="MN-1, IA-1 , IA-4, IL-16, IL-17, WI-3_x000a_"/>
    <s v="Multiple"/>
    <n v="1000000"/>
    <n v="1000000"/>
    <n v="335"/>
    <n v="335"/>
    <s v="Fee"/>
    <n v="21137"/>
    <s v="Y"/>
    <s v="Purpose: of Acquisition:  To protect, restore, and manage grassland and wetland habitat for migratory birds, including waterfowl, resident wildlife, federal and state threatened and endangered species, and public recreation._x000a__x000a_Project Cooperators: U.S. Army Corps of Engineers, Ducks Unlimited, The Nature Conservancy, the_x000a_Minnesota DNR, Wisconsin DNR, Iowa DNR, Illinois DNR, and Friends of the Upper Mississippi_x000a_Refuge._x000a__x000a_Project Description:  Funds would be used to acquire fee title to approximately 335 acres, in three parcels.  Two contiguous parcels are located in northern Allamakee County, Iowa, and lie within the flood plain of the Upper Iowa River.  The third parcel is located in eastern Houston County, Minnesota, and is in the Mississippi River 100-year floodplain.  All parcels are located within the acquisition boundary of the Upper Mississippi River NW &amp; FR.  These acquisitions would preserve critical feeding and resting habitat for waterfowl and other birds in the Mississippi Flyway.  They would protect the extensive wetland complexes that function as flood control and nutrient recycling."/>
    <n v="10000"/>
    <n v="0"/>
    <s v="O&amp;M: The Service estimates an initial cost of $10,000 for restoration and enhancement work (spraying,_x000a_mowing, burning, and fencing supplies and signage), which the Service would fund from Refuge base_x000a_funding."/>
  </r>
  <r>
    <s v="FWS-FY2013-10"/>
    <n v="2013"/>
    <n v="10"/>
    <s v="FWS"/>
    <s v="Northern Tallgrass Prairie Nwr"/>
    <s v="Core"/>
    <x v="13"/>
    <s v="MN-1, MN-2, MN-7, IA-2, IA-3, IA-4, IA-5_x000a_"/>
    <s v="Multiple"/>
    <n v="500000"/>
    <n v="500000"/>
    <n v="166"/>
    <n v="166"/>
    <s v="Fee/Easement"/>
    <n v="72411"/>
    <s v="Y"/>
    <s v="Purpose: of Acquisition:  To protect, restore, and enhance the remaining northern tallgrass prairie habitats and associated wildlife species._x000a__x000a_Project Cooperators: Minnesota Department of Natural Resources (DNR), Iowa Department of Natural_x000a_Resources, Ducks Unlimited, Pheasants Forever, The Nature Conservancy, Minnesota Waterfowl_x000a_Association, several county conservation boards, and several local Chambers of Commerce._x000a__x000a_Project Description:   Funds would be used to acquire 166 acres throughout western Minnesota and northwestern Iowa.  The project will include prairie preservation and restoration, which will not only protect the prairie ecosystem, but also benefit grassland birds such as dickcissel, bobolink, grasshopper sparrow, and sedge wren.  This project has strong support from the Iowa congressional delegation._x000a__x000a_Rather than acquiring a contiguous boundary with the aim of eventual ownership of all lands, the Service has set a goal of acquiring 77,000 acres, spreading land acquisition across all or portions of 85 counties.  The Service will acquire fee and easement lands to reach this goal.  The Service will work with private landowners to develop stewardship agreements, and provide incentives and management assistance in the interest of preserving the prairie landscape regardless of ownership"/>
    <n v="0"/>
    <n v="30000"/>
    <s v="O&amp;M: Annual operation and maintenance costs are expected to be approximately $30,000 for initial_x000a_restoration and enhancement work (spraying, mowing, burning, and signage)."/>
  </r>
  <r>
    <s v="BLM-FY2011-10"/>
    <n v="2011"/>
    <n v="10"/>
    <s v="BLM"/>
    <s v="Snake River Rim Recreation Area/Oregon National Historic Trail"/>
    <s v="Core"/>
    <x v="14"/>
    <s v="ID-2"/>
    <s v="Jerome County"/>
    <n v="400000"/>
    <n v="2400000"/>
    <n v="497"/>
    <n v="2980"/>
    <s v="Fee"/>
    <n v="1743"/>
    <s v="Y"/>
    <s v="Purpose: Protect key properties to conserve open space, allow public recreational access, preserve an existing trail corridor and  provide environmental education  opportunities."/>
    <n v="10000"/>
    <n v="5000"/>
    <m/>
  </r>
  <r>
    <s v="BLM-FY2012-3"/>
    <n v="2012"/>
    <n v="3"/>
    <s v="BLM"/>
    <s v="Upper Snake/South Fork Snake River ACEC/SMRA"/>
    <s v="Core"/>
    <x v="14"/>
    <s v="ID-2"/>
    <s v="Bonneville, Fremont, Jefferson,_x000a_and Madison Counties"/>
    <n v="6000000"/>
    <n v="5990000"/>
    <n v="3045"/>
    <n v="3045"/>
    <s v="Easement"/>
    <n v="1000"/>
    <s v="Y"/>
    <s v="Purpose: Conserve and enhance significant scenic, recreational and wildlife resources within the Snake River corridors, predominately through the acquisition of conservation easements."/>
    <n v="5000"/>
    <n v="5000"/>
    <m/>
  </r>
  <r>
    <s v="FWS-FY2013-12"/>
    <n v="2013"/>
    <n v="12"/>
    <s v="FWS"/>
    <s v="Red Rock Lakes NWR"/>
    <s v="Core"/>
    <x v="15"/>
    <s v="MT-AL"/>
    <s v="Beaverhead"/>
    <n v="0"/>
    <n v="2822000"/>
    <s v="Recast Ops Plan"/>
    <n v="1979.94"/>
    <s v="Fee &amp; easement"/>
    <n v="172605.87"/>
    <s v="Y"/>
    <s v="Purpose of Acquisition: To provide for long-term viability of fish and wildlife habitat on a large_x000a_landscape basis in the Greater Yellowstone Ecosystem. In addition, the project would protect, restore and_x000a_enhance native wet meadows, wetlands, uplands and mountain foothills for migratory birds, including_x000a_waterfowl, and other wildlife. Additional lands would be available for wildlife-dependent public uses_x000a_(hunting, fishing, wildlife observation and photography, and environmental education and interpretation)_x000a_for present and future generations of Americans. Protection of this landscape would also preserve the key_x000a_wilderness values of the refuge and surrounding view shed of the Centennial Valley._x000a_Project Cooperators: The Nature Conservancy, Montana Fish, Wildlife and Parks, Beaverhead County_x000a_Commissioners, Bureau of Land Management, and Greater Yellowstone Coordinating Council._x000a_Project Description: The Service would use the requested funds to purchase 670 acres that would be for_x000a_the initial phase of a multi-year acquisition effort to acquire one of the most important tracts remaining_x000a_within Red Rock Lakes NWR. The Elizabeth Grazing Association tract includes nearly 1 mile on both_x000a_sides of Red Rock Creek that supplies most of the water for the Red Rock Lakes NWR wetland complex._x000a_Acquisition of this property would enable the Service to restore this portion of Red Rock Creek (from_x000a_overgrazing) and improve water quality in Upper Red Rock Lake on the refuge. The Centennial Valley,_x000a_like much of western Montana, is threatened by subdivision and demand for second home development_x000a_that is creeping west from Yellowstone Park and the Henry’s Lake portion of northern Idaho (this tract_x000a_could easily be developed into recreational home sites). The subject property includes a large riparian_x000a_wetland complex that provides habitat for 21 species of waterfowl and 35 species of other wetlanddependent_x000a_birds. Acquisition of this tract would expand opportunities for wildlife-dependent forms of_x000a_public recreation on the east end of the refuge."/>
    <n v="10000"/>
    <n v="10000"/>
    <s v="O &amp; M: The Service would spend a minimal amount for easement monitoring and inspections, fencing, and boundary posting, estimated_x000a_at less than $10,000 per year, which the Service would fund out of Refuge System base funding."/>
  </r>
  <r>
    <s v="FWS-FY2011-20"/>
    <n v="2011"/>
    <n v="20"/>
    <s v="FWS"/>
    <s v="Flint Hills Legacy Conservation Area"/>
    <s v="Core"/>
    <x v="16"/>
    <s v="KS-1, KS-2, KS-4"/>
    <s v="Butler, Chase, Chautauqua, Clay, Cowley, Dickinson, Elk, Geary, Greenwood, Harvey, Jackson, Lyon, Marion, Marshall, Morris, Pottawatomie, Riley, Shawnee, Washington, Woodson, and Waubansee"/>
    <n v="0"/>
    <n v="1000000"/>
    <s v="earmark"/>
    <n v="2158"/>
    <s v="Easement"/>
    <n v="1097842"/>
    <s v="Y"/>
    <s v="(complete if known)"/>
    <n v="0"/>
    <n v="2000"/>
    <s v="O &amp; M: Within the base funding for the Refuge System, the Service would use approximately $2,000 for_x000a_annual maintenance of the new acquisitions, mainly for easement enforcement."/>
  </r>
  <r>
    <s v="FWS-FY2013-4"/>
    <n v="2013"/>
    <n v="4"/>
    <s v="FWS"/>
    <s v="Flint Hills Legacy Conservation Area"/>
    <s v="Core"/>
    <x v="16"/>
    <s v="KS-1, KS-2, KS-4"/>
    <s v="Butler, Chase, Chautauqua, Clay, Cowley, Dickinson, Elk, Geary, Greenwood, Harvey, Jackson, Lyon, Marion, Marshall, Morris, Pottawatomie, Riley, Shawnee, Washington, Woodson, and Waubansee"/>
    <n v="1951000"/>
    <n v="1000000"/>
    <n v="6503"/>
    <n v="3333"/>
    <s v="Easement"/>
    <n v="1083328"/>
    <s v="Y"/>
    <s v="Purpose of Acquisition: To protect the Flint Hills tallgrass prairie ecosystem and associated grasslanddependent_x000a_wildlife species._x000a_Project Cooperators: The Nature Conservancy, the Kansas Land Trust, The Ranchland Trust of Kansas,_x000a_the Tallgrass Legacy Alliance, and the local community._x000a_Project Description: Funds would be used to acquire perpetual conservation easements on_x000a_approximately 6,503 acres of tallgrass prairie. Tallgrass prairie is one of the most endangered ecosystems_x000a_in the United States, with less than four percent of the original acreage remaining. This project makes_x000a_exclusive use of conservation easements to protect 1,100,000 acres of the remaining tallgrass prairie in_x000a_the Flint Hills ecoregion in eastern Kansas from the threat of fragmentation. This fragmentation occurs as_x000a_the result of residential, commercial, and industrial development, as well as encroachment of woody_x000a_vegetation. Acquisition of perpetual conservation easements from willing sellers provides permanent_x000a_protection for tallgrass prairie ecosystems and fosters landscape level conservation, while helping to_x000a_maintain traditional ranching operations. Landowner interest is high, and the Service is currently_x000a_identifying lands for acquisition that contain high quality tallgrass habitat with minimal fragmentation and_x000a_woody vegetation encroachment. In addition to preserving some of the last remaining tallgrass prairie,_x000a_conservation easements would protect habitat that is important for the threatened Topeka shiner, as well_x000a_as a wide variety of grassland-dependent birds and other species."/>
    <n v="0"/>
    <n v="1000"/>
    <s v="O&amp;M: Within the base funding for the Refuge System, the Service would use approximately $1,000 for_x000a_annual maintenance of the new acquisitions, mainly for easement enforcement."/>
  </r>
  <r>
    <s v="FWS-FY2011-16"/>
    <n v="2011"/>
    <n v="16"/>
    <s v="FWS"/>
    <s v="Upper Ouachita NWR"/>
    <s v="Core"/>
    <x v="17"/>
    <s v="LA-5"/>
    <s v="Morehouse Parish"/>
    <n v="3000000"/>
    <n v="3000000"/>
    <n v="1200"/>
    <n v="1200"/>
    <s v="Fee"/>
    <n v="13073"/>
    <s v="Y"/>
    <s v="Purpose of Acquisition: To preserve wintering habitat for mallards, pintails and wood ducks, and to_x000a_contribute to the goals of the Lower Mississippi River Valley Ecosystem, the North American Waterfowl_x000a_Management Plan and the Red-cockaded Woodpecker Recovery Plan._x000a_Project Cooperators: None at this time._x000a_Project Description: Funding would provide for the fee title acquisition of approximately 1,200 acres_x000a_of land, a portion of a 3,875-acre tract that the Service has leased since 1997. Currently the property is_x000a_cropland in rice production. Acquisition and management of this property would contribute to the goals_x000a_of the refuge through the management of habitat for migratory waterfowl, neotropical migratory birds and_x000a_other wildlife. This property is contiguous to approximately 13,000 acres of refuge lands, which lie east_x000a_of the Ouachita River. Acquisition of this tract would provide additional habitat for large numbers of_x000a_wintering waterfowl, which visit this refuge annually."/>
    <n v="0"/>
    <n v="0"/>
    <m/>
  </r>
  <r>
    <s v="FWS-FY2011-7"/>
    <n v="2011"/>
    <n v="7"/>
    <s v="FWS"/>
    <s v="Blackwater NWR"/>
    <s v="Core"/>
    <x v="18"/>
    <s v="MD-1"/>
    <s v="Dorchester"/>
    <n v="2500000"/>
    <n v="1500000"/>
    <n v="1515"/>
    <n v="909"/>
    <s v="Fee"/>
    <n v="31264"/>
    <s v="Y"/>
    <s v="Purpose of Acquisition: To protect high quality habitat for the threatened American bald eagle,_x000a_Delmarva fox squirrel and other endangered species, along with nesting and wintering habitat for_x000a_migratory waterfowl, colonial waterbirds, shorebirds, and forest interior dwelling bird species._x000a_Project Cooperators: The Conservation Fund_x000a_Project Description: The requested funds of $2,500,000 for FY 2011 would provide the refuge with fee_x000a_title to the remainder of the funding needed for a 1,065-acre tract in the area of the Refuge referred to as_x000a_Russell Swamp and two parcels on the northern border of the Refuge boundary totaling 450 acres. These_x000a_tracts consist mainly of forested wetlands interspersed with tidal waters, ponds and marsh. Both these_x000a_areas provide excellent habitat for migratory birds, such as Osprey, Black and Wood Ducks, Canada_x000a_Geese, marsh and water birds, the Bald Eagle, as well as foraging opportunities for the Peregrine Falcon._x000a_It is also excellent habitat for the endangered Delmarva fox squirrel._x000a_The areas are important to Federal and state endangered and threatened species and many migratory bird_x000a_species. Acquisition of these areas would also expand opportunities for wildlife-dependent forms of_x000a_public recreation."/>
    <n v="0"/>
    <n v="0"/>
    <m/>
  </r>
  <r>
    <s v="NPS-FY2011-5"/>
    <n v="2011"/>
    <n v="5"/>
    <s v="NPS"/>
    <s v="Catoctin Mountain Park"/>
    <s v="Core"/>
    <x v="18"/>
    <s v="MD-6"/>
    <s v="Frederick and Washington Counties"/>
    <n v="640000"/>
    <n v="640000"/>
    <n v="18"/>
    <n v="18"/>
    <s v="Fee"/>
    <n v="0"/>
    <s v="N"/>
    <s v="Description:  Beginning in 1935, the Catoctin Recreational Demonstration Area was under construction by both the Works Progress Administration and the Civilian Conservation Corps. Originally planned to provide recreational camps for Federal employees, one of the camps eventually became the home of the Presidential retreat, Camp David.  The area was designated Catoctin Mountain Park in 1954._x000a__x000a_Natural/Cultural Resources Associated with Proposal:  Part of the forested ridge that forms the eastern rampart of the Appalachian Mountains in Maryland, this mountain park has sparkling streams and panoramic vistas of the Monocacy Valley.  _x000a__x000a_Threat:  The property proposed for acquisition is currently listed for sale and a preliminary development plan for six residential lots has been prepared by the current owner.  Development of the property into residential lots adjoining the park is predicted within the next 12-18 months depending on the real estate market’s rebound.  Such residential development would severely impact the existing natural resources on the property to the point where restoration would not be feasible._x000a__x000a_Need:  In order to prevent development that would adversely impact park resources, the requested funds will be obligated to acquire an 18.23-acre tract of land adjacent to the park boundary and located at the southeastern portal to the park along Maryland Route 77. The property possesses a large stand of mature hardwood forest, a small pond, and is improved with a residential dwelling and ancillary outbuildings. It is anticipated that, upon acquisition, the tract will be restored to its natural state.  The acquisition of this tract for inclusion in the park boundary is authorized by the Land and Water Conservation Fund Act.    _x000a_"/>
    <s v="N/A"/>
    <s v="N/A"/>
    <s v="Tract was included in the park via a minor boundary adjustment. It was an inholding at the time of purchase but not at the time of appropriation. Appropriation (4/11), boundary adjustment (2/12), purchase finalized (3/12) "/>
  </r>
  <r>
    <s v="NPS-FY2011-9"/>
    <n v="2011"/>
    <n v="9"/>
    <s v="NPS"/>
    <s v="Acadia National Park"/>
    <s v="Core"/>
    <x v="19"/>
    <s v="ME-1, ME-2"/>
    <s v="Hancock and Knox Counties"/>
    <n v="1764000"/>
    <n v="1700000"/>
    <n v="23"/>
    <n v="23"/>
    <s v="Conservation Easement"/>
    <n v="1285"/>
    <s v="Y"/>
    <s v="Description:  Acadia National Park, originally established as a national monument on July 8, 1916, was designated a national park on January 19, 1929, to preserve and interpret for the public benefit scientific, scenic, and historic resources of the area.  The Act of September 25, 1986, established a permanent boundary and authorized the acquisition of conservation easements on certain islands adjacent to the park._x000a__x000a_Natural/Cultural Resources Associated with Proposal:  Situated on the Maine coast in the heart of the old region of Acadia, the park conserves mountains and rugged islands that are unequaled along the eastern seaboard.  The northern coniferous and temperate deciduous forests meet and overlap, bringing together nearly 1,500 species of trees, shrubs, and herbaceous plant life._x000a__x000a_Threat:  Little of New England's rockbound coast remains in public ownership, undeveloped and natural.  The primary threat to park resources is the development of previously undeveloped land, an action not compatible with preserving the natural and scenic resources of the area._x000a__x000a_Need:  The requested funds are needed to acquire a 22.9-acre tract of land that borders Round Pond and is located in a very secluded section of Mount Desert Island within the park boundary.  At present, approximately half of the shore frontage around Round Pond is federally owned and protected.  The remainder of the shore and lands surrounding the pond is currently undeveloped, including this acquisition parcel. Given the size and character of this parcel, if not acquired by the National Park Service, there is a high likelihood it will be sold and subdivided into small house lots within two years.  Such a development would significantly degrade this important habitat and wildlife corridor._x000a__x000a_The acquisition of lands within the boundary of Acadia National Park, with the consent of the owner, is strongly supported by the local community, Chambers of Commerce, and non-profit conservation organizations, such as Downeast Audubon, Maine Coast Heritage Trust, and Friends of Acadia.  Maine Coast Heritage Trust is working with the owner to complete this acquisition. _x000a_"/>
    <s v="N/A"/>
    <s v="N/A"/>
    <m/>
  </r>
  <r>
    <s v="NPS-FY2014-2"/>
    <n v="2014"/>
    <n v="2"/>
    <s v="NPS"/>
    <s v="Sleeping Bear Dunes National Lakeshore"/>
    <s v="Core"/>
    <x v="20"/>
    <s v="MI-1"/>
    <s v="Benzie and Leelanau Counties"/>
    <n v="5269000"/>
    <n v="5269000"/>
    <n v="37"/>
    <n v="37"/>
    <s v="Fee"/>
    <n v="1679"/>
    <s v="Y"/>
    <s v="Description: The Act of October 21, 1970, authorized establishment of Sleeping Bear Dunes National_x000a_Lakeshore to protect and preserve outstanding natural resources along the mainland shore of Lake_x000a_Michigan and on certain nearby islands in Benzie and Leelanau Counties, Michigan._x000a_Natural/Cultural Resources Associated with Proposal: The national lakeshore is a diverse landscape with_x000a_massive sand dunes, quiet rivers, sand beaches, beech-maple forests, clear lakes, and rugged bluffs_x000a_towering as high as 460 feet above Lake Michigan. Two offshore wilderness islands offer tranquility and_x000a_seclusion._x000a_Threat: Congress recognized the importance of the natural features of the Sleeping Bear Dunes area of_x000a_Michigan in establishing the National Lakeshore in 1970. Acquisition is necessary to minimize or eliminate_x000a_the impact of constant threats, disturbances, past land use practices, increasing use and special_x000a_interests, and pressures of outside growth and development._x000a_Need: The funds would be used to acquire, from willing sellers, fee interest in five tracts totaling 36.75_x000a_acres needed to prevent development that would adversely impact the national lakeshore. Three of the_x000a_tracts are improved with small homes, two of which are on the waterfront. It has been a recent practice of_x000a_landowners in the area to raze such homes and replace them with larger trophy homes complete with_x000a_swimming beach, patio, and boathouse. The remaining two tracts are undeveloped wooded land._x000a_Acquisition is necessary to prevent development that would impair landscape continuity and to provide_x000a_visitor use and enjoyment of the waterfront."/>
    <n v="0"/>
    <n v="0"/>
    <m/>
  </r>
  <r>
    <s v="NPS-FY2011-11"/>
    <n v="2011"/>
    <n v="11"/>
    <s v="NPS"/>
    <s v="Voyageurs National Park"/>
    <s v="Core"/>
    <x v="21"/>
    <s v="MN-8"/>
    <s v="Koochiching and St. Louis Counties"/>
    <n v="366000.5"/>
    <n v="315000"/>
    <n v="3.5"/>
    <n v="3"/>
    <s v="Fee"/>
    <n v="1011"/>
    <s v="Y"/>
    <s v="Description: Voyageurs National Park was authorized January 1, 1971. The land acquisition program has_x000a_been underway since fiscal year 1972. Of the 218,200 acres comprising the park, only 1,155 acres remain_x000a_privately owned. Approximately 1,014 acres of privately owned land have been identified for acquisition_x000a_after fiscal year 2010._x000a_Natural/Cultural Resources Associated with Proposal: The park was established to preserve and protect the_x000a_outstanding scenery, geological conditions, and waterway systems that constituted part of the historic route_x000a_of the voyageurs who contributed to the opening of the United States. The park contains more than 30 lakes_x000a_dotted with islands and surrounded by forests._x000a_Threat: Threats of recreational and residential development require expeditious completion of the acquisition_x000a_program at the park._x000a_Need: For fiscal year 2011, $366,500 are needed to acquire a 3.5-acre tract of privately owned land_x000a_located adjacent to an active bald eagle nesting site and near the primary gateway water entrance into_x000a_the north half of the park. Acquisition is necessary to permit the removal of structures to return the site to_x000a_a more natural condition and minimize disturbance to nesting activity. In addition the structures on site are_x000a_susceptible to use for continued hunting on the tract due to the absent landowner._x000a_The tract was acquired in 2008 by the Parks and Trails Council of Minnesota, a non-profit conservation_x000a_organization. The intent of the Council’s action was to temporarily secure and hold ownership of the tract_x000a_until the appropriation of sufficient funds would permit Federal acquisition. Without assurance that such_x000a_an appropriation is forthcoming, the Council, due to financial hardship, may place the property on sale_x000a_again. Such a result would jeopardize the likelihood of future cooperative ventures with the Council._x000a_This acquisition will serve to protect riparian habitat and watershed resources in conjunction with NPS_x000a_partners."/>
    <s v="N/A"/>
    <s v="N/A"/>
    <m/>
  </r>
  <r>
    <s v="BLM-FY2011-9"/>
    <n v="2011"/>
    <n v="9"/>
    <s v="BLM"/>
    <s v="Chain-of-Lakes RMA/Lewis and Clark NHT"/>
    <s v="Core"/>
    <x v="22"/>
    <s v="MT-1"/>
    <s v="Broadwater and Lewis and Clark Counties"/>
    <n v="1000000"/>
    <n v="717000"/>
    <n v="1165"/>
    <n v="835"/>
    <s v="Fee"/>
    <n v="1500"/>
    <s v="Y"/>
    <s v="Purpose: Acquisition of multiple parcels within the Chain-of-Lakes Recreation Management Area/Lewis and Clark National Historic Trail."/>
    <n v="10000"/>
    <n v="5000"/>
    <m/>
  </r>
  <r>
    <s v="BLM-FY2013-7"/>
    <n v="2013"/>
    <n v="7"/>
    <s v="BLM"/>
    <s v="Blackfoot River Srma/Lewis And Clark National Historic Trail"/>
    <s v="CLP"/>
    <x v="22"/>
    <s v="MT-1"/>
    <s v="Missoula and Powell Counties"/>
    <n v="5572000"/>
    <n v="5572000"/>
    <n v="4620"/>
    <n v="4620"/>
    <s v="Fee"/>
    <n v="0"/>
    <s v="Y"/>
    <s v="Purpose: Protect exceptional biological diversity, wildlife habitat and rural landscapes from the impacts of residential subdivision. Preservation of the Lewis and Clark National Historic Trail (NHT) corridor._x000a_ _x000a_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_x000a__x000a_The Blackfoot system possesses exceptional wetlands, riparian, grasslands, and forestland vegetation associations.  These ecosystems possess exceptional biodiversity and high scenic value.  An active partnership with the Montana Department of Fish, Wildlife and Parks is working to restore Bull trout (T&amp;E listed species) habitat.  Traversing the breadth of Montana, the Lewis and Clark NHT Trail crosses lands with some of the richest resources and diversity in the region.  In July 1806 Captain Meriwether Lewis and nine members of the Corps of Discovery followed this course of the Blackfoot River on the return leg of their expedition. _x000a__x000a_The proposed acquisition, supported by the Montana Department of Fish, Wildlife and Parks is a component of The Nature Conservancy’s broader Montana Legacy Project and is the final TNC-BLM acquisition in the project area. _x000a_ _x000a_ _x000a_"/>
    <n v="5000"/>
    <n v="1000"/>
    <m/>
  </r>
  <r>
    <s v="BLM-FY2014-1"/>
    <n v="2014"/>
    <n v="1"/>
    <s v="BLM"/>
    <s v="Blackfoot River Watershed"/>
    <s v="CLP"/>
    <x v="22"/>
    <s v="MT-1"/>
    <s v="Missoula and Powell Counties"/>
    <n v="2600000"/>
    <n v="2600000"/>
    <n v="3680"/>
    <n v="3680"/>
    <s v="Fee"/>
    <n v="8000"/>
    <s v="Y"/>
    <s v="Purpose: Protect exceptional biological diversity, wildlife habitat and rural landscapes from the impacts of residential subdivision. Prevent denial and loss of public access providing year-round recreational opportunities._x000a__x000a_Purchase Opportunities: Funding request continues an ongoing phased acquisition of properties purchased and held by the partner for conveyance to federal and state agency partners._x000a_ _x000a_Partner: The Nature Conservancy._x000a_ _x000a_Cooperators: U.S. Fish and Wildlife Service, U.S. Forest Service, Montana Department of Fish, Wildlife and Parks, Montana Department of Natural Resource and Conservation, Blackfoot Challenge. _x000a__x000a_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_x000a__x000a_As a part of the larger Crown of the Continent ecosystem the Blackfoot watershed system possesses exceptional wetlands, riparian, grasslands, and forestland vegetation associations.  These ecosystems possess exceptional biodiversity and high scenic value.  The proposed acquisition supports community-based conservation efforts to build resiliency in these ecosystems.  Building ecological resiliency includes maintaining intact, interconnected landscapes, and restoring fragmented or degraded (but restorable) habitats.  The parcel contains occupied grizzly bear (threatened) habitat and Canada lynx (threatened) designated critical habitat as well as fisheries habitat for westslope cutthroat trout (sensitive)._x000a__x000a_The proposed acquisition, supported by the U.S. Fish and Wildlife Service and Montana Department of Fish, Wildlife and Parks is a component of Blackfoot Challenge and The Nature Conservancy’s broader Blackfoot Community Project._x000a_"/>
    <n v="5000"/>
    <n v="1000"/>
    <m/>
  </r>
  <r>
    <s v="FWS-FY2011-11"/>
    <n v="2011"/>
    <n v="11"/>
    <s v="FWS"/>
    <s v="Rocky Mountain Front CA"/>
    <s v="Core"/>
    <x v="22"/>
    <s v="MT-AL"/>
    <s v="Lewis and Clark, Pondera, and Teton Counties"/>
    <n v="7895000"/>
    <n v="5300000"/>
    <n v="17545"/>
    <n v="11777"/>
    <s v="Easement"/>
    <n v="126035"/>
    <s v="Y"/>
    <s v="Purpose of Acquisition: To provide for long-term viability of fish and wildlife habitat on a large_x000a_landscape basis in the Northern Continental Divide Ecosystem. These conservation easements would_x000a_preserve habitat where existing biological communities are functioning well and maintain the traditional_x000a_rural economies for present and future generations._x000a_Project Cooperators: The Nature Conservancy, The Conservation Fund, Montana Fish, Wildlife and_x000a_Parks, Teton County Commission, Pondera County Commission and Lewis &amp; Clark County Commission,_x000a_Montana Wilderness Association, and Montana Audubon Society._x000a_Project Description: The Service would use the requested funds to acquire conservation easements on_x000a_five tracts totaling 17,545 acres. Each of these properties border existing protected lands (either Service_x000a_or TNC easements or other Federal lands) and include important habitat for grizzly bears and other_x000a_grassland dependent species including migratory birds._x000a_The Rocky Mountain Front is considered by experts to be one of the best remaining intact, ecosystems_x000a_left in the lower 48 states. Nearly every wildlife species described by Lewis and Clark in 1806, with the_x000a_exception of free ranging bison, still exist on the Front in relatively stable or increasing numbers. There is_x000a_increasing pressure to subdivide and develop this landscape. Protecting these tracts with conservation_x000a_easements would prevent fragmentation and preserve the environmental and economic health of trust_x000a_species habitat along the Rocky Mountain Front."/>
    <n v="0"/>
    <n v="2000"/>
    <s v="O &amp; M: Within the base funding for the Refuge System, the Service would use approximately $2,000 for_x000a_annual maintenance of the new acquisitions, mainly for easement enforcement."/>
  </r>
  <r>
    <s v="FWS-FY2011-13"/>
    <n v="2011"/>
    <n v="13"/>
    <s v="FWS"/>
    <s v="Red Rock Lakes NWR"/>
    <s v="Core"/>
    <x v="22"/>
    <s v="MT-AL"/>
    <s v="Beaverhead"/>
    <n v="3000000"/>
    <n v="1500000"/>
    <n v="670"/>
    <n v="1484.9"/>
    <s v="Fee &amp; easement"/>
    <n v="25074.1"/>
    <s v="Y"/>
    <s v="Purpose of Acquisition: To provide for long-term viability of fish and wildlife habitat on a large_x000a_landscape basis in the Greater Yellowstone Ecosystem. In addition, the project would protect, restore and_x000a_enhance native wet meadows, wetlands, uplands and mountain foothills for migratory birds, including_x000a_waterfowl, and other wildlife. Additional lands would be available for wildlife-dependent public uses_x000a_(hunting, fishing, wildlife observation and photography, and environmental education and interpretation)_x000a_for present and future generations of Americans. Protection of this landscape would also preserve the key_x000a_wilderness values of the refuge and surrounding view shed of the Centennial Valley._x000a_Project Cooperators: The Nature Conservancy, Montana Fish, Wildlife and Parks, Beaverhead County_x000a_Commissioners, Bureau of Land Management, and Greater Yellowstone Coordinating Council._x000a_Project Description: The Service would use the requested funds to purchase 670 acres that would be for_x000a_the initial phase of a multi-year acquisition effort to acquire one of the most important tracts remaining_x000a_within Red Rock Lakes NWR. The Elizabeth Grazing Association tract includes nearly 1 mile on both_x000a_sides of Red Rock Creek that supplies most of the water for the Red Rock Lakes NWR wetland complex._x000a_Acquisition of this property would enable the Service to restore this portion of Red Rock Creek (from_x000a_overgrazing) and improve water quality in Upper Red Rock Lake on the refuge. The Centennial Valley,_x000a_like much of western Montana, is threatened by subdivision and demand for second home development_x000a_that is creeping west from Yellowstone Park and the Henry’s Lake portion of northern Idaho (this tract_x000a_could easily be developed into recreational home sites). The subject property includes a large riparian_x000a_wetland complex that provides habitat for 21 species of waterfowl and 35 species of other wetlanddependent_x000a_birds. Acquisition of this tract would expand opportunities for wildlife-dependent forms of_x000a_public recreation on the east end of the refuge."/>
    <n v="0"/>
    <n v="10000"/>
    <s v="O &amp; M: The Service would spend a minimal amount for easement monitoring and inspections, estimated_x000a_at less than $10,000 per year, which the Service would fund out of Refuge System base funding."/>
  </r>
  <r>
    <s v="FWS-FY2012-14"/>
    <n v="2012"/>
    <n v="14"/>
    <s v="FWS"/>
    <s v="Rocky Mountain Front CA"/>
    <s v="Core"/>
    <x v="22"/>
    <s v="MT-AL"/>
    <s v="Lewis and Clark, Pondera, and Teton Counties"/>
    <n v="8000000"/>
    <n v="1500000"/>
    <n v="19277"/>
    <n v="3333"/>
    <s v="Easement"/>
    <n v="106835"/>
    <s v="Y"/>
    <s v="Purpose of Acquisition: To provide for long-term viability of fish and wildlife habitat on a large_x000a_landscape in the Northern Continental Divide Ecosystem. These conservation easements would preserve_x000a_habitat with existing ecosystem functions and maintain traditional rural economies for future generations._x000a_Project Cooperators: The Nature Conservancy, The Conservation Fund, Montana Fish, Wildlife and_x000a_Parks, Teton County Commission, Pondera County Commission, Lewis &amp; Clark County Commission,_x000a_Montana Wilderness Association, and Montana Audubon Society._x000a_Project Description: Funds would acquire 19,277 acres in permanent conservation easement. The_x000a_properties border existing protected lands (either Service or TNC easements or other Federal lands) and_x000a_provide important habitat for grizzly bears and grassland-dependent species including migratory birds._x000a_The Rocky Mountain Front is considered by experts to be one of the best intact ecosystems remaining in the_x000a_lower 48 states. Nearly every wildlife species described by Lewis and Clark in 1806, with the exception of_x000a_free ranging bison, still exist on the Front in relatively stable or increasing numbers. There is increasing_x000a_pressure to subdivide and develop this landscape. Protecting these tracts with conservation easements_x000a_would prevent fragmentation and preserve the environmental and economic health of trust species habitat_x000a_along the Rocky Mountain Front."/>
    <n v="0"/>
    <n v="4000"/>
    <s v="O&amp;M: The Service estimates annual costs of $4,000 for maintenance of the new acquisitions, mainly for_x000a_easement enforcement, which the Service would fund from Refuge System base funding."/>
  </r>
  <r>
    <s v="FWS-FY2013-16"/>
    <n v="2013"/>
    <n v="16"/>
    <s v="FWS"/>
    <s v="Blackfoot Valley CA"/>
    <s v="CLP"/>
    <x v="22"/>
    <s v="MT-AL"/>
    <s v="Lewis and Clark, Missoula, and Powell Counties"/>
    <n v="9871000"/>
    <n v="4825000"/>
    <n v="15342.5"/>
    <n v="3957.63"/>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 Montana Fish, Wildlife and_x000a_Parks, Teton County Commission, Pondera County Commission, Lewis &amp; Clark County Commission,_x000a_Montana Wilderness Association, and Montana Audubon Society._x000a_Project Description: Funds would be used to acquire perpetual conservation easements on_x000a_approximately 30,685 acres for the Rocky Mountain Front, Blackfoot Valley, and Swan Valley_x000a_Conservation Areas in Montana. These lands border existing protected land (owned by the Service, other_x000a_federal agencies, or The Nature Conservancy) and include important habitat for grizzly bear, wolverine,_x000a_lynx, goshawk, willow flycatcher, sage grouse, sharp-tailed grouse, burrowing owl, Lewis woodpecker,_x000a_trumpeter swan, yellow-billed cuckoo, cutthroat trout, arctic grayling, and Columbia spotted frog. The_x000a_Rocky Mountain Front is considered one of the best remaining intact ecosystems left in the lower 48_x000a_states, and supports nearly every wildlife species described by Lewis and Clark in 1806, with the_x000a_exception of free-ranging bison. Swan Valley provides habitat for a rich diversity of species in an_x000a_ecologically intact landscape, and is one of the few places in the lower 48 states where the full_x000a_assemblage of large, mammalian carnivores still exists. Blackfoot Valley is one of the last, undeveloped_x000a_river valley systems in Western Montana. There is increasing pressure to subdivide and develop this_x000a_landscape. Protecting these tracts with conservation easements would prevent fragmentation and preserve_x000a_trust species habitat in some of the nation’s best remaining intact ecosystems."/>
    <n v="0"/>
    <n v="20000"/>
    <s v="O&amp;M: The Service estimates that annual monitoring and inspection of the 30,685 easement acres would_x000a_require approximately 0.5 FTE of total staff time (approximately $40,000 per year)."/>
  </r>
  <r>
    <s v="FWS-FY2013-17"/>
    <n v="2013"/>
    <n v="17"/>
    <s v="FWS"/>
    <s v="Rocky Mountain Front CA"/>
    <s v="CLP"/>
    <x v="22"/>
    <s v="MT-AL"/>
    <s v="Lewis and Clark, Pondera, and Teton Counties"/>
    <n v="9871000"/>
    <n v="5018000"/>
    <n v="15342.5"/>
    <n v="14987.4"/>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 Montana Fish, Wildlife and_x000a_Parks, Teton County Commission, Pondera County Commission, Lewis &amp; Clark County Commission,_x000a_Montana Wilderness Association, and Montana Audubon Society._x000a_Project Description: Funds would be used to acquire perpetual conservation easements on_x000a_approximately 30,685 acres for the Rocky Mountain Front, Blackfoot Valley, and Swan Valley_x000a_Conservation Areas in Montana. These lands border existing protected land (owned by the Service, other_x000a_federal agencies, or The Nature Conservancy) and include important habitat for grizzly bear, wolverine,_x000a_lynx, goshawk, willow flycatcher, sage grouse, sharp-tailed grouse, burrowing owl, Lewis woodpecker,_x000a_trumpeter swan, yellow-billed cuckoo, cutthroat trout, arctic grayling, and Columbia spotted frog. The_x000a_Rocky Mountain Front is considered one of the best remaining intact ecosystems left in the lower 48_x000a_states, and supports nearly every wildlife species described by Lewis and Clark in 1806, with the_x000a_exception of free-ranging bison. Swan Valley provides habitat for a rich diversity of species in an_x000a_ecologically intact landscape, and is one of the few places in the lower 48 states where the full_x000a_assemblage of large, mammalian carnivores still exists. Blackfoot Valley is one of the last, undeveloped_x000a_river valley systems in Western Montana. There is increasing pressure to subdivide and develop this_x000a_landscape. Protecting these tracts with conservation easements would prevent fragmentation and preserve_x000a_trust species habitat in some of the nation’s best remaining intact ecosystems."/>
    <n v="0"/>
    <n v="20000"/>
    <s v="O&amp;M: The Service estimates that annual monitoring and inspection of the 30,685 easement acres would_x000a_require approximately 0.5 FTE of total staff time (approximately $40,000 per year)."/>
  </r>
  <r>
    <s v="FWS-FY2014-1"/>
    <n v="2014"/>
    <n v="1"/>
    <s v="FWS"/>
    <s v="Blackfoot Valley CA"/>
    <s v="CLP"/>
    <x v="22"/>
    <s v="MT-AL"/>
    <s v="Lewis and Clark, Missoula, and Powell Counties"/>
    <n v="4680000"/>
    <n v="4680000"/>
    <n v="8750"/>
    <n v="8750"/>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Mellon Foundation, Blackfoot_x000a_Challenge, Montana Fish, Wildlife and Parks, Swan Ecosystem Center, Clark Fork Coalition, The_x000a_Confederated Salish and Kootenai Tribes, Missoula, Lake, Beaverhead, Lewis &amp; Clark County_x000a_Commissioners, Montana DNRC, Montana Wilderness Association, and Montana Audubon Society._x000a_Project Description: Funds would be used to acquire perpetual conservation easements on_x000a_approximately 21,874 acres for the Rocky Mountain Front and Blackfoot Valley Conservation Area_x000a_portions of the Crown of the Continent in Montana. These lands border existing protected land (owned by_x000a_the Service, other federal agencies, or The Nature Conservancy) and include important habitat for grizzly_x000a_bear, wolverine, lynx, goshawk, willow flycatcher, sage grouse, sharp-tailed grouse, burrowing owl,_x000a_Lewis woodpecker, trumpeter swan, yellow-billed cuckoo, cutthroat trout, arctic grayling, and Columbia_x000a_spotted frog. The Rocky Mountain Front is considered one of the best remaining intact ecosystems left in_x000a_the lower 48 states, and supports nearly every wildlife species described by Lewis and Clark in 1806, with_x000a_the exception of free-ranging bison. The Blackfoot Valley is one of the last, undeveloped river valley_x000a_systems in Western Montana. Red Rock Lakes NWR lies in the heart of the Centennial Valley and includes one of the largest wetland complexes in the Northern Rockies. There is increasing pressure to_x000a_subdivide and develop these landscapes for second home development and commercial uses. Protecting_x000a_these tracts would prevent fragmentation and preserve trust species habitat in some of the nation’s best_x000a_remaining intact ecosystems."/>
    <n v="0"/>
    <n v="20000"/>
    <s v="O&amp;M: The Service estimates that annual monitoring and inspection of the 21,874 acres of easements_x000a_would require approximately 0.5 FTE of total staff time (approximately $20,000 per year)."/>
  </r>
  <r>
    <s v="FWS-FY2014-2"/>
    <n v="2014"/>
    <n v="2"/>
    <s v="FWS"/>
    <s v="Rocky Mountain Front CA"/>
    <s v="CLP"/>
    <x v="22"/>
    <s v="MT-AL"/>
    <s v="Lewis and Clark, Pondera, and Teton Counties"/>
    <n v="7260000"/>
    <n v="7260000"/>
    <n v="13124"/>
    <n v="13124"/>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Mellon Foundation, Blackfoot_x000a_Challenge, Montana Fish, Wildlife and Parks, Swan Ecosystem Center, Clark Fork Coalition, The_x000a_Confederated Salish and Kootenai Tribes, Missoula, Lake, Beaverhead, Lewis &amp; Clark County_x000a_Commissioners, Montana DNRC, Montana Wilderness Association, and Montana Audubon Society._x000a_Project Description: Funds would be used to acquire perpetual conservation easements on_x000a_approximately 21,874 acres for the Rocky Mountain Front and Blackfoot Valley Conservation Area_x000a_portions of the Crown of the Continent in Montana. These lands border existing protected land (owned by_x000a_the Service, other federal agencies, or The Nature Conservancy) and include important habitat for grizzly_x000a_bear, wolverine, lynx, goshawk, willow flycatcher, sage grouse, sharp-tailed grouse, burrowing owl,_x000a_Lewis woodpecker, trumpeter swan, yellow-billed cuckoo, cutthroat trout, arctic grayling, and Columbia_x000a_spotted frog. The Rocky Mountain Front is considered one of the best remaining intact ecosystems left in_x000a_the lower 48 states, and supports nearly every wildlife species described by Lewis and Clark in 1806, with_x000a_the exception of free-ranging bison. The Blackfoot Valley is one of the last, undeveloped river valley_x000a_systems in Western Montana. Red Rock Lakes NWR lies in the heart of the Centennial Valley and includes one of the largest wetland complexes in the Northern Rockies. There is increasing pressure to_x000a_subdivide and develop these landscapes for second home development and commercial uses. Protecting_x000a_these tracts would prevent fragmentation and preserve trust species habitat in some of the nation’s best_x000a_remaining intact ecosystems."/>
    <n v="0"/>
    <n v="20000"/>
    <s v="O&amp;M: The Service estimates that annual monitoring and inspection of the 21,874 acres of easements_x000a_would require approximately 0.5 FTE of total staff time (approximately $20,000 per year)."/>
  </r>
  <r>
    <s v="NPS-FY2013-6"/>
    <n v="2013"/>
    <n v="6"/>
    <s v="NPS"/>
    <s v="Glacier National Park"/>
    <s v="CLP"/>
    <x v="22"/>
    <s v="MT-AL"/>
    <s v="Flathead and Glacier Counties"/>
    <n v="3323000"/>
    <n v="1200000"/>
    <n v="318"/>
    <n v="114"/>
    <s v="Fee"/>
    <n v="97"/>
    <s v="Y"/>
    <s v="Description: The Act of May 11, 1910, established Glacier National Park and today contains approximately_x000a_1,000,000 acres. A total of 415 acres remain privately owned at the park. Four collaborating agencies_x000a_(NPS, FWS, BLM, and FS) are working to take advantage of opportunities to build resiliency in ecological_x000a_systems and communities. Building ecological resiliency includes maintaining intact, interconnected_x000a_landscapes, and restoring fragmented or degraded (but restorable) habitats. They have been working_x000a_with NGO partners (including The Nature Conservancy, The Conservation Fund, Trust for Public Land,_x000a_local land trusts), local community groups such as the Blackfoot Challenge &amp; Rocky Mountain Front_x000a_Landowner Advisory Group and state &amp; county government officials, to tailor the federal acquisition_x000a_program in a way to achieve synergy between private rights, open space, traditional land uses and_x000a_conservation. This shared vision includes maintaining working ranches and forests by acquiring_x000a_conservation easements as well as acquiring lands in fee that will provide public access and enjoyment._x000a_Natural/Cultural Resources Associated with Proposal: Executing the planned acquisitions in all four_x000a_agencies can contribute to species conservation, such as, grizzly bears, wolverine, lynx, goshawk, willow_x000a_flycatcher, sage grouse, sharp-tailed grouse, burrowing owl, Lewis' woodpecker, trumpeter swan, yellowbilled_x000a_cuckoo, cutthroat trout, arctic grayling, and Columbia spotted frog. The federal projects complement_x000a_the conservation goals of Montana Comprehensive Fish and Wildlife Conservation Strategy (State_x000a_Wildlife Action Plan) as well as other conservation plans including the Montana Partners in Flight,_x000a_threatened and endangered species recovery plans (bull trout, grizzly bears, lynx, gray wolf), Forest_x000a_Management Plans and agency general management and Departmental level strategic plans (i.e., Great_x000a_Northern Landscape Conservation Cooperative, etc)._x000a_Funds are requested for eight tracts. They include the Harrison Creek Tract, a prime example of upland,_x000a_riparian and floodplain wildlife habitat; Cracker Lake tracts, in a glacial basin that is the third largest private_x000a_holding in the park and the only mining patents in the park; Big Prairie tracts, along the North Fork of the_x000a_Flathead in the major migration corridor for grizzly bear, wolf and ungulates; and the Cummings Meadow_x000a_tract, which is home to many T&amp;E species and an intact riparian ecosystem, as well as the site of one of the_x000a_areas homesteads from the early 1900s._x000a_Threat: If these tracts remain in private ownership, cabins and year-round housing may be developed,_x000a_floodplain manipulation or stream bank stabilization measures may be employed to decrease the impact_x000a_of natural flooding, migration corridors will be cut and displaced and ecosystems will be degraded. These_x000a_activities would jeopardize the natural resources, wilderness, and recreational values of the area._x000a_Resource extraction, including logging or mining, is also likely on some of the properties. Large waterfront_x000a_parcels of private property are highly desirable and lack or difficulty of access has proven not to be a_x000a_deterrent to purchase and development. Parcels in areas within easy reach of existing infrastructure are_x000a_prime for development allowing further displacement of species, and riparian areas are desirable for_x000a_human use and development._x000a_National Park Service FY 2013 Budget Justifications_x000a_LASA-16_x000a_Need: The funds are needed to acquire eight parcels, totaling 318 acres located in the park along the_x000a_North Fork and Middle Fork of the Flathead River about one mile upstream from the confluence with_x000a_Harrison Creek and in the Cummings Meadow area. These tracts have very high resource value as_x000a_upland, riparian, and floodplain landscapes and habitat. Some of the tracts are surrounded by the park’s_x000a_recommended wilderness area and are candidates for eventual addition to the wilderness system._x000a_Development of the land would jeopardize wilderness resource values as well as the backcountry_x000a_character of the surrounding land."/>
    <n v="0"/>
    <n v="0"/>
    <m/>
  </r>
  <r>
    <s v="NPS-FY2014-1"/>
    <n v="2014"/>
    <n v="1"/>
    <s v="NPS"/>
    <s v="Glacier NP"/>
    <s v="CLP"/>
    <x v="22"/>
    <s v="MT-AL"/>
    <s v="Flathead County"/>
    <n v="1030000"/>
    <n v="1030000"/>
    <n v="2"/>
    <n v="2"/>
    <s v="Fee"/>
    <s v="TBD"/>
    <s v="Y"/>
    <s v="Description:  Four collaborating agencies (NPS, USFWS, BLM, USFS) are working to take advantage of opportunities to build resiliency in designated landscape projects.  These agencies have been working with non-governmental organizations (NGO) partners, including The Nature Conservancy (TNC), The Conservation Fund (TCF), the Trust for Public Lands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_x000a_northern Rocky Mountains that encompasses national parks, national wilderness areas, national forests,_x000a_national wildlife refuges, and non-federal conservation lands that are either privately owned, or owned by_x000a_tribe, states and local governments. The full suite of native forest carnivores are found within the Crown,_x000a_including wolf, wolverine, pine marten, bobcat, black bears, and grizzlies. Included within the Crown of the_x000a_Continent is Glacier National Park that was established in 1910 and today contains over 1,000,000 acres_x000a_within its boundary in northern Montana. In establishing the Department of the Interior America’s Great_x000a_Outdoors Program, Secretary’s Order No. 3323 of September 12, 2012, designated Crown of the Continent_x000a_as a Landscape of National Significance._x000a_Threat: Development in the Crown of the Continent will fragment threatened and endangered species_x000a_habitat. A male grizzly can occupy a home range of 300 square acres which can only be accommodated in_x000a_the vast spaces of this landscape._x000a_Need: The funds are needed to acquire, from willing sellers, six parcels totaling 2.09 acres located in the_x000a_Big Prairie area of Glacier National Park along the North Fork of the Flathead River. These tracts have_x000a_very high resource value as riparian and floodplain landscapes, migration corridors and habitat. Four of_x000a_the tracts are completely surrounded by NPS-owned lands and some of the tracts are surrounded by the_x000a_park’s recommended wilderness area and are candidates for eventual addition to the wilderness system._x000a_Development of the land would jeopardize wilderness resource values as well as the backcountry_x000a_character of the surrounding land."/>
    <n v="100000"/>
    <n v="0"/>
    <m/>
  </r>
  <r>
    <s v="NPS-FY2013-1"/>
    <n v="2013"/>
    <n v="1"/>
    <s v="NPS"/>
    <s v="Civil War Sesquicentennial"/>
    <s v="Core"/>
    <x v="23"/>
    <s v="Multiple"/>
    <s v="various"/>
    <n v="5000000"/>
    <n v="5000000"/>
    <s v="NA"/>
    <n v="200"/>
    <s v="Fee/Easement"/>
    <s v="NA"/>
    <s v="Y"/>
    <s v="Description: Funds provided in FY 2013 will be used for the Federal acquisition of lands or interests in_x000a_lands needed to preserve and protect Civil War battlefield sites located within the National Park System._x000a_Need: There are many tracts available for acquisition that are privately owned, or are held by non-profit_x000a_partners, in the NPS’ Civil War battlefield parks. NPS partners have acquired and continue to hold, in_x000a_anticipation of Federal acquisition, lands within many core areas of Civil War battlefields located within_x000a_the National Park System. This funding request would provide the flexibility necessary to acquire land_x000a_within the battlefield as the need arises, with special emphasis on those units which are currently_x000a_commemorating the sesquicentennial anniversary of the particular battle. Priority needs exist at Fort_x000a_Donelson National Battlefield, Fredericksburg and Spotsylvania County Battlefields Memorial National_x000a_Military Park, Kennesaw Mountain National Battlefield Park, Pecos National Historical Park, Richmond_x000a_National Battlefield Park, and Shiloh National Military Park. These funds would be allocated to projects as_x000a_they are ready to be acquired, including due diligence requirements, land acquisition, and closing and_x000a_relocation activities."/>
    <n v="0"/>
    <n v="0"/>
    <m/>
  </r>
  <r>
    <s v="NPS-FY2013-2"/>
    <n v="2013"/>
    <n v="2"/>
    <s v="NPS"/>
    <s v="National Rivers And Trails Initiative"/>
    <s v="Core"/>
    <x v="23"/>
    <s v="Multiple"/>
    <s v="various"/>
    <n v="4000000"/>
    <n v="4000000"/>
    <s v="NA"/>
    <s v="&quot;Pre-Acq_x000a_and 37&quot;"/>
    <s v="Fee/Easement"/>
    <s v="NA"/>
    <s v="Y"/>
    <s v="Description: Funds provided in FY 2013 will be used for the Federal acquisition of lands or interests in lands located within the National Park System and needed to preserve and protect national rivers, rivers designated by the Wild and Scenic Rivers Act of October 2, 1968, and trails designated by the National Trails System Act of October 2, 1968.     _x000a__x000a_Need: NPS partners have acquired and continue to hold, in anticipation of Federal acquisition, lands within river and trail corridors within the National Park System. Continued ownership is causing difficulties for such partners who need to sell their holdings. This funding request will provide the flexibility necessary to acquire such land as the need arises. Many trail corridors run through significant natural and scenic resource areas, and contain numerous threatened and endangered species habitat. Trails are also part of the cultural resource of the country, including such trails as Captain John Smith Chesapeake National Historic Trail, Ala Kahakai National Historic Trail, New England National Scenic Trail, and North Country National Scenic Trail. "/>
    <n v="0"/>
    <n v="0"/>
    <s v="Funds paid for pre-acquisition work on some parcels, plus purchase of 37 acres."/>
  </r>
  <r>
    <s v="NPS-FY2014-6"/>
    <n v="2014"/>
    <n v="6"/>
    <s v="NPS"/>
    <s v="Civil War Sesquicentennial Units"/>
    <s v="Core"/>
    <x v="23"/>
    <s v="N/A"/>
    <s v="various"/>
    <n v="5500000"/>
    <n v="5500000"/>
    <s v="N/A"/>
    <n v="826"/>
    <s v="Fee/Easement"/>
    <s v="N/A"/>
    <s v="Y"/>
    <s v="Description: Funds provided in FY 2014 would be used for the federal acquisition, from willing sellers, of lands or interests in lands needed to preserve and protect Civil War battlefield sites located within the National Park System._x000a_Need: For FY 2014, funding needs have been identified for many privately owned tracts at Civil War_x000a_battlefield sites within the National Park System. Some of these tracts have been acquired by NPS_x000a_partners who continue to hold the land in anticipation of federal acquisition. This funding request would_x000a_provide the flexibility necessary to acquire land at these battlefield sites as the need arises. Priority_x000a_funding needs for FY 2014 have been identified in Antietam National Battlefield, Cedar Creek and Belle_x000a_Grove National Historical Park, Chickamauga and Chattanooga National Military Park, Fort Scott National_x000a_Historic Site, Fort Donelson National Battlefield, Gettysburg National Military Park, Harpers Ferry National_x000a_Historical Park, Kennesaw Mountain National Battlefield Park, Manassas National Battlefield Park,_x000a_Monocacy National Battlefield, Pecos National Historical Park, Richmond National Battlefield Park,_x000a_Stones River National Battlefield, Vicksburg National Military Park, and Wilson’s Creek National_x000a_Battlefield."/>
    <n v="0"/>
    <n v="0"/>
    <m/>
  </r>
  <r>
    <s v="FWS-FY2011-6"/>
    <n v="2011"/>
    <n v="6"/>
    <s v="FWS"/>
    <s v="North Dakota WMA"/>
    <s v="Core"/>
    <x v="24"/>
    <s v="ND-AL  "/>
    <s v="Multiple"/>
    <n v="2500000"/>
    <n v="1000000"/>
    <n v="14286"/>
    <n v="5714"/>
    <s v="Easement"/>
    <n v="244055"/>
    <s v="Y"/>
    <s v="Purpose of Acquisition: Purchase perpetual easements to protect native grassland and associated_x000a_wetlands ecosystem located in the crucial wildlife habitat area of the Prairie Pothole Region (PPR)._x000a_Project Cooperators: North Dakota Game &amp; Fish Department, North Dakota Natural Resources Trust,_x000a_Ducks Unlimited, and TheNature Conservancy. Landowner interest remains strong._x000a_Project Description: The requested funds would allow the Service to acquire 14,286 acres in fee title_x000a_from multiple owners for perpetual easements and allow the land to remain in native grassland to keep the_x000a_ecosystem intact. There is a backlog of over 100 willing sellers to keep land in native grassland habitat._x000a_The Prairie Pothole Region (PPR) ecosystem contains native mixed-grass prairie intermingled with high_x000a_densities of temporary, semi-permanent and permanent wetlands and supports some of the highest_x000a_breeding waterfowl and shorebird populations in North America, including the endangered piping plover._x000a_The grassland easement prevents the conversion of grassland and primarily focuses on large blocks of_x000a_native grassland habitat. This landscape level ecosystem protection maintains the natural habitat,_x000a_provides long-term viability, and improves its health for the benefit of wildlife and people; while at the_x000a_same time allows private ownership with restricted uses._x000a_Habitat fragmentation remains the greatest threat to PPR habitat. Conversion of grassland to cropland for_x000a_bio-fuels production and loss of Conservation Reserve Program acres diminishes the natural function of_x000a_the PPR ecosystem and its productivity for wildlife. Grassland loss rates in some areas have reached two_x000a_percent a year. With the protection afforded by perpetual grassland easements, this highly productive yet_x000a_fragile ecosystem would remain intact, preserving habitat where biological communities can flourish."/>
    <n v="0"/>
    <n v="2000"/>
    <s v="O &amp; M: The Service anticipates spending a minimal amount for annual compliance over-flights,_x000a_estimated at less than $2,000 per year, which the Service would fund out of Refuge System base funding."/>
  </r>
  <r>
    <s v="FWS-FY2011-5"/>
    <n v="2011"/>
    <n v="5"/>
    <s v="FWS"/>
    <s v="Dakota Tallgrass Prairie NWR"/>
    <s v="Core"/>
    <x v="25"/>
    <s v="ND-AL, SD-AL"/>
    <s v="Multiple"/>
    <n v="3000000"/>
    <n v="1000000"/>
    <n v="6667"/>
    <n v="2222"/>
    <s v="Easement"/>
    <n v="123394"/>
    <s v="Y"/>
    <s v="Purpose of Acquisition: To protect the northern tallgrass prairie ecosystem and associated wildlife_x000a_species._x000a_Project Cooperators: The Nature Conservancy and the local community_x000a_Project Description: This project makes exclusive use of grassland easements to protect 190,000 acres_x000a_of tallgrass prairie in the Dakotas. The project would protect a maximum 5,000 acres of remaining native_x000a_prairie within northeastern Brown County, South Dakota, and an additional 185,000 acres identified in a_x000a_large project boundary of eastern South Dakota and southeast North Dakota. Protection of the prairie_x000a_would be accomplished through the acquisition of perpetual grassland easements from willing sellers."/>
    <n v="0"/>
    <n v="1000"/>
    <s v="O &amp; M: A minimal amount of resources would be needed for annual compliance over-flights, estimated_x000a_at less than $1,000, which would be funded out of Refuge System base funding."/>
  </r>
  <r>
    <s v="FWS-FY2012-16"/>
    <n v="2012"/>
    <n v="16"/>
    <s v="FWS"/>
    <s v="Dakota Grassland CA"/>
    <s v="Core"/>
    <x v="25"/>
    <s v="ND-AL, SD-AL"/>
    <s v="Multiple"/>
    <n v="0"/>
    <n v="1000000"/>
    <s v="Reprogramming"/>
    <n v="4160"/>
    <s v="Easement"/>
    <n v="296323.95"/>
    <s v="Y"/>
    <s v="Purpose of Acquisition:  To protect wildlife habitats of native grassland and associated wetlands located in the Prairie Pothole Region."/>
    <n v="0"/>
    <n v="3500"/>
    <s v="O&amp;M: Annual compliance over-flights."/>
  </r>
  <r>
    <s v="FWS-FY2013-1"/>
    <n v="2013"/>
    <n v="1"/>
    <s v="FWS"/>
    <s v="Dakota Grassland CA"/>
    <s v="Core"/>
    <x v="25"/>
    <s v="ND-AL, SD-AL"/>
    <s v="Multiple"/>
    <n v="2500000"/>
    <n v="2500000"/>
    <n v="10333"/>
    <n v="10333"/>
    <s v="Easement"/>
    <n v="281187"/>
    <s v="Y"/>
    <s v="Purpose of Acquisition: Purchase perpetual wetland and grassland easements to protect wildlife habitats_x000a_of native grassland and associated wetlands located in the Prairie Pothole Region (PPR)._x000a_Project Cooperators: North Dakota Game &amp; Fish Department, North Dakota Natural Resources Trust,_x000a_Ducks Unlimited, Inc., The Nature Conservancy, South Dakota Grassland Coalition, and private_x000a_landowners._x000a_Project Description: Funds would be used to acquire perpetual conservation easements on_x000a_approximately 10,333 acres from 19 owners. The PPR ecosystem consists of native mixed-grass prairie_x000a_intermingled with high densities of temporary, seasonal, semi-permanent, and permanent wetlands that_x000a_support breeding habitat for waterfowl, shorebirds, grassland birds, and the endangered piping plover._x000a_Habitat fragmentation and loss due to conversion of wetlands and grasslands to cropland is the primary_x000a_threat to wildlife species in the PPR. With the protection afforded by perpetual easements, this highly_x000a_productive yet fragile ecosystem will remain intact, preserving habitat where biological communities will_x000a_flourish. Acquisition of these easements would help"/>
    <n v="0"/>
    <n v="3500"/>
    <s v="O&amp;M: The Service anticipates spending a minimal amount for annual compliance over-flights, estimated_x000a_at less than $3,500 per year, which the Service would fund out of NWRS base funding."/>
  </r>
  <r>
    <s v="FWS-FY2013-2"/>
    <n v="2013"/>
    <n v="2"/>
    <s v="FWS"/>
    <s v="Dakota Tallgrass Prairie NWR"/>
    <s v="Core"/>
    <x v="25"/>
    <s v="ND-AL, SD-AL"/>
    <s v="Multiple"/>
    <n v="500000"/>
    <n v="500000"/>
    <n v="1020"/>
    <n v="1020"/>
    <s v="Easement"/>
    <n v="124478"/>
    <s v="Y"/>
    <s v="Purpose of Acquisition: To protect the northern tallgrass prairie ecosystem and associated wildlife_x000a_species._x000a_Project Cooperators: The Nature Conservancy and the local community._x000a_Project Description: Funds would be used to acquire perpetual conservation easements on_x000a_approximately 1,020 acres of tallgrass prairie. Tallgrass prairie once covered 90 percent of the Dakotas,_x000a_but less than three percent remains. Habitat fragmentation and conversion to crop production are the_x000a_primary threats to this ecosystem. The Service plans to use grassland easements to protect 190,000 acres_x000a_of the remaining tallgrass prairie in the eastern Dakotas, including 25,000 acres in North Dakota and_x000a_165,000 acres in South Dakota. These easement acquisitions will help to maintain traditional ranching_x000a_operations while fostering landscape-level conservation._x000a_The project area has a rich variety of plant, animal, and insect species including more than 147 species of_x000a_breeding birds ranging from neotropical migrants to waterfowl. Several candidate endangered species are_x000a_found within the tallgrass prairie ecosystem, including Baird’s sparrow, loggerhead shrike, ferruginous_x000a_hawk, and rare butterflies such as the Dakota skipper. The endangered western prairie fringed orchid also_x000a_occurs in the tallgrass prairie. These large blocks of grasslands help to buffer prairie ecosystems from_x000a_agricultural chemicals and invasive species, and provide the natural habitat mosaic required by prairiedependent_x000a_species. Existing prairie is a well-documented store of terrestrial carbon. Preventing_x000a_conversion with grassland easements ensures this sequestered carbon is maintained."/>
    <n v="0"/>
    <n v="1500"/>
    <s v="O&amp;M: A minimal amount of resources would be needed for annual compliance over-flights, estimated at_x000a_less than $1,500, which would be funded out of NWRS base funding."/>
  </r>
  <r>
    <s v="FWS-FY2014-3"/>
    <n v="2014"/>
    <n v="3"/>
    <s v="FWS"/>
    <s v="Dakota Grassland CA"/>
    <s v="Core"/>
    <x v="25"/>
    <s v="At large"/>
    <s v="Multiple"/>
    <n v="8650000"/>
    <n v="8650000"/>
    <n v="23053"/>
    <n v="23053"/>
    <s v="Easement"/>
    <n v="1902261"/>
    <s v="Y"/>
    <s v="Purpose of Acquisition: Purchase perpetual wetland and grassland easements to protect wildlife habitats_x000a_of native grassland and associated wetlands located in the Prairie Pothole Region (PPR)._x000a_Project Cooperators: North Dakota Game and Fish Department, North Dakota Natural Resources Trust,_x000a_Ducks Unlimited, Inc., The Nature Conservancy, South Dakota Grassland Coalition, and private_x000a_landowners._x000a_Project Description: Funds would be used to acquire perpetual conservation easements on_x000a_approximately 23,053 acres from multiple owners. The PPR ecosystem consists of native mixed-grass_x000a_prairie intermingled with high densities of temporary, seasonal, semi-permanent, and permanent wetlands_x000a_that support breeding habitat for waterfowl, shorebirds, grassland birds, and the endangered piping plover._x000a_Habitat fragmentation and loss due to conversion of wetlands and grasslands to cropland is the primary_x000a_threat to wildlife species in the PPR. With the protection afforded by perpetual easements, this highly_x000a_productive yet fragile ecosystem will remain intact, preserving habitat where biological communities will_x000a_flourish. Acquisition of these easements would help to maintain traditional farming and ranching_x000a_operations while fostering landscape-level conservation."/>
    <n v="0"/>
    <n v="3600"/>
    <s v="O&amp;M: The Service anticipates spending a minimal amount for annual compliance over-flights, estimated_x000a_at less than $3,600 per year, which the Service would fund out of NWRS base funding."/>
  </r>
  <r>
    <s v="FWS-FY2011-17"/>
    <n v="2011"/>
    <n v="17"/>
    <s v="FWS"/>
    <s v="Umbagog NWR (Lake Umbagog National Wildlife Refuge)"/>
    <s v="Core"/>
    <x v="26"/>
    <s v="NH-2, ME-2"/>
    <s v="Coos County New Hampshire and Oxford County Maine"/>
    <n v="2000000"/>
    <n v="2240000"/>
    <n v="2000"/>
    <n v="2240"/>
    <s v="Fee"/>
    <n v="47303"/>
    <s v="Y"/>
    <s v="Purpose of Acquisition: To protect fisheries and wildlife resources and provide public access to refuge_x000a_lands._x000a_Project Cooperators: Trust for Public Lands_x000a_Project Description: The proposed addition of 2,000 acres of fee title purchased from private_x000a_landowners includes forested, shrub, and bog-like wetlands dominated by spruce, fir, and alder, several_x000a_beaver ponds with associated marsh and wet meadow, and adjacent cut-over forestland in various stages_x000a_of regrowth. The Lake Umbagog NWR project area focuses on one of the largest freshwater wetland_x000a_complexes in New England. The lake and tributaries are bordered by extensive palustrine, lacustrine, and_x000a_riverine wetlands recognized as some of the finest wildlife habitat in New Hampshire and Maine, and_x000a_designated a priority North American Waterfowl Management Plan site. Wildlife values include_x000a_waterfowl production and migration habitat, with a large amount of forested wetland important for black_x000a_ducks and cavity nesters such as wood ducks, common goldeneye, and common and hooded mergansers._x000a_Ring-necked ducks, blue- and green-winged teal, and mallards also nest here, and the refuge functions as_x000a_a staging area during migration for scaup, scoters, Canada geese, and others. The first bald eagle nest in_x000a_New Hampshire since 1949 is located here, and the area is noted for its high density of nesting ospreys."/>
    <n v="0"/>
    <n v="0"/>
    <m/>
  </r>
  <r>
    <s v="FWS-FY2011-21"/>
    <n v="2011"/>
    <n v="21"/>
    <s v="FWS"/>
    <s v="Edwin B. Forsythe NWR"/>
    <s v="Core"/>
    <x v="27"/>
    <s v="NJ-2"/>
    <s v="Atlantic, Ocean"/>
    <n v="1100000"/>
    <n v="250000"/>
    <s v="earmark"/>
    <n v="66.31"/>
    <s v="Fee"/>
    <n v="12663"/>
    <s v="Y"/>
    <s v="Purpose of Acquisition: To protect long term viability of habitat important to Atlantic brant and other waterfowl and waterb irds."/>
    <n v="0"/>
    <n v="5000"/>
    <m/>
  </r>
  <r>
    <s v="BLM-FY2011-2"/>
    <n v="2011"/>
    <n v="2"/>
    <s v="BLM"/>
    <s v="Lesser Prairie Chicken Habitat ACEC"/>
    <s v="Core"/>
    <x v="28"/>
    <s v="NM-2"/>
    <s v="Chaves County"/>
    <n v="1750000"/>
    <n v="750000"/>
    <n v="7440"/>
    <n v="1383"/>
    <s v="Fee"/>
    <n v="640"/>
    <s v="Y"/>
    <s v="Purpose: Conserve and enhance critical habitat for the Lesser Prairie chicken and the Sand Dune lizard, both Federal candidate species."/>
    <n v="1000"/>
    <n v="10000"/>
    <m/>
  </r>
  <r>
    <s v="FWS-FY2012-17"/>
    <n v="2012"/>
    <n v="17"/>
    <s v="FWS"/>
    <s v="Valle de Oro NWR (vice Middle Rio Grande NWR)"/>
    <s v="Core"/>
    <x v="28"/>
    <s v="NM-1"/>
    <s v="Bernalillo"/>
    <n v="0"/>
    <n v="1258000"/>
    <s v="Reprogramming"/>
    <n v="570"/>
    <s v="Fee"/>
    <n v="0"/>
    <s v="Y"/>
    <s v="Purpose of Acquisition:  To foster environmental awareness and outreach programs and develop an informed and involved citizenry that will support fish and wildlife conservation."/>
    <n v="35000"/>
    <n v="10000"/>
    <s v="O&amp;M: Initial costs would include initial posting and miscellaneous fencing of the boundaries._x000a_"/>
  </r>
  <r>
    <s v="FWS-FY2013-5"/>
    <n v="2013"/>
    <n v="5"/>
    <s v="FWS"/>
    <s v="Valle de Oro NWR (vice Middle Rio Grande NWR)"/>
    <s v="Core"/>
    <x v="28"/>
    <s v="NM-1"/>
    <s v="Bernalillo"/>
    <n v="1500000"/>
    <n v="1500000"/>
    <n v="100"/>
    <n v="100"/>
    <s v="Fee"/>
    <m/>
    <s v="Y"/>
    <s v="Purpose of Acquisition: The primary purpose is to “foster environmental awareness and outreach_x000a_programs and develop an informed and involved citizenry that will support fish and wildlife_x000a_conservation.” Other purposes include creating a refuge that is suitable for incidental fish and wildlifeoriented recreations development, the protection of natural resources, and the conservation of endangered_x000a_species or threatened species._x000a_Project Cooperators: The Trust for Public Land, Bernalillo County, National Park Service, Bureau of_x000a_Reclamation, Bureau of Land Management, New Mexico State Parks Department, and various_x000a_foundations and corporations._x000a_Project descriptions: Funds would be used to acquire fee title on 100 acres. The Refuge would be established on 570 acres of land within a 30-minute drive of 40 percent of the state’s population._x000a_Acquisition will include associated senior water rights which will provide additional protection for the endangered Rio Grande silvery minnow. The land is located in a metropolitan area near the Rio Grande, one of the longest rivers in North America. The property is adjacent to the bosque and the Rio Grande Valley State Park which will provide a buffer zone from urban development. Habitat restoration of the_x000a_land will provide an additional connection on the east side of the Rio Grande for neo-tropical birds_x000a_migrating along the river’s bosque. The tract will also provide cover for terrestrial species that move north and south along the river."/>
    <n v="35000"/>
    <n v="0"/>
    <s v="O&amp;M: The Service estimates $35,000 for initial posting and miscellaneous fencing of the tract."/>
  </r>
  <r>
    <s v="NPS-FY2011-6"/>
    <n v="2011"/>
    <n v="6"/>
    <s v="NPS"/>
    <s v="Home Of Franklin D. Roosevelt National Historic Site_x000a__x000a_"/>
    <s v="Core"/>
    <x v="29"/>
    <s v="NY-20"/>
    <s v="Dutchess County"/>
    <n v="1575000"/>
    <n v="1250000"/>
    <n v="1.5"/>
    <n v="2"/>
    <s v="Fee"/>
    <n v="154"/>
    <s v="Y"/>
    <s v="Description: President Franklin D. Roosevelt’s home in Hyde Park, New York, was designated a national_x000a_historic site on January 15, 1944. A gift from President Roosevelt, the site then consisted of 33 acres_x000a_containing the home, outbuildings, and the grave site. The Secretary of the Interior accepted title to the site_x000a_on November 21, 1945. The site was formally dedicated on April 12, 1946, the first anniversary of the_x000a_President’s death._x000a_Natural/Cultural Resources Associated with Proposal: The park preserves and protects the birthplace,_x000a_lifetime residence, and “Summer White House” of the 32nd President. The gravesites of President and Mrs._x000a_Roosevelt are in the Rose Garden._x000a_Threat: The estate home of Franklin D. Roosevelt formerly encompassed approximately 1,200 acres in_x000a_Hyde Park, New York. However, the national historic site today contains only 792 acres. Recognizing the_x000a_need to protect more of the original estate from development, legislation was enacted in 1998 to permit the_x000a_Federal acquisition of additional portions of the original estate. Public Law 105-364 of November 10, 1998,_x000a_authorized acquisition by purchase with donated or appropriated funds, by donation, or otherwise, of_x000a_lands and interests located in Hyde Park, New York, and owned by FDR or his family at the time of his_x000a_death. Such lands are to be added, upon acquisition, to the Home of Franklin D. Roosevelt National_x000a_Historic Site or Eleanor Roosevelt National Historic Site, as appropriate._x000a_Need: For fiscal year 2011, funds in the amount of $1,575,000 are needed to acquire a 1.5-acre tract,_x000a_owned by the Franklin &amp; Eleanor Roosevelt Institute (FERI) that includes an historic structure built in the_x000a_1830's and later occupied by the Roosevelt family and owned by FDR at the time of his death. This_x000a_structure was renovated for use as a residence for FERI staff. The structure is visible from the FDR’s_x000a_home Springwood, a distance of only 650 feet. A change in land use or character would have a direct and_x000a_negative impact upon the park visitors' experience. The threat is imminent because the owner (FERI) has_x000a_put the property on the market. Once acquired, the National Park Service would enter into an agreement_x000a_with a non-profit or lease the house for a use compatible with the historic site, with revenues used to_x000a_support the exterior restoration of the building._x000a_This acquisition will serve to protect significant American cultural and historic resources and preserves an_x000a_overarching natural landscape."/>
    <s v="N/A"/>
    <s v="N/A"/>
    <m/>
  </r>
  <r>
    <s v="NPS-FY2011-7"/>
    <n v="2011"/>
    <n v="7"/>
    <s v="NPS"/>
    <s v="Cuyahoga Valley NP"/>
    <s v="Core"/>
    <x v="30"/>
    <s v="OH-10, 11, 13, 14"/>
    <s v="Cuyahoga and Summit Counties"/>
    <n v="6816000"/>
    <n v="5400000"/>
    <n v="418"/>
    <n v="330"/>
    <s v="Fee"/>
    <n v="1006"/>
    <s v="Y"/>
    <s v="Description: Cuyahoga Valley National Recreation Area was established in 1974 and contains a total of_x000a_32,856 acres. Of the 4,893 privately owned acres at the recreation area, 1,424 acres have been identified_x000a_for acquisition after fiscal year 2010._x000a_Natural/Cultural Resources Associated with Proposal: Cuyahoga Valley National Recreation Area is the last_x000a_major area of unspoiled green space near the heavily industrialized urban centers of northeast Ohio._x000a_Cuyahoga Valley is biologically unique: a botanical crossroads between the central lowlands to the west_x000a_and the Appalachian Plateau to the east. The valley preserves numerous forested watersheds and open_x000a_grassy plateaus. There is relatively little development within the boundary of the recreation area._x000a_Threat: With approximately five million people living within a one-hour drive of the recreation area, pressure_x000a_to develop previously undeveloped lands has increased. Highest priority is assigned to the acquisition of_x000a_undeveloped lands._x000a_Need: The funds requested will be used to acquire a 418-acre undeveloped portion of the Blossom Music_x000a_Center, summer home of the world-renowned Cleveland Orchestra and a venue for pop concerts. The_x000a_Center property, owned by the Musical Arts Association in Cleveland, totals 780 acres, of which 583_x000a_acres are undeveloped and 197 acres are associated with the performance complex (amphitheater,_x000a_parking, visitor service facilities, support facilities, utility systems, etc.). The undeveloped portion is largely_x000a_natural forest land but does include two cell towers and 12 oil/gas wells. To date, the property, which is_x000a_zoned residential, has been managed in a manner generally compatible with the park. However, the_x000a_threat of a sale and development of this property would seriously impact the use of the property._x000a_Public support for protecting this property from large-scale, residential development has been high._x000a_Organizations who have expressed public support for NPS acquisition include the National Parks and_x000a_Conservation Association, the Western Reserve Land Conservancy and The Trust for Public Land (which_x000a_has been actively involved in the project). In addition, both major circulation newspapers in the area have_x000a_carried stories about the development threat and efforts to preserve the land. Both papers have published_x000a_editorials in strong support of Federal acquisition. The Cuyahoga Valley Regional Council of_x000a_Governments has also sent a letter in support of the acquisition; the Council represents the 15_x000a_communities (and associated school districts) in which the park lies._x000a_This acquisition will serve to protect riparian habitat and watershed resources and preserves an_x000a_overarching natural landscape as well as providing access to recreational opportunities and open spaces_x000a_in an urban environment."/>
    <s v="N/A"/>
    <s v="N/A"/>
    <m/>
  </r>
  <r>
    <s v="BLM-FY2011-3"/>
    <n v="2011"/>
    <n v="3"/>
    <s v="BLM"/>
    <s v="Cascade-Siskiyou National Monument"/>
    <s v="Core"/>
    <x v="31"/>
    <s v="OR-2"/>
    <s v="Jackson County"/>
    <n v="7500000"/>
    <n v="3393000"/>
    <n v="5400"/>
    <n v="2435"/>
    <s v="Fee"/>
    <n v="3656"/>
    <s v="Y"/>
    <s v="Project Description: Fir forests, oak groves, wildflower meadows and steep canyons make the 53,000-acre Cascade-Siskiyou National Monument (CSNM) an ecological wonder, with biological diversity unmatched in the Cascade Range. A tremendous variety of plants and animals make homes amidst the towering forests, sunlit groves, wildflower-strewn meadows, and steep canyons. The Monument is a bird haven, with more than 200 species identified, including the Northern Spotted Owl, the Great Gray Owl, the Peregrine Falcon and the Willow Flycatcher._x000a__x000a_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_x000a_"/>
    <n v="3000"/>
    <n v="25000"/>
    <m/>
  </r>
  <r>
    <s v="BLM-FY2011-5"/>
    <n v="2011"/>
    <n v="5"/>
    <s v="BLM"/>
    <s v="Sandy River/Oregon National Historic Trail"/>
    <s v="Core"/>
    <x v="31"/>
    <s v="OR-3/OR-5"/>
    <s v="Clackamas and Multnomah Counties"/>
    <n v="1500000"/>
    <n v="1500000"/>
    <n v="245"/>
    <n v="245"/>
    <s v="Fee"/>
    <n v="1005"/>
    <s v="Y"/>
    <s v="Purpose: Preservation of the Sandy/Salmon River gorge and interwoven Oregon National Historic Trail corridor, providing for the protection of open space, scenic, recreation, fisheries, and wildlife values."/>
    <n v="5000"/>
    <n v="1500"/>
    <m/>
  </r>
  <r>
    <s v="BLM-FY2012-1"/>
    <n v="2012"/>
    <n v="1"/>
    <s v="BLM"/>
    <s v="Cascade-Siskiyou National Monument "/>
    <s v="Core"/>
    <x v="31"/>
    <s v="OR-2"/>
    <s v="Jackson County"/>
    <n v="6000000"/>
    <n v="5990400"/>
    <n v="4080"/>
    <n v="4080"/>
    <s v="Fee"/>
    <n v="6620"/>
    <s v="Y"/>
    <s v="Purpose: Consolidate checkerboard land ownership pattern within the Monument to conserve and restore native and endemic plants and habitats within the greater Klamath-Cascade eco-region._x000a__x000a_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_x000a__x000a_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arcel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_x000a_ _x000a_ _x000a_ _x000a__x000a_ _x000a_"/>
    <n v="1000"/>
    <n v="10000"/>
    <m/>
  </r>
  <r>
    <s v="BLM-FY2013-4"/>
    <n v="2013"/>
    <n v="4"/>
    <s v="BLM"/>
    <s v="Cascade-Siskiyou National Monument"/>
    <s v="Core"/>
    <x v="31"/>
    <s v="OR-2"/>
    <s v="Jackson County"/>
    <n v="2000000"/>
    <n v="76000"/>
    <n v="1287"/>
    <n v="40"/>
    <s v="Fee"/>
    <n v="11965"/>
    <s v="Y"/>
    <s v="Purpose: Consolidate checkerboard land ownership pattern within the Monument to conserve and restore native and endemic plants and habitats within the greater Klamath-Cascade eco-region._x000a_ _x000a_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_x000a__x000a_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_x000a_ _x000a_ _x000a_"/>
    <n v="1000"/>
    <n v="10000"/>
    <m/>
  </r>
  <r>
    <s v="FWS-FY2011-8"/>
    <n v="2011"/>
    <n v="8"/>
    <s v="FWS"/>
    <s v="Waccamaw NWR"/>
    <s v="Core"/>
    <x v="32"/>
    <s v="SC-1"/>
    <s v="Horry, Georgetown, and Marion"/>
    <n v="2125000"/>
    <n v="1250000"/>
    <n v="738"/>
    <n v="434"/>
    <s v="Fee"/>
    <n v="35223"/>
    <s v="Y"/>
    <s v="Purpose of Acquisition: To preserve and protect bottomland hardwood forest providing habitat for_x000a_colonial nesting birds, Neotropical birds, wintering waterfowl, and old growth pine communities_x000a_supporting populations of red-cockaded woodpeckers._x000a_Project Cooperators: The Nature Conservancy, Waccamaw Audubon Society, National Fish and_x000a_Wildlife Foundation, Town and Country Garden Club, SEEWEE Association, Historic Ricefields, SC_x000a_Department of Transportation and South Carolina Coastal Conservation League._x000a_Project Description: Funding would allow the Refuge to complete the multiple year fee title acquisition,_x000a_of the Long Tract. This tract would allow the Refuge to protect the upper watershed of a unique black_x000a_water seep that runs into the Refuge and is important to several rare salamander species found in only a_x000a_few isolated locations in Horry County, South Carolina. This property also offers a diverse wetland and_x000a_open lake complex that, if managed, can provide important foraging habitat for the Federally endangered_x000a_wood storks, which have a rookery less than a mile from the tract, as well as for other wintering_x000a_waterfowl. In addition, this funding would allow the refuge to continue acquisition of approximately 200_x000a_lots in the Paradise Point subdivision on Sandy Island, which are individually owned by willing sellers._x000a_The lots would then be allowed to revert to tidal freshwater wetland and forested habitats for the_x000a_protection of water quality and erosion on the south side of Sandy Island."/>
    <n v="0"/>
    <n v="0"/>
    <m/>
  </r>
  <r>
    <s v="FWS-FY2012-10"/>
    <n v="2012"/>
    <n v="10"/>
    <s v="FWS"/>
    <s v="Waccamaw NWR"/>
    <s v="Core"/>
    <x v="32"/>
    <s v="SC-1"/>
    <s v="Horry, Georgetown, and Marion"/>
    <n v="1000000"/>
    <n v="998000"/>
    <n v="500"/>
    <n v="500"/>
    <s v="Fee"/>
    <n v="36038"/>
    <s v="Y"/>
    <s v="Purpose of Acquisition: To preserve and protect bottomland hardwood forest providing habitat for_x000a_colonial nesting birds, neotropical birds, wintering waterfowl, and old-growth pine communities supporting_x000a_populations of red-cockaded woodpeckers._x000a_Project Cooperators: The Nature Conservancy, Waccamaw Audubon Society, National Fish and Wildlife_x000a_Foundation, Town and Country Garden Club, SEEWEE Association, Historic Ricefields, South Carolina_x000a_Department of Transportation, and South Carolina Coastal Conservation League._x000a_Project Description: Funding would acquire fee title to three tracts comprising approximately 500 acres._x000a_Acquisition of these tracts would protect the upper watershed of a unique black water seep that runs into the_x000a_Refuge and is important to several rare salamander species found in only a few isolated locations in Horry_x000a_County, South Carolina. These properties offer a diverse wetland and open lake complex that, if properly_x000a_managed, would provide important foraging habitat for federally-endangered wood storks, which have a_x000a_rookery less than a mile from the tract, and other wintering waterfowl. With this funding, the Service_x000a_would continue acquisition of approximately 200 lots owned by willing sellers in the Paradise Point_x000a_subdivision on Sandy Island. The lots would be allowed to revert back to tidal freshwater wetland and_x000a_forested habitats to protect water quality and prevent erosion on the south side of Sandy Island."/>
    <n v="0"/>
    <n v="0"/>
    <m/>
  </r>
  <r>
    <s v="FWS-FY2012-11"/>
    <n v="2012"/>
    <n v="11"/>
    <s v="FWS"/>
    <s v="Ernest F. Hollings ACE Basin NWR"/>
    <s v="Core"/>
    <x v="32"/>
    <s v="SC-1"/>
    <s v="Charleston, Beaufort, Colleton, and Hampton "/>
    <n v="750000"/>
    <n v="749000"/>
    <n v="582"/>
    <n v="193"/>
    <s v="Fee"/>
    <n v="8649"/>
    <s v="Y"/>
    <s v="Purpose of Acquisition: To protect and enhance habitat that is used extensively by endangered species,_x000a_wading birds, shorebirds, migratory waterfowl, raptors, and other migratory birds._x000a_Project Cooperators: Ducks Unlimited and The Nature Conservancy._x000a_Project Description: Funding would allow the Service to acquire 582 fee acres of the last-remaining_x000a_inholdings on Jehossee Island. The acquisition would protect the habitat of several migratory, endangered,_x000a_and threatened species including the peregrine falcon, Eskimo curlew, and leatherback, Kemp’s ridley, and_x000a_hawksbill sea turtles. The Refuge helps protect the largest undeveloped estuary along the Atlantic coast_x000a_with rich bottomland hardwood and fresh and salt water marsh, which offer food and cover to at least 17_x000a_species of waterfowl, such as pintail, mallard, wood ducks, as well as bald eagles, wood storks, herons,_x000a_egrets, and ibis."/>
    <n v="0"/>
    <n v="0"/>
    <m/>
  </r>
  <r>
    <s v="NPS-FY2011-8"/>
    <n v="2011"/>
    <n v="8"/>
    <s v="NPS"/>
    <s v="Congaree National Park"/>
    <s v="Core"/>
    <x v="32"/>
    <s v="SC-6"/>
    <s v="Richland County"/>
    <n v="1400000"/>
    <n v="1400000"/>
    <n v="436"/>
    <n v="436"/>
    <s v="Fee"/>
    <n v="0"/>
    <s v="Y"/>
    <s v="Description:  The Act of November 10, 2003 (Public Law 108-108), redesignated the unit as Congaree National Park and authorized the acquisition of  approximately 4,500 acres of adjacent undeveloped timberland by donation, purchase from a willing seller with donated or appropriated funds, by transfer, or by exchange.   There were three tracts to be acquired: the 1,840-acre Riverstone tract, the 2,395-acre Santee River tract and the 270-acre Johnston River tract.  Funds appropriated for FY 2005 were used to acquire the Santee River tract.  It is expected that acquisition of the 1,840-acre Riverstone property will cost approximately $5,880,000.  The Service completed acquisition of a 156-acre portion of the property for $500,000, leaving a balance of 1,674 acres to be acquired at an estimated cost of $5,380,000.  Funds available in FY 2009, $2.7 million, were obligated to acquire 837 acres, approximately half of those 1,674 _x000a_acres.  The FY 2010 request included $1,320,000 to acquire 410 acres, leaving 436 acres remaining to be acquired._x000a_Natural/Cultural Resources Associated with Proposal: Acquisition of the Riverstone tract would connect_x000a_the two largest portions of the park together, protecting valuable wildlife migration corridors and providing_x000a_increased public access/safety across parklands._x000a_Threat: There is significant interest in the subdivision and subsequent sale of this single large tract to_x000a_multiple parties. Meetings with local land trusts confirm the validity of specific interest in this tract for_x000a_subdivision. Such subdivision would greatly complicate future acquisition of resultant tracts. Logging and_x000a_residential development, resource poaching, and damaging recreational uses are the primary existing_x000a_threats to this forested land._x000a_Need: The funds requested would be obligated to acquire a 436-acre tract, the final portion of the_x000a_Riverstone tract that was authorized for acquisition by Public Law 108-108 in 2003. The Riverstone tract_x000a_negotiations have taken place indirectly through an interested consortium of land trust/nonprofit_x000a_organizations, including The Trust for Public Land, the entity which has the property under contract._x000a_Environmental groups and park neighbors widely support this acquisition. National nonprofits and the_x000a_park’s friends group also support the acquisition. Individual county council members have also expressed_x000a_support for acquisition (the park acquiring from willing sellers any lands"/>
    <s v="N/A"/>
    <s v="N/A"/>
    <m/>
  </r>
  <r>
    <s v="NPS-FY2014-4"/>
    <n v="2014"/>
    <n v="4"/>
    <s v="NPS"/>
    <s v="Congaree National Park"/>
    <s v="CLP"/>
    <x v="32"/>
    <s v="SC-6"/>
    <s v="Richland County"/>
    <n v="1428000"/>
    <n v="1428000"/>
    <n v="355"/>
    <n v="355"/>
    <s v="Fee"/>
    <s v="TBD"/>
    <s v="Y"/>
    <s v="Description: Four collaborating agencies (NPS, USFWS, BLM, USFS) are working to take advantage of_x000a_opportunities to build resiliency in designated landscape projects. These agencies have been working_x000a_with NGO partners, including TNC, TCF, TPL, local land trusts, and local government officials, to tailor the_x000a_federal acquisition program in a way to achieve synergy between private rights, open space, traditional_x000a_land uses and conservation. Collaborative Landscape Planning (CLP) seeks to maintain intact,_x000a_interconnected landscapes, and restore fragmented or degraded habitats. The CLP process is designed_x000a_to use the Land and Water Conservation Fund (LWCF) to incentivize the collaborative use of LWCF funds_x000a_in landscape acquisition projects that have a clear strategy to reach goals shared by the collaborating_x000a_agencies._x000a_Natural/Cultural Resources Associated with Proposal: Southeast longleaf pine savanna ranging from North_x000a_Carolina to Texas is one of three major hotspots of biodiversity east of the Mississippi River. Many_x000a_threatened and endangered species require a longleaf pine ecosystem to survive, the endangered redcockaded_x000a_woodpecker being the keystone species for the ecosystem. In establishing the Department of the_x000a_Interior America’s Great Outdoors Program, Secretary’s Order No. 3323 of September 12, 2012, designated_x000a_Longleaf Pine Landscape Conservation as a Landscape of National Significance. Among the federal_x000a_conservation units included in this ecosystem are Congaree National Park in South Carolina and Timucuan_x000a_Ecological and Historic Preserve in Florida._x000a_Threat: Longleaf pines which once covered 98 million acres in the Southeastern United States have been_x000a_reduced to approximately three million acres, much of it in poor condition._x000a_Need: The requested target level of $3,459,000 is needed to acquire, from willing sellers, seven tracts_x000a_totaling 617 acres located within the boundaries of two National Park System units: Congaree National_x000a_Park and Timucuan Ecological and Historic Preserve. The acquisition of six tracts totaling 355 acres at_x000a_Congaree National Park would protect significant river frontage and provide needed river access. "/>
    <n v="0"/>
    <n v="0"/>
    <m/>
  </r>
  <r>
    <s v="NPS-FY2011-12"/>
    <n v="2011"/>
    <n v="12"/>
    <s v="NPS"/>
    <s v="Wind Cave National Park  "/>
    <s v="Core"/>
    <x v="33"/>
    <s v="SD-AL"/>
    <s v="Custer County"/>
    <n v="8557000"/>
    <n v="8315000"/>
    <n v="1299"/>
    <n v="5555"/>
    <s v="Fee"/>
    <n v="0"/>
    <s v="Y"/>
    <s v="Description: Wind Cave National Park was established by the Act of January 9, 1903. The Act of September_x000a_21, 2005 (P.L. 109-71), authorized revision of the park boundary to include, upon acquisition, approximately_x000a_5,675 acres of additional land. Such acquisition may be made by donation, purchase from a willing seller_x000a_with donated funds, exchange, or transfer. Of the adjacent lands authorized in 2005 for addition to the park,_x000a_5,555 acres comprise two ranches owned by one family. The ranches share a nine-mile border with the_x000a_park._x000a_Natural/Cultural Resources Associated with Proposal: Wind Cave National Park is the seventh oldest_x000a_national park and the first national park established to preserve a unique and extensive cave system and to_x000a_provide for visitor enjoyment thereof. In addition to the underground resources, the surface area preserves_x000a_a unique mixture of High Plains and Black Hills habitats with outstanding wildlife populations of many native_x000a_animals, including bison, elk, pronghorn, mule deer, and prairie dogs._x000a_Threat: The sale and development of these lands adjacent to the park would result in the loss of wildlife_x000a_habitat and adversely affect the visual integrity of the park_x000a_Need: The funds requested would be obligated to acquire the 5,555-acre ranch property adjacent to the_x000a_park. It is estimated that the $8,557,000 will be needed to acquire the entire property. However, the actual_x000a_cost to acquire the property remains undetermined until an appraisal is obtained and approved. The_x000a_Conservation Fund is working closely with the National Park Service on this acquisition._x000a_This acquisition will serve to preserve an overarching natural landscape in conjunction with NPS partners."/>
    <s v="N/A"/>
    <s v="N/A"/>
    <m/>
  </r>
  <r>
    <s v="FWS-FY2011-4"/>
    <n v="2011"/>
    <n v="4"/>
    <s v="FWS"/>
    <s v="Lower Rio Grande Valley NWR"/>
    <s v="Core"/>
    <x v="34"/>
    <s v="TX-15, TX-27, TX-28"/>
    <s v="Cameron, Hidalgo, Starr,Zapata"/>
    <n v="2500000"/>
    <n v="1500000"/>
    <n v="1401"/>
    <n v="841"/>
    <s v="Fee"/>
    <n v="32670"/>
    <s v="Y"/>
    <s v="Purpose of Acquisition: To protect existing native, subtropical brush lands and protect, enhance and_x000a_restore other adjacent lands to protect the diverse biotic communities of the Lower Rio Grande Valley._x000a_Project Cooperators: The Nature Conservancy, The Conservation Fund, National Audubon Society,_x000a_Ducks Unlimited, North American Butterfly Association_x000a_Project Description: The funding would be used to acquire fee title to four tracts of land, comprising an_x000a_estimated 1,401 acres, from willing sellers. These tracts of land comprise the best lands for the refuge_x000a_that are available for acquisition. The project area has 11 distinct biotic communities, which provide_x000a_habitat for resident and migrating species of birds, butterflies and mammals. Almost 400 species of birds_x000a_and 300 species of butterflies have been noted in the four county project area. The project also has over_x000a_1,100 species of plants. The area not only provides an important migration corridor for neo-tropical_x000a_migratory bird species, but it also provides sanctuary for a number of endangered species of plants and_x000a_animals. The latter include the piping plover, northern aplomado falcon, ocelot and jaguarandi._x000a_The tracts would provide recreational opportunities for hunting, fishing, and bird watching."/>
    <n v="0"/>
    <n v="0"/>
    <m/>
  </r>
  <r>
    <s v="FWS-FY2011-10"/>
    <n v="2011"/>
    <n v="10"/>
    <s v="FWS"/>
    <s v="San Bernard NWR-Austin's Woods Unit"/>
    <s v="Core"/>
    <x v="34"/>
    <s v="TX-14"/>
    <s v="Brazoria, Fort Bend, Matagorda and Wharton Counties"/>
    <n v="4000000"/>
    <n v="2172000"/>
    <n v="1844"/>
    <n v="1001"/>
    <s v="Fee"/>
    <n v="14172"/>
    <s v="Y"/>
    <s v="Purpose of Acquisition: To protect important remnant bottomland hardwood and associated habitats for_x000a_migrating, wintering and breeding waterfowl._x000a_Project Cooperators: The Trust for Public Land, The National Fish and Wildlife Foundation, The_x000a_Nature Conservancy, various foundations, and corporations_x000a_Project Description: The funding would provide for acquisition of 1,844 acres of prime land from_x000a_within a larger parcel of 4,471 acres of wetland area, known as Eagle Nest Lake. The acquisition of fee_x000a_simple title of this tract directly supports a productive and valuable wetland complex providing wintering,_x000a_wading birds, Neotropical migratory birds and other wetland dependent wildlife species. Thousands of_x000a_waterfowl winter in the area, including mottled ducks, mallards, pintails, gadwalls, widgeons, Northern_x000a_shovelers, blue and green-winged teal, black bellied whistling ducks, and ruddy ducks. The proposed_x000a_acquisition is within the Mid-Coast initiative of the Gulf Coast Joint Venture of the North American_x000a_Waterfowl Management Plan."/>
    <n v="0"/>
    <n v="10000"/>
    <s v="O&amp;M: The Service estimates O &amp; M costs at $10,000 per year, which the Service would fund out of_x000a_Refuge System base funding. The bottomland habitat listed for acquisition does not require extensive_x000a_management. Costs would be mainly for boundary posting and maintenance."/>
  </r>
  <r>
    <s v="FWS-FY2011-14"/>
    <n v="2011"/>
    <n v="14"/>
    <s v="FWS"/>
    <s v="Balcones Canyonlands NWR"/>
    <s v="Core"/>
    <x v="34"/>
    <s v="TX-21"/>
    <s v="Travis, Burnet, Williamson"/>
    <n v="2000000"/>
    <n v="500000"/>
    <n v="750"/>
    <n v="187"/>
    <s v="Fee"/>
    <n v="55826"/>
    <s v="Y"/>
    <s v="Purpose of Acquisition: To protect essential habitat for 2 endangered neotropical migratory bird_x000a_species, endangered cave dwelling invertebrates and important riparian habitat in one of the Nation’s_x000a_unique and biologically diverse areas. The project area is one of the fastest growing and developing areas_x000a_in the country and these remnant habitats are eminently threatened by development._x000a_Project Cooperators: The Nature Conservancy, Trust for Public Land_x000a_Project Description: Purchase fee title of this 750-acre tract would protect essential habitat for_x000a_preservation of endangered species, particularly the Golden-cheeked warbler. This is an area of very high_x000a_development and is one of the last large remaining ranches that could be obtained to protect the_x000a_endangered species and their habitat. The Edwards Plateau is internationally recognized for its unique_x000a_flora, fauna, and karst systems. It has the highest level of plant endemism of any ecoregion in Texas and_x000a_ranks third in number of rare plants, with 100 of the 400 Texas endemic plants occurring in that region_x000a_two endangered species, the Golden-cheeked warbler and the Black-capped Vireo nest in Central Texas in_x000a_this area. This is an opportunity for purchase of great importance."/>
    <n v="0"/>
    <n v="1000"/>
    <s v="O &amp; M: The estimated annual operation and maintenance cost associated with this acquisition is $1,000,_x000a_which the Service would fund out of Refuge System base funding. Minimal costs might include fencing,_x000a_posting and staking."/>
  </r>
  <r>
    <s v="FWS-FY2012-3"/>
    <n v="2012"/>
    <n v="3"/>
    <s v="FWS"/>
    <s v="Laguna Atascosa NWR"/>
    <s v="Core"/>
    <x v="34"/>
    <s v="TX-27, TX-28"/>
    <s v="Cameron, Willacy"/>
    <n v="1200000"/>
    <n v="0"/>
    <n v="343"/>
    <n v="0"/>
    <s v="Fee"/>
    <n v="62655"/>
    <s v="Y"/>
    <s v="Purpose of Acquisition: To protect essential habitat for numerous endangered species and resting area for_x000a_migratory waterfowl._x000a_Project Cooperators: The Nature Conservancy, Audubon Society, and The Conservation Fund._x000a_Project Description: Funds would acquire fee title to 343 acres of essential habitat for endangered_x000a_species and resting area for migratory waterfowl. The Refuge provides much needed resting habitat of_x000a_scrub brush and wetlands for neotropical birds migrating north in the spring after crossing the Gulf of_x000a_Mexico. As the largest protection area of natural habitat left in the Lower Rio Grande Valley, the Refuge_x000a_draws a multitude of wildlife, including redhead ducks, sandhill cranes, and a mix of wildlife found_x000a_nowhere else. In addition, the Refuge provides recreational opportunities for photography and bird_x000a_watching that are strongly supported by the local community."/>
    <n v="5000"/>
    <n v="0"/>
    <s v="O&amp;M: The Service would require $5,000 for fencing and re-vegetating cropland to reestablish brushland._x000a_Funds would come from the Refuge System base funding."/>
  </r>
  <r>
    <s v="FWS-FY2012-8"/>
    <n v="2012"/>
    <n v="8"/>
    <s v="FWS"/>
    <s v="Lower Rio Grande Valley NWR"/>
    <s v="Core"/>
    <x v="34"/>
    <s v="TX-15, TX-27, TX-28"/>
    <s v="Cameron, Hidalgo, Starr,Zapata"/>
    <n v="2565000"/>
    <n v="1996000"/>
    <n v="1500"/>
    <n v="1167"/>
    <s v="Easement"/>
    <n v="34404"/>
    <s v="Y"/>
    <s v="Purpose of Acquisition: To protect native subtropical brush lands and protect, enhance, and restore other_x000a_adjacent lands to protect the diverse biotic communities of the area._x000a_Project Cooperators: The Nature Conservancy, The Conservation Fund, National Audubon Society,_x000a_Ducks Unlimited, and North American Butterfly Association._x000a_Project Description: Funding would acquire a portion of a 3,000-acre conservation easement on land that_x000a_comprises the best acreage available for the Refuge from willing sellers. The project has 11 distinct biotic_x000a_communities, which provide habitat for resident and migrating species of birds, butterflies, and mammals._x000a_Nearly 400 species of birds, 300 species of butterflies, and 1,100 species of plans have been noted in the_x000a_four-county project area. The area not only provides an important migration corridor for neotropical_x000a_migratory bird species, but also provides sanctuary for a number of endangered species of plants and_x000a_animals, including the piping plover, northern aplomado falcon, ocelot, and jaguarandi."/>
    <n v="10000"/>
    <n v="0"/>
    <s v="O&amp;M: The Service anticipates minimal expenses beyond an initial $10,000 for signage and posting of_x000a_easement acreage which the Service would fund from Refuge System base funding."/>
  </r>
  <r>
    <s v="FWS-FY2013-6"/>
    <n v="2013"/>
    <n v="6"/>
    <s v="FWS"/>
    <s v="Neches River Nwr"/>
    <s v="Core"/>
    <x v="34"/>
    <s v="TX-5"/>
    <s v="Cherokee"/>
    <n v="1000000"/>
    <n v="1000000"/>
    <n v="640"/>
    <n v="640"/>
    <s v="Fee"/>
    <n v="22859"/>
    <s v="Y"/>
    <s v="Purpose: of Acquisition:  To protect important remnant bottomland habitat and associated habitats for migrating, wintering, and breeding waterfowl, and to protect the forest’s diverse biological values and wetland functions of water quality improvement and flood control. _x000a__x000a_Project Cooperators: The Conservation Fund, the Texas Parks and Wildlife Department, and various_x000a_foundations and corporations._x000a__x000a_Project Descriptions:  Funds would be used to acquire fee title to approximately  640 acres.  Acquisition would provide much-needed resting habitat for neo-tropical birds migrating north in the spring after crossing the Gulf of Mexico.  The Refuge was established for protection of biological diversity and as a refuge for migratory waterfowl.  Bottomland habitats in east Texas are used by almost three million dabbling ducks.  These same areas provide habitat for 273 bird species, 45 mammal species, 54 reptile species, 31 amphibian species, and 116 fish species.  The Neches River is one of the largest Texas rivers, running roughly 420 miles.  The section where the Refuge is located is one of the longest flowing portions of a Texas river.  The diversity provided by the bottomlands is greater than the upland habitat types due to the diversity of floral species and the abundance of food sources.  "/>
    <n v="25000"/>
    <n v="0"/>
    <s v="O&amp;M: The Service estimates initial costs of $25,000 for posting and fencing."/>
  </r>
  <r>
    <s v="NPS-FY2014-3"/>
    <n v="2014"/>
    <n v="3"/>
    <s v="NPS"/>
    <s v="San Antonio Missions NHP"/>
    <s v="Core"/>
    <x v="34"/>
    <s v="TX-23, TX-35"/>
    <s v="Bexar County"/>
    <n v="1760000"/>
    <n v="1760000"/>
    <n v="40"/>
    <n v="40"/>
    <s v="Fee"/>
    <n v="99"/>
    <s v="Y"/>
    <s v="Description: The Park was authorized November 10, 1978, to restore, preserve, and interpret the Spanish_x000a_Missions. The Act of November 28, 1990, added approximately 335 acres of land to the park._x000a_Natural/Cultural Resources Associated with Proposal: Four Spanish frontier missions, part of a colonization_x000a_system that stretched across the Spanish Southwest in the 17th, 18th, and 19th centuries, are preserved here._x000a_The San Antonio missions are historically and architecturally significant remnants of the Spanish quest for_x000a_lands and converts in the New World._x000a_Threat: The missions exist amidst a backdrop of urban development. Acquisition is necessary to prevent_x000a_development that would threaten park resources._x000a_Need: The funds are needed to acquire eight tracts totaling 40 acres of land that comprise the last_x000a_remaining piece of the Mission San Juan labores or farmlands that has not fallen prey to modern_x000a_development. The tracts contain amazing remnants of the San Juan Acequia. As the critical piece in the_x000a_overall plan to develop the Mission San Juan Spanish Colonial Demonstration Farm, the importance of_x000a_this property cannot be overstated. Acquisition would afford the opportunity to stem the tide of_x000a_neighboring development and protect the historic view shed forever. Additionally, acquisition would allow_x000a_the Service to control traffic on Villamain Road by making this a park road which is closed at night. This_x000a_area is currently subject to high speed car racing and vandalism at night."/>
    <n v="0"/>
    <n v="0"/>
    <m/>
  </r>
  <r>
    <s v="FWS-FY2011-19"/>
    <n v="2011"/>
    <n v="19"/>
    <s v="FWS"/>
    <s v="Bear River MBR"/>
    <s v="Core"/>
    <x v="35"/>
    <s v="UT-1"/>
    <s v="Box Elder"/>
    <n v="1500000"/>
    <n v="1600000"/>
    <n v="500"/>
    <n v="533"/>
    <s v="Fee"/>
    <n v="30641"/>
    <s v="Y"/>
    <s v="Purpose of Acquisition: To protect migratory waterfowl habitat and delta wetlands. Migratory birds,_x000a_waterfowl, shorebirds, as well as resident wildlife, depend on the refuge for feeding, breeding, and as a_x000a_staging area. The refuge serves a vital role in the Bear River delta ecosystem by protecting, developing_x000a_and managing over 41,000 acres of wetlands._x000a_Project Cooperators: Trust for Public Lands, Western Rivers Conservancy, Ducks Unlimited, Friends_x000a_of the Bear River Migratory Bird Refuge._x000a_Project Description: The requested funds would partially fund acquisition of fee title of 500 acres from_x000a_a 700-acre tract owned by a private landowner with an appraised value of $2,100,000. The property_x000a_features large wetlands, marshland, grasslands, riparian areas and grain fields that would benefit_x000a_migratory birds and shore birds. Water rights are included in the acquisition. The property is an_x000a_important part of the Refuge’s marshland ecosystem and would allow for more efficient use of water_x000a_resources on adjacent Refuge lands, as well as long-term viability and health of wildlife habitat. The area_x000a_is important to migratory bird species using both the Central and Pacific flyways, conserving habitat_x000a_where biological communities would flourish."/>
    <n v="0"/>
    <n v="10000"/>
    <s v="O &amp; M: The Service would spend a minimal amount for boundary posting and signage, estimated at less_x000a_than $10,000 per year, which the Service would fund out of Refuge System base funding."/>
  </r>
  <r>
    <s v="FWS-FY2011-18"/>
    <n v="2011"/>
    <n v="18"/>
    <s v="FWS"/>
    <s v="Rappahannock River NWR"/>
    <s v="Core"/>
    <x v="36"/>
    <s v="VA-1"/>
    <s v="Essex, King George, Caroline, Richmond, and Westmoreland "/>
    <n v="1000000"/>
    <n v="1000000"/>
    <n v="200"/>
    <n v="200"/>
    <s v="Fee"/>
    <n v="11581"/>
    <s v="Y"/>
    <s v="Purpose of Acquisition: To protect forested bluffs above the river shore that support high densities of_x000a_eagles. To provide nesting and roosting habitat for bald eagles, waterfowl and other migratory birds._x000a_Project Cooperators: The Conservation Fund, Trust for Public Land, Chesapeake Bay Foundation._x000a_Project Description: The requested funds of $1,000,000 for FY 2011 would allow the fee acquisition of_x000a_a portion of a parcel in the Fones Cliff area of the Rappahannock River. Fones Cliff area is listed among_x000a_the highest priorities for conservation in the Land Protection Plan. These forested bluffs reach heights of_x000a_nearly 100 feet above the river shore and support high concentrations of bald eagles throughout the year._x000a_Surveys conducted by boat during winter months show the highest densities of eagles, ranging from 141_x000a_to 395 eagles along a 30-mile stretch, with Fones Cliff consistently supporting dozens of birds._x000a_Many other migratory bird species use the forests, swamps, and steep ravines found on the property,_x000a_several of which are listed as species of conservation concern by the Service or the Commonwealth of_x000a_Virginia. They include Louisiana waterthrush, ovenbird, prothonotary warbler, Kentucky warbler,_x000a_worm-eating warbler, yellow-throated vireo, wood thrush, scarlet tanager, chuck-will’s widow and whippoor-_x000a_will, all of which are confirmed breeders on the refuge."/>
    <n v="0"/>
    <n v="1000"/>
    <s v="O &amp; M: The Service estimates annual O&amp;M costs at $1,000 for Service signage, boundary markings, and_x000a_fencing if applicable, which the Service would fund out of Refuge System base funding."/>
  </r>
  <r>
    <s v="NPS-FY2011-10"/>
    <n v="2011"/>
    <n v="10"/>
    <s v="NPS"/>
    <s v="Fredericksburg And Spotsylvania County Battlefields Memorial National Military Park_x000a_"/>
    <s v="Core"/>
    <x v="36"/>
    <s v="VA-1, VA-7"/>
    <s v="Caroline, Orange, Spotsylvania, and_x000a_Stafford Counties"/>
    <n v="3750000"/>
    <n v="500000"/>
    <n v="166"/>
    <n v="23"/>
    <s v="Fee"/>
    <n v="864"/>
    <s v="Y"/>
    <s v="Description: The Act of December 11, 1989 revised the boundary of the park to include an additional 1,300_x000a_acres and authorized the appropriation of funds necessary for land acquisition. The act revised the 1974_x000a_administrative boundary in accordance with the recommendations of the park's general management plan._x000a_The Act of October 27, 1992 revised the boundary to include an additional 560 acres. Section 344 of Public_x000a_Law 105-83, the act making appropriations for the Department of the Interior for fiscal year 1998, stated_x000a_the sense of the Senate that “…Congress should give special priority to the preservation of Civil War_x000a_battlefields by making funds available for the purchase of threatened and endangered Civil War battlefield_x000a_sites.”_x000a_Natural/Cultural Resources Associated with Proposal: The park contains portions of four major Civil War_x000a_battlefields, Chatham Manor, Salem Church, and the historic building in which Stonewall Jackson died._x000a_Threat: Due to its proximity to Washington, D.C., and Richmond, Virginia, the park is subject to intense_x000a_pressure for commercial and residential development._x000a_Need: The funds requested will be used to acquire five tracts totaling 166.05 acres located along State_x000a_Route 20 in Orange County, Virginia, a road corridor targeted by County leaders for significant expansion_x000a_and development in coming years. These tracts constitute a major component of the landscape involved_x000a_in the maneuvers and fighting during the Battle of the Wilderness in May 1864. This is core battlefield_x000a_area. Once lost to development, these lands could not be recovered and restored._x000a_This acquisition will serve to protect significant American cultural and historical areas and preserves an_x000a_overarching natural landscape while providing access to recreational opportunities and open space in_x000a_proximity to an urban environment."/>
    <s v="N/A"/>
    <s v="N/A"/>
    <m/>
  </r>
  <r>
    <s v="NPS-FY2011-13"/>
    <n v="2011"/>
    <n v="13"/>
    <s v="NPS"/>
    <s v="Virgin Islands National Park"/>
    <s v="Core"/>
    <x v="37"/>
    <s v="U.S. Virgin Islands"/>
    <s v="n/a"/>
    <n v="3750000"/>
    <n v="2300000"/>
    <n v="90"/>
    <n v="55"/>
    <s v="Fee"/>
    <n v="1355"/>
    <s v="Y"/>
    <s v="Description: Virgin Islands National Park was authorized by Congress August 2, 1956, to protect a portion of_x000a_the Virgin Islands containing outstanding natural and scenic resources of national significance._x000a_Natural/Cultural Resources Associated with Proposal: No other unit of the National Park System has the_x000a_combination of developing tropical forests and fine coral reefs that is found in Virgin Islands National Park._x000a_Other resources requiring protection are the white sand beaches, certain endangered species, cactus_x000a_woodlands, and remnants of the cultural history of the Virgin Islands._x000a_Threat: Privately owned tracts at the park are highly prized for recreational and commercial development_x000a_that would adversely impact the resources of the park._x000a_Need: The requested funds will be obligated to complete the acquisition of Estate Maho Bay._x000a_The Estate Maho Bay was originally a 419-acre property located on St. John’s Island within Virgin Islands_x000a_National Park. The ownership consisted of 11 undivided interests, three of which had been acquired by_x000a_the National Park Service. Following years of litigation and negotiations a partition was approved by the_x000a_court in 2007. Prior to the court partition, The Trust for Public Land (TPL) had acquired seven of the_x000a_remaining undivided interests. As the result of the court settlement the National Park Service received_x000a_114 acres as its share and approximately 98 acres will remain in private ownership with strict covenants_x000a_to prevent incompatible development. The remaining 207 acres are owned by TPL. TPL plans to make a_x000a_bargain sale of these lands to the National Park Service. While the value of the 207 acres that TPL holds_x000a_is estimated to be $18 million or more, they plan to make a phased sale of their holdings to the National_x000a_Park Service for only $9.5 million. The FY 2009 appropriation of $2,250,000 was obligated in April 2009 to_x000a_acquire a 26-acre portion of the TPL lands, leaving a balance of $7,250,000 needed to acquire the_x000a_remaining 181 acres. The FY 2010 appropriation included $2,250,000 to acquire a 91-acre portion of the_x000a_remainder. The present request for FY 2011, $3,750,000, will permit the acquisition of an additional 90_x000a_acres and thereby complete the Maho Bay acquisition._x000a_This acquisition will serve to preserve an overarching natural landscape in conjunction with NPS partners."/>
    <s v="N/A"/>
    <s v="N/A"/>
    <m/>
  </r>
  <r>
    <s v="NPS-FY2013-3"/>
    <n v="2013"/>
    <n v="3"/>
    <s v="NPS"/>
    <s v="Virgin Islands National Park"/>
    <s v="Core"/>
    <x v="37"/>
    <s v="VI"/>
    <s v="n/a"/>
    <n v="2738000"/>
    <n v="2738000"/>
    <n v="74"/>
    <n v="74"/>
    <s v="Fee"/>
    <n v="1743"/>
    <s v="Y"/>
    <s v="Description:  Virgin Islands National Park was authorized by Congress August 2, 1956, to protect a portion of the Virgin Islands containing outstanding natural and scenic resources of national significance.  _x000a__x000a_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_x000a__x000a_Threat:  Privately owned tracts at the park are highly prized for recreational and commercial development that would adversely impact the resources of the park._x000a__x000a_Need:  The funds will be used to acquire the 74.1-acre remainder of land owned by The Trust for Public Land (TPL), a non-profit conservation organization. Out of 259 parcels identified in the Virgin Islands National Park Land Protection Plan, the TPL Tract (aka Maho Bay Estate) is the highest priority for acquisition because of its large initial size (ca 419 acres), strategic location, significant environmental and cultural values and function, and imminent threat of development. This tract is unique in its size and diversity of resources, with mixed terrain ranging from coastal plain to mountainous. It is the single largest inholding within park boundaries, one of the largest privately owned properties on St. John, and part of the largest, most pristine undeveloped watershed on the park's north shore. "/>
    <n v="0"/>
    <n v="0"/>
    <m/>
  </r>
  <r>
    <s v="NPS-FY2014-7"/>
    <n v="2014"/>
    <n v="7"/>
    <s v="NPS"/>
    <s v="Virgin Islands National Park"/>
    <s v="Core"/>
    <x v="37"/>
    <s v="VI"/>
    <s v="n/a"/>
    <n v="2771000"/>
    <n v="2771000"/>
    <n v="3"/>
    <n v="3"/>
    <s v="Fee"/>
    <n v="1814"/>
    <s v="Y"/>
    <s v="Description: Virgin Islands National Park was authorized by Congress August 2, 1956, to protect a portion of_x000a_the Virgin Islands containing outstanding natural and scenic resources of national significance._x000a_Natural/Cultural Resources Associated with Proposal: No other unit of the National Park System has the_x000a_combination of developing tropical forests and fine coral reefs that is found in Virgin Islands National Park._x000a_Other resources requiring protection are the white sand beaches, certain endangered species, cactus_x000a_woodlands, and remnants of the cultural history of the Virgin Islands._x000a_Threat: Privately owned tracts at the park are highly prized for recreational and commercial development_x000a_that would adversely impact the resources of the park._x000a_Need: The funds would be used to acquire a 3.35-acre tract formerly known as the Ortiz property, which_x000a_is presently leased by NPS from The Trust for Public Land, a nonprofit conservation organization. The_x000a_intention is to use a portion of this tract to provide off-road, safe parking for approximately 25 cars._x000a_Presently, cars are parked along the road, damaging vegetation and creating safety issues with_x000a_pedestrians and a constricted roadway. The long-term benefit to visitors to this beach and to the park_x000a_would be immeasurable."/>
    <n v="0"/>
    <n v="0"/>
    <m/>
  </r>
  <r>
    <s v="FWS-FY2013-13"/>
    <n v="2013"/>
    <n v="13"/>
    <s v="FWS"/>
    <s v="Nisqually NWR"/>
    <s v="Core"/>
    <x v="38"/>
    <s v="WA-3, WA-9"/>
    <s v="Thurston, Pierce"/>
    <n v="1000000"/>
    <n v="1000000"/>
    <n v="208"/>
    <n v="208"/>
    <s v="Fee"/>
    <n v="2985"/>
    <s v="Y"/>
    <s v="Purpose: of Acquisition:  Preservation and enhancement of wintering and migration habitat for migratory birds and anadramous fish, including federally-listed threatened Chinook salmon, within the Nisqually River Delta and of wetland habitat vital to conservation and protection of freshwater species, including the state-listed Oregon Spotted Frog and a diversity of migratory birds and anadramous fish along the Black River._x000a__x000a_Project Cooperators: Ducks Unlimited, The Nature Conservancy, the Friends of Nisqually National_x000a_Wildlife Refuge, the Cascade Land Conservancy, and the Capitol Land Trust._x000a__x000a_Project Description:  Funds would be used to acquire fee title to approximately 208 acres of riparian and upland habitat from four owners.  Acquisition would promote habitat connectivity, river corridor protection, and rare and threatened species recovery, and would increase resilience in the face of climate change.  Acquisition would also enhance the quality of habitat and facilitate management of existing refuge lands in support of migratory birds, anadramous fish, and fresh water wetland species, including the state-listed Oregon Spotted Frog.  The Nisqually River and Delta are considered key Puget Sound habitats, and the Black River supports important rearing and spawning habitat for anadramous fish in the second largest watershed in Washington State.  In these rapidly urbanizing watersheds, fee title acquisition of desirable waterfront property will facilitate restoration and conservation along vital habitat corridors, protecting this landscape from incompatible development.  Development pressure on this landscape is intense, so time is critical to provide sufficient land protection to these relatively intact river systems. "/>
    <n v="18000"/>
    <n v="0"/>
    <s v="O&amp;M: The Service will initially use approximately $18,000 for fencing and posting refuge and tract_x000a_boundaries. Base refuge funds will be used for these expenses."/>
  </r>
  <r>
    <s v="NPS-FY2013-7"/>
    <n v="2013"/>
    <n v="7"/>
    <s v="NPS"/>
    <s v="Mount Rainier National Park  "/>
    <s v="Core"/>
    <x v="38"/>
    <s v="WA-3, WA-8"/>
    <s v="Lewis and Pierce Counties"/>
    <n v="1000000"/>
    <n v="1000000"/>
    <n v="226"/>
    <n v="226"/>
    <s v="Fee"/>
    <n v="0"/>
    <s v="Y"/>
    <s v="Description:  Established in 1899, the park contains approximately 236,381 acres (97% is designated Wilderness). The Act of October 5, 2004 (P.L. 108-312), revised the boundary of Mount Rainier National Park and authorized the acquisition of: (1) up to 800 acres of land near the Carbon River entrance in the northwest corner of the park, and (2) up to one acre in the vicinity of Wilkeson, Washington, for a facility to serve visitors to public lands along the Carbon and Mowich Corridors._x000a__x000a_Natural/Cultural Resources Associated with Proposal:  The park includes Mount Rainier (14,410'), an active volcano encased in over 35 square miles of snow and ice. The park contains outstanding examples of old growth forests and alpine meadows. The park was designated a National Historic Landmark District in 1997 as a showcase for the &quot;NPS Rustic&quot; style architecture of the 1920s and 1930s. The Carbon River area of Mount Rainier National Park is located in the park’s northwest corner, situated closest to the highest growth counties (King and Pierce) of the Puget Sound Metropolitan area. The area provides access to popular trailheads which lead to the Carbon Glacier, lowest glacier in the contiguous United States.  Mount Rainier’s glacial system (35 square miles), as a whole, is the most extensive system in the contiguous United States. The area also includes one of the last remnant inland, old-growth rainforests which is prime habitat for the northern spotted owl, marbled murrelet, and bull trout._x000a__x000a_Threat:  The Carbon River area of Mount Rainier National Park is accessed by a primitive two-lane gravel road which serves the 29-site Ipsut Creek automobile campground, picnic area, and 36 site day-use parking area/trailhead for access to the popular Carbon Glacier and Wonderland Trail. The road, having been built either within or very close to the Carbon River floodplain, and  the  campground and portions of the trail leading out of the developed area have received severe flood damage over the years._x000a__x000a_Need:   The requested funds will be used to complete the acquisition of available properties in the Carbon River area, consolidate NPS holdings for planning and administrative purposes, provide an anchor within the gateway community of Wilkeson, secure a bicycle trail right-of-way connecting the park to millions living in Tacoma and Seattle, and honor commitments to reimburse Pierce County and the Cascade Lands Conservancy (CLC) for lands purchased and held on behalf of NPS. The Marsh Property, a mixture of undeveloped upland and heavily improved land near the water frontage of the Carbon River, is currently owned by Pierce Country Parks. The Hooper property is held by CLC."/>
    <n v="15000"/>
    <n v="30000"/>
    <m/>
  </r>
  <r>
    <s v="FWS-FY2011-22"/>
    <n v="2011"/>
    <n v="22"/>
    <s v="FWS"/>
    <s v="Canaan Valley NWR"/>
    <s v="Core"/>
    <x v="39"/>
    <s v="WV-1"/>
    <s v="Tucker"/>
    <n v="0"/>
    <n v="950000"/>
    <s v="earmark"/>
    <n v="222.36"/>
    <s v="Fee"/>
    <s v="(complete if known)"/>
    <s v="Y"/>
    <s v="(complete if known)"/>
    <n v="0"/>
    <s v="(complete if known)"/>
    <m/>
  </r>
  <r>
    <s v="BLM-FY2011-4"/>
    <n v="2011"/>
    <n v="4"/>
    <s v="BLM"/>
    <s v="North Platte River SRMA"/>
    <s v="Core"/>
    <x v="40"/>
    <s v="WY-1"/>
    <s v="Natrona County"/>
    <n v="3000000"/>
    <n v="2700000"/>
    <n v="377"/>
    <n v="377"/>
    <s v="Fee"/>
    <n v="1958"/>
    <s v="Y"/>
    <s v="Purpose: Enhance public recreation opportunities and preserve riparian/wetland and endangered species habitat along the North Platte River."/>
    <n v="50000"/>
    <n v="15000"/>
    <m/>
  </r>
  <r>
    <s v="NPS-FY2013-8"/>
    <n v="2013"/>
    <n v="8"/>
    <s v="NPS"/>
    <s v="Grand Teton National Park"/>
    <s v="CLP"/>
    <x v="40"/>
    <s v="WY-AL"/>
    <s v="Teton County"/>
    <n v="8000"/>
    <n v="8000000"/>
    <n v="86"/>
    <n v="86"/>
    <s v="Fee"/>
    <n v="2134"/>
    <s v="Y"/>
    <s v="Description: At the time of statehood in 1890, the Federal government granted Wyoming lands to be held in trust by the State to provide revenue for its schools. Approximately 1,366 acres of these school trust lands were subsequently included within the boundaries of Grand Teton National Park when the park was established in 1950. In addition, the State of Wyoming also holds title to 40 acres of subsurface mineral rights within the park. Because of their location within the park, the State has not been obtaining maximum revenue from the lands, as required by its constitution. The Grand Teton National Park Land Exchange Act (P.L. 108-32, June 17, 2003) authorizes Federal acquisition of the school lands by any one of a combination of (1) donation, (2) purchase, or (3) exchange whereby the State would receive lands of equal value from the Bureau of Land Management, provided that those lands are located in the State of Wyoming and had previously been identified for disposal.  Additionally, lands at the park entrance along the Snake River are owned by a family who has worked with NPS for years to transfer the lands into Federal ownership and preserve the river frontage and meadow lands wildlife habitat.  These lands serve as a buffer between Jackson Hole Mountain Resort and the park lands._x000a__x000a_Natural/Cultural Resources Associated with Proposal: The NPS mission at the park is to protect and preserve the Teton Range, its surrounding landscapes, ecosystems, cultural and historical resources. The tracts are located in highly visible, scenic wildlife-rich areas of the park.  They contain wildlife migration corridors used for both summer and winter grazing. Development of this land in the park would have significant impacts and consequences, irreparably affecting water quality, vegetation, wildlife habitat, and the visual integrity of the entire park.  These acquisitions will contribute to species conservation, such as, grizzly bears, wolverine, lynx, goshawk, willow flycatcher, sage grouse, sharp-tailed grouse, burrowing owl, Lewis’ woodpecker, trumpeter swan, yellow-billed cuckoo, cutthroat trout, arctic grayling, and Columbia spotted frog. A number of large game species, such as antelope, elk, deer, and moose, range throughout the acquisition area and can be hunted within fee ownership acquisitions (excepting NPS lands). This acquisition complements the conservation goals of state wildlife action plans as well as other conservation plans like partners in flight, endangered species recovery plans, forest management plans and agency general management and departmental level strategic plans, etc._x000a__x000a_Threat: The development of these lands into further resort housing, or by individuals for trophy homes will destroy the integrity of the open space, the wildlife habitat and the migration corridors of the landscape.  _x000a__x000a_Need: The State of Wyoming entered into an agreement with the United States for a phased conveyance, to be completed by January 5, 2015, of approximately 1,400 acres of State-owned land within Grand Teton National Park for the appraised value of $107 million, subject to the availability of necessary funds. Phase 1, conveyance by the State of mineral rights in 39.59 acres, will be completed with funds available in fiscal year 2011. Phase 2, Federal acquisition of the 86.32-acre Snake River tract for $16,000,000, must be completed by January 5, 2013, with $1,000,000 of funds in this request. The additional funds in this request ($15,000,000) will permit the acquisition of a 35-acre tract in the Snake River valley along the Moose-Wilson Road entrance to the park.  "/>
    <n v="0"/>
    <n v="0"/>
    <m/>
  </r>
</pivotCacheRecords>
</file>

<file path=xl/pivotCache/pivotCacheRecords4.xml><?xml version="1.0" encoding="utf-8"?>
<pivotCacheRecords xmlns="http://schemas.openxmlformats.org/spreadsheetml/2006/main" xmlns:r="http://schemas.openxmlformats.org/officeDocument/2006/relationships" count="104">
  <r>
    <s v="Recovery Land Acquisition"/>
    <n v="4"/>
    <x v="0"/>
    <s v="Longview Saline: Critical Land Acquisition for Recovery of Winged Mapleleaf, Pink Mucket, and Red-cockaded woodpecker"/>
    <n v="2011"/>
    <n v="1509012"/>
  </r>
  <r>
    <s v="Recovery Land Acquisition"/>
    <n v="2"/>
    <x v="1"/>
    <s v="Triangle Bar Phase II"/>
    <n v="2011"/>
    <n v="1000000"/>
  </r>
  <r>
    <s v="HCP Land Acquisition"/>
    <n v="8"/>
    <x v="2"/>
    <s v="Coachella Valley MSHCP"/>
    <n v="2011"/>
    <n v="6000000"/>
  </r>
  <r>
    <s v="HCP Land Acquisition"/>
    <n v="8"/>
    <x v="2"/>
    <s v="East Contra Costa HCP/NCCP"/>
    <n v="2011"/>
    <n v="4463936"/>
  </r>
  <r>
    <s v="HCP Land Acquisition"/>
    <n v="8"/>
    <x v="2"/>
    <s v="San Diego County MSHCP"/>
    <n v="2011"/>
    <n v="6000000"/>
  </r>
  <r>
    <s v="Recovery Land Acquisition"/>
    <n v="8"/>
    <x v="2"/>
    <s v="Ocean Meadows/ Devereux Slough"/>
    <n v="2011"/>
    <n v="500000"/>
  </r>
  <r>
    <s v="Recovery Land Acquisition"/>
    <n v="8"/>
    <x v="2"/>
    <s v="Peninsular Bighorn Sheep"/>
    <n v="2011"/>
    <n v="500000"/>
  </r>
  <r>
    <s v="Recovery Land Acquisition"/>
    <n v="8"/>
    <x v="2"/>
    <s v="Santa Cruz Long-toed Salamander RLA"/>
    <n v="2011"/>
    <n v="925000"/>
  </r>
  <r>
    <s v="Recovery Land Acquisition"/>
    <n v="8"/>
    <x v="2"/>
    <s v="Zayante Sandhills, Santa Cruz County"/>
    <n v="2011"/>
    <n v="750000"/>
  </r>
  <r>
    <s v="Recovery Land Acquisition"/>
    <n v="6"/>
    <x v="3"/>
    <s v="Tuttle Ranch Conservation Easement"/>
    <n v="2011"/>
    <n v="469540"/>
  </r>
  <r>
    <s v="HCP Land Acquisition"/>
    <n v="4"/>
    <x v="4"/>
    <s v="Perdido Key Beach Mouse Conservation"/>
    <n v="2011"/>
    <n v="2967022"/>
  </r>
  <r>
    <s v="HCP Land Acquisition"/>
    <n v="4"/>
    <x v="4"/>
    <s v="Summer Haven &amp; Porpoise Point Parcels"/>
    <n v="2011"/>
    <n v="210017"/>
  </r>
  <r>
    <s v="Recovery Land Acquisition"/>
    <n v="4"/>
    <x v="4"/>
    <s v="Chapman's Rhododendron RLA Grant Project in Gulf County, FL"/>
    <n v="2011"/>
    <n v="12188750"/>
  </r>
  <r>
    <s v="Recovery Land Acquisition"/>
    <n v="4"/>
    <x v="4"/>
    <s v="Lake Wales Ridge:  Acquisition of the Chillemi Parcel"/>
    <n v="2011"/>
    <n v="150260"/>
  </r>
  <r>
    <s v="Recovery Land Acquisition"/>
    <n v="4"/>
    <x v="5"/>
    <s v="Acquisition of the Howell Tract within the Raccoon Creek basin to benefit Cherokee and Etowah darters"/>
    <n v="2011"/>
    <n v="656287"/>
  </r>
  <r>
    <s v="Recovery Land Acquisition"/>
    <n v="1"/>
    <x v="6"/>
    <s v="East Maui Watershed Conservation Easement"/>
    <n v="2011"/>
    <n v="391000"/>
  </r>
  <r>
    <s v="Recovery Land Acquisition"/>
    <n v="5"/>
    <x v="7"/>
    <s v="Chesapeake Bay Puritan Tiger Beetle Habitat Conservation"/>
    <n v="2011"/>
    <n v="2426055"/>
  </r>
  <r>
    <s v="Recovery Land Acquisition"/>
    <n v="3"/>
    <x v="8"/>
    <s v="Recovery and Protection for Karst Dependent Federally-Listed Species in Missouri"/>
    <n v="2011"/>
    <n v="534750"/>
  </r>
  <r>
    <s v="HCP Land Acquisition"/>
    <n v="6"/>
    <x v="9"/>
    <s v="Stimson Forestlands Conservation Project"/>
    <n v="2011"/>
    <n v="4000000"/>
  </r>
  <r>
    <s v="Recovery Land Acquisition"/>
    <n v="4"/>
    <x v="10"/>
    <s v="Rough-leaved loosestrife Land acquisition near Boiling Springs Lakes Plant Conservation Preserve"/>
    <n v="2011"/>
    <n v="142900"/>
  </r>
  <r>
    <s v="Recovery Land Acquisition"/>
    <n v="6"/>
    <x v="11"/>
    <s v="Land Acquisition for the Salt Creek Tiger Beetle in Lancaster County, NE"/>
    <n v="2011"/>
    <n v="135000"/>
  </r>
  <r>
    <s v="Recovery Land Acquisition"/>
    <n v="1"/>
    <x v="12"/>
    <s v="Willamette Valley"/>
    <n v="2011"/>
    <n v="500000"/>
  </r>
  <r>
    <s v="Recovery Land Acquisition"/>
    <n v="1"/>
    <x v="12"/>
    <s v="Yamhill Oaks- Pugh Property"/>
    <n v="2011"/>
    <n v="267000"/>
  </r>
  <r>
    <s v="HCP Land Acquisition"/>
    <n v="2"/>
    <x v="13"/>
    <s v="Cobb Cavern Land Acquisition"/>
    <n v="2011"/>
    <n v="1130625"/>
  </r>
  <r>
    <s v="Recovery Land Acquisition"/>
    <n v="2"/>
    <x v="13"/>
    <s v="LPC Yoakum Dunes"/>
    <n v="2011"/>
    <n v="730644"/>
  </r>
  <r>
    <s v="HCP Land Acquisition"/>
    <n v="1"/>
    <x v="14"/>
    <s v="Methow Watershed, Phase 8"/>
    <n v="2011"/>
    <n v="3500000"/>
  </r>
  <r>
    <s v="Recovery Land Acquisition"/>
    <n v="1"/>
    <x v="14"/>
    <s v="Northern Blue Mountains Bull Trout Recovery"/>
    <n v="2011"/>
    <n v="712650"/>
  </r>
  <r>
    <s v="HCP Land Acquisition"/>
    <n v="3"/>
    <x v="15"/>
    <s v="Karner Blue Butterfly Land Acquisition"/>
    <n v="2011"/>
    <n v="360000"/>
  </r>
  <r>
    <s v="Recovery Land Acquisition"/>
    <n v="3"/>
    <x v="15"/>
    <s v="Prairie Bush Clover Recovery Land Acquisition, Borah Creek Prairie"/>
    <n v="2011"/>
    <n v="378000"/>
  </r>
  <r>
    <s v="Recovery Land Acquisition"/>
    <n v="3"/>
    <x v="15"/>
    <s v="Prairie Bush Clover Recovery Land Acquisition, Smith Drumlin Prairie"/>
    <n v="2011"/>
    <n v="138000"/>
  </r>
  <r>
    <s v="Recovery Land Acquisition"/>
    <n v="4"/>
    <x v="16"/>
    <s v="Acquisition of the Hancock South Tract along the Little Cahaba River"/>
    <n v="2012"/>
    <n v="1000000"/>
  </r>
  <r>
    <s v="HCP Land Acquisition"/>
    <n v="8"/>
    <x v="2"/>
    <s v="City of Carlsbad Habitat Management Plan (HMP), Northwest San Diego County Multiple Habitat Conservation Plan (MHCP), San Diego County, CA"/>
    <n v="2012"/>
    <n v="2000000"/>
  </r>
  <r>
    <s v="HCP Land Acquisition"/>
    <n v="8"/>
    <x v="2"/>
    <s v="East Contra Costa County Habitat Conservation Plan"/>
    <n v="2012"/>
    <n v="1000000"/>
  </r>
  <r>
    <s v="HCP Land Acquisition"/>
    <n v="8"/>
    <x v="2"/>
    <s v="Western Riverside County Multiple Species Habitat Conservation Plan"/>
    <n v="2012"/>
    <n v="4000000"/>
  </r>
  <r>
    <s v="Recovery Land Acquisition"/>
    <n v="8"/>
    <x v="2"/>
    <s v="Arrastre Canyon, Los Angeles"/>
    <n v="2012"/>
    <n v="350000"/>
  </r>
  <r>
    <s v="Recovery Land Acquisition"/>
    <n v="8"/>
    <x v="2"/>
    <s v="Kelsey Ranch Conservation Easement Acquisition"/>
    <n v="2012"/>
    <n v="750000"/>
  </r>
  <r>
    <s v="Recovery Land Acquisition"/>
    <n v="8"/>
    <x v="2"/>
    <s v="Peninsular Bighorn Sheep"/>
    <n v="2012"/>
    <n v="88177"/>
  </r>
  <r>
    <s v="Recovery Land Acquisition"/>
    <n v="8"/>
    <x v="2"/>
    <s v="Shay Meadows Conservation Area Expansion"/>
    <n v="2012"/>
    <n v="300000"/>
  </r>
  <r>
    <s v="Recovery Land Acquisition"/>
    <n v="8"/>
    <x v="2"/>
    <s v="Upper Sevenmile Creek Flow Restoration Easement"/>
    <n v="2012"/>
    <n v="650000"/>
  </r>
  <r>
    <s v="Recovery Land Acquisition"/>
    <n v="1"/>
    <x v="6"/>
    <s v="Kahuku Coastline Protection and Management: Helping Habitat for Hawaiian Hawksbill Turtles"/>
    <n v="2012"/>
    <n v="1214000"/>
  </r>
  <r>
    <s v="Recovery Land Acquisition"/>
    <n v="1"/>
    <x v="6"/>
    <s v="Kukaiau Acquisition and Palila Habitat Restoration"/>
    <n v="2012"/>
    <n v="1217114"/>
  </r>
  <r>
    <s v="Recovery Land Acquisition"/>
    <n v="6"/>
    <x v="11"/>
    <s v="Paradise Valley: Salt Creek Tiger Beetle RLA"/>
    <n v="2012"/>
    <n v="270000"/>
  </r>
  <r>
    <s v="Recovery Land Acquisition"/>
    <n v="6"/>
    <x v="11"/>
    <s v="Rowe Sanctuary Recovery Land Acquisition in Buffalo County"/>
    <n v="2012"/>
    <n v="200000"/>
  </r>
  <r>
    <s v="HCP Land Acquisition"/>
    <n v="2"/>
    <x v="17"/>
    <s v="Conservation of Threatened, Endangered, and Sensitive Fish"/>
    <n v="2012"/>
    <n v="27649"/>
  </r>
  <r>
    <s v="HCP Land Acquisition"/>
    <n v="1"/>
    <x v="12"/>
    <s v="Bald Hill Farm &amp; Mary's River"/>
    <n v="2012"/>
    <n v="1259000"/>
  </r>
  <r>
    <s v="HCP Land Acquisition"/>
    <n v="2"/>
    <x v="13"/>
    <s v="La Cantera (Canyon Ranch) HCPLA"/>
    <n v="2012"/>
    <n v="1519400"/>
  </r>
  <r>
    <s v="Recovery Land Acquisition"/>
    <n v="2"/>
    <x v="13"/>
    <s v="Barker Tract RLA"/>
    <n v="2012"/>
    <n v="1242209"/>
  </r>
  <r>
    <s v="HCP Land Acquisition"/>
    <n v="6"/>
    <x v="18"/>
    <s v="Utah Prairie Dog Land Acquisition - Johnson Bench"/>
    <n v="2012"/>
    <n v="1000000"/>
  </r>
  <r>
    <s v="Recovery Land Acquisition"/>
    <n v="6"/>
    <x v="18"/>
    <s v="June Sucker Spawning and Stream Restoration in East Hobble Creek"/>
    <n v="2012"/>
    <n v="157500"/>
  </r>
  <r>
    <s v="HCP Land Acquisition"/>
    <n v="5"/>
    <x v="19"/>
    <s v="Spotfin chub surveys"/>
    <n v="2012"/>
    <n v="14000"/>
  </r>
  <r>
    <s v="HCP Land Acquisition"/>
    <n v="1"/>
    <x v="14"/>
    <s v="Mountain View - 4-O Ranch"/>
    <n v="2012"/>
    <n v="3700000"/>
  </r>
  <r>
    <s v="HCP Land Acquisition"/>
    <n v="3"/>
    <x v="15"/>
    <s v="Karner Blue Butterfly and Kirtland's Warbler HCP Land Acquisition - Central Sands"/>
    <n v="2012"/>
    <n v="497600"/>
  </r>
  <r>
    <s v="Recovery Land Acquisition"/>
    <n v="3"/>
    <x v="15"/>
    <s v="Hine's Emerald Dragonfly RLA - Ridges Sanctuary"/>
    <n v="2012"/>
    <n v="345000"/>
  </r>
  <r>
    <s v="Recovery Land Acquisition"/>
    <n v="5"/>
    <x v="20"/>
    <s v="Acquisition of land in Cheat River Gorge"/>
    <n v="2012"/>
    <n v="700000"/>
  </r>
  <r>
    <s v="Recovery Land Acquisition"/>
    <n v="4"/>
    <x v="0"/>
    <s v="Building a Conservation Corridor for Recovery of Federally Listed Species"/>
    <n v="2013"/>
    <n v="1342687"/>
  </r>
  <r>
    <s v="HCP Land Acquisition"/>
    <n v="8"/>
    <x v="2"/>
    <s v="Coachella Valley MSHCP"/>
    <n v="2013"/>
    <n v="3000000"/>
  </r>
  <r>
    <s v="HCP Land Acquisition"/>
    <n v="8"/>
    <x v="2"/>
    <s v="San Diego County Water Authority Subregional NCCP/HCP"/>
    <n v="2013"/>
    <n v="3000000"/>
  </r>
  <r>
    <s v="HCP Land Acquisition"/>
    <n v="8"/>
    <x v="2"/>
    <s v="Western Riverside County MSHCP"/>
    <n v="2013"/>
    <n v="2773398"/>
  </r>
  <r>
    <s v="Recovery Land Acquisition"/>
    <n v="8"/>
    <x v="2"/>
    <s v="Metcalf Meadow"/>
    <n v="2013"/>
    <n v="1170000"/>
  </r>
  <r>
    <s v="Recovery Land Acquisition"/>
    <n v="8"/>
    <x v="2"/>
    <s v="San Diego Mountain Ranch"/>
    <n v="2013"/>
    <n v="317200"/>
  </r>
  <r>
    <s v="Recovery Land Acquisition"/>
    <n v="6"/>
    <x v="3"/>
    <s v="Segelke-Carey Ranch Acquisition"/>
    <n v="2013"/>
    <n v="400000"/>
  </r>
  <r>
    <s v="Recovery Land Acquisition"/>
    <n v="4"/>
    <x v="4"/>
    <s v="Listed Species Recovery on the Lake Wales Ridge Conservation Easement"/>
    <n v="2013"/>
    <n v="854364"/>
  </r>
  <r>
    <s v="Recovery Land Acquisition"/>
    <n v="4"/>
    <x v="5"/>
    <s v="Acquisition of the Ironstob-Braswell Mountain Tract within the Raccoon Creek Basin, a Tributary to the Etowah River in Paulding County"/>
    <n v="2013"/>
    <n v="1000000"/>
  </r>
  <r>
    <s v="Recovery Land Acquisition"/>
    <n v="1"/>
    <x v="6"/>
    <s v="Kalauao Acquisition and Endangered Species Recovery"/>
    <n v="2013"/>
    <n v="578250"/>
  </r>
  <r>
    <s v="Recovery Land Acquisition"/>
    <n v="4"/>
    <x v="10"/>
    <s v="Conservation of Habitat for the Spotfin Chub, Littlewing Pearlymussel, and Appalachian Elktoe"/>
    <n v="2013"/>
    <n v="142500"/>
  </r>
  <r>
    <s v="Recovery Land Acquisition"/>
    <n v="6"/>
    <x v="11"/>
    <s v="Recovery Land Acquisition for the Salt Creek Tiger Beetle"/>
    <n v="2013"/>
    <n v="190301"/>
  </r>
  <r>
    <s v="Recovery Land Acquisition"/>
    <n v="5"/>
    <x v="21"/>
    <s v="Sussex County Bog Turtle Recovery #1"/>
    <n v="2013"/>
    <n v="40000"/>
  </r>
  <r>
    <s v="Recovery Land Acquisition"/>
    <n v="5"/>
    <x v="21"/>
    <s v="Sussex County Bog Turtle Recovery #2"/>
    <n v="2013"/>
    <n v="400000"/>
  </r>
  <r>
    <s v="Recovery Land Acquisition"/>
    <n v="8"/>
    <x v="12"/>
    <s v="Upper Sevenmile Creek Flow Restoration Easement"/>
    <n v="2013"/>
    <n v="355719"/>
  </r>
  <r>
    <s v="Recovery Land Acquisition"/>
    <n v="5"/>
    <x v="22"/>
    <s v="Acquisition of a Bog Turtle Site of Global Significance"/>
    <n v="2013"/>
    <n v="262500"/>
  </r>
  <r>
    <s v="Recovery Land Acquisition"/>
    <n v="2"/>
    <x v="13"/>
    <s v="Solana Ranch Preserve RLA"/>
    <n v="2013"/>
    <n v="881250"/>
  </r>
  <r>
    <s v="Recovery Land Acquisition"/>
    <n v="2"/>
    <x v="13"/>
    <s v="Solana Ranch Preserve RLA"/>
    <n v="2013"/>
    <n v="881250"/>
  </r>
  <r>
    <s v="HCP Land Acquisition"/>
    <n v="6"/>
    <x v="18"/>
    <s v="Washington County HCP Desert Tortoise Acquisition"/>
    <n v="2013"/>
    <n v="1419266"/>
  </r>
  <r>
    <s v="HCP Land Acquisition"/>
    <n v="1"/>
    <x v="14"/>
    <s v="I-90 Wildlife Corridor Phase V"/>
    <n v="2013"/>
    <n v="2000000"/>
  </r>
  <r>
    <s v="HCP Land Acquisition"/>
    <n v="1"/>
    <x v="14"/>
    <s v="Mountain View 4-O Ranch 2013"/>
    <n v="2013"/>
    <n v="2000000"/>
  </r>
  <r>
    <s v="Recovery Land Acquisition"/>
    <n v="1"/>
    <x v="14"/>
    <s v="Camas Meadows Natural Area Preserve (NAP) In-Holdings"/>
    <n v="2013"/>
    <n v="749400"/>
  </r>
  <r>
    <s v="Recovery Land Acquisition"/>
    <n v="3"/>
    <x v="15"/>
    <s v="Kirtland's Warbler Recovery Land Acquisition"/>
    <n v="2013"/>
    <n v="759000"/>
  </r>
  <r>
    <s v="Recovery Land Acquisition"/>
    <n v="8"/>
    <x v="2"/>
    <s v="Metcalf Meadow"/>
    <n v="2014"/>
    <n v="1197000"/>
  </r>
  <r>
    <s v="Recovery Land Acquisition"/>
    <n v="8"/>
    <x v="2"/>
    <s v="Cameron Meadows Phase II"/>
    <n v="2014"/>
    <n v="332475"/>
  </r>
  <r>
    <s v="Recovery Land Acquisition"/>
    <n v="8"/>
    <x v="2"/>
    <s v="San Diego Bay*"/>
    <n v="2014"/>
    <n v="272757"/>
  </r>
  <r>
    <s v="HCP Land Acquisition"/>
    <n v="8"/>
    <x v="2"/>
    <s v="Santa Clara Valley NCCP/HCP"/>
    <n v="2014"/>
    <n v="2000000"/>
  </r>
  <r>
    <s v="HCP Land Acquisition"/>
    <n v="8"/>
    <x v="2"/>
    <s v="Shell Oil Company/Metropolitan Water District HCP "/>
    <n v="2014"/>
    <n v="2000000"/>
  </r>
  <r>
    <s v="HCP Land Acquisition"/>
    <n v="8"/>
    <x v="2"/>
    <s v="Western Riverside County Multiple Species HCP*"/>
    <n v="2014"/>
    <n v="1500000"/>
  </r>
  <r>
    <s v="HCP Land Acquisition"/>
    <n v="8"/>
    <x v="2"/>
    <s v="City of Carlsbad Habitat Management Plan"/>
    <n v="2014"/>
    <n v="2000000"/>
  </r>
  <r>
    <s v="HCP Land Acquisition"/>
    <n v="8"/>
    <x v="2"/>
    <s v="East Contra Costa County HCP/NCCP "/>
    <n v="2014"/>
    <n v="2000000"/>
  </r>
  <r>
    <s v="HCP Land Acquisition"/>
    <n v="8"/>
    <x v="2"/>
    <s v="Coachella Valley Multiple Species Habitat Conservation Plan *"/>
    <n v="2014"/>
    <n v="893000"/>
  </r>
  <r>
    <s v="Recovery Land Acquisition"/>
    <n v="6"/>
    <x v="3"/>
    <s v="Pagosa Skyrocket Acquisition- Pagosa Springs*"/>
    <n v="2014"/>
    <n v="494137"/>
  </r>
  <r>
    <s v="Recovery Land Acquisition"/>
    <n v="4"/>
    <x v="4"/>
    <s v="Conservation Easement for Florida Panther Dispersal Zone Project, Hendry County, FL "/>
    <n v="2014"/>
    <n v="1500000"/>
  </r>
  <r>
    <s v="Recovery Land Acquisition"/>
    <n v="4"/>
    <x v="5"/>
    <s v="Acquisition of the Ironstob Tract, within Raccoon Creek, a tributary to the Etowah River *"/>
    <n v="2014"/>
    <n v="116578"/>
  </r>
  <r>
    <s v="Recovery Land Acquisition"/>
    <n v="1"/>
    <x v="6"/>
    <s v="Pūpūkea Mauka Watershed and Habitat Protection Project, O'ahu Hawai'i"/>
    <n v="2014"/>
    <n v="1183750"/>
  </r>
  <r>
    <s v="Recovery Land Acquisition"/>
    <n v="3"/>
    <x v="23"/>
    <s v="Indiana Bat Recovery Land Acquisition Project"/>
    <n v="2014"/>
    <n v="252960"/>
  </r>
  <r>
    <s v="Recovery Land Acquisition"/>
    <n v="1"/>
    <x v="24"/>
    <s v="Spalding's Catchfly Conservation*"/>
    <n v="2014"/>
    <n v="232425"/>
  </r>
  <r>
    <s v="Recovery Land Acquisition"/>
    <n v="5"/>
    <x v="7"/>
    <s v="Acquisition of a Bog Turtle Site of Global Significance in Maryland*"/>
    <n v="2014"/>
    <n v="153231"/>
  </r>
  <r>
    <s v="Recovery Land Acquisition"/>
    <n v="3"/>
    <x v="25"/>
    <s v="Mitchell’s Satyr Butterfly and Eastern Massasauga Rattlesnake Recovery Land Acquisition Project"/>
    <n v="2014"/>
    <n v="180000"/>
  </r>
  <r>
    <s v="HCP Land Acquisition"/>
    <n v="6"/>
    <x v="9"/>
    <s v="Haskill Basin Watershed Project"/>
    <n v="2014"/>
    <n v="2000000"/>
  </r>
  <r>
    <s v="HCP Land Acquisition"/>
    <n v="4"/>
    <x v="10"/>
    <s v="Red-Cockaded Woodpecker Longleaf Pine Ecosystem Protection and Corridors"/>
    <n v="2014"/>
    <n v="1085000"/>
  </r>
  <r>
    <s v="Recovery Land Acquisition"/>
    <n v="1"/>
    <x v="12"/>
    <s v="Beaver Creek Forest Acquisition Project"/>
    <n v="2014"/>
    <n v="980000"/>
  </r>
  <r>
    <s v="Recovery Land Acquisition"/>
    <n v="4"/>
    <x v="26"/>
    <s v="Scott’s Gulf: Protecting key habitat for endangered mammals, fish, mussels, and plants"/>
    <n v="2014"/>
    <n v="800000"/>
  </r>
  <r>
    <s v="Recovery Land Acquisition"/>
    <n v="2"/>
    <x v="13"/>
    <s v="Land Acquisition of Fries Ranch, Bandera County, Texas*"/>
    <n v="2014"/>
    <n v="1246937"/>
  </r>
  <r>
    <s v="Recovery Land Acquisition"/>
    <n v="5"/>
    <x v="19"/>
    <s v="Purchase of Lee County Cave Isopod Habitat, Mason Cave-Thompson Cave System and the Cedar Lirceus Autogenic Zone"/>
    <n v="2014"/>
    <n v="479250"/>
  </r>
  <r>
    <s v="HCP Land Acquisition"/>
    <n v="1"/>
    <x v="14"/>
    <s v="Heart of the Cascades 2014"/>
    <n v="2014"/>
    <n v="2000000"/>
  </r>
  <r>
    <s v="HCP Land Acquisition"/>
    <n v="1"/>
    <x v="14"/>
    <s v="Mountain View 4-O Ranch 2014"/>
    <n v="2014"/>
    <n v="2000000"/>
  </r>
  <r>
    <s v="Recovery Land Acquisition"/>
    <n v="3"/>
    <x v="15"/>
    <s v=" Dwarf Lake Iris Recovery Land Acquisition Project"/>
    <n v="2014"/>
    <n v="40500"/>
  </r>
  <r>
    <s v="HCP Land Acquisition"/>
    <n v="3"/>
    <x v="15"/>
    <s v="Karner Blue Butterfly HCP Land Acquisition Project"/>
    <n v="2014"/>
    <n v="46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30" firstHeaderRow="1" firstDataRow="1" firstDataCol="1"/>
  <pivotFields count="6">
    <pivotField showAll="0"/>
    <pivotField showAll="0"/>
    <pivotField axis="axisRow" showAll="0">
      <items count="28">
        <item x="16"/>
        <item x="0"/>
        <item x="1"/>
        <item x="2"/>
        <item x="3"/>
        <item x="4"/>
        <item x="5"/>
        <item x="6"/>
        <item x="23"/>
        <item x="24"/>
        <item x="7"/>
        <item x="25"/>
        <item x="8"/>
        <item x="9"/>
        <item x="10"/>
        <item x="11"/>
        <item x="21"/>
        <item x="17"/>
        <item x="12"/>
        <item x="22"/>
        <item x="26"/>
        <item x="13"/>
        <item x="18"/>
        <item x="19"/>
        <item x="14"/>
        <item x="15"/>
        <item x="20"/>
        <item t="default"/>
      </items>
    </pivotField>
    <pivotField showAll="0"/>
    <pivotField showAll="0"/>
    <pivotField dataField="1"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Funding"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2:P57" firstHeaderRow="1" firstDataRow="1" firstDataCol="1"/>
  <pivotFields count="13">
    <pivotField axis="axisRow"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Obligation Amount" fld="5" baseField="0" baseItem="0"/>
  </dataFields>
  <formats count="1">
    <format dxfId="7">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1:I16" firstHeaderRow="1" firstDataRow="1" firstDataCol="1"/>
  <pivotFields count="6">
    <pivotField showAll="0"/>
    <pivotField axis="axisRow" showAll="0">
      <items count="16">
        <item x="11"/>
        <item x="0"/>
        <item x="12"/>
        <item x="1"/>
        <item x="2"/>
        <item x="3"/>
        <item x="4"/>
        <item x="5"/>
        <item x="13"/>
        <item x="6"/>
        <item x="7"/>
        <item m="1" x="14"/>
        <item x="8"/>
        <item x="9"/>
        <item x="10"/>
        <item t="default"/>
      </items>
    </pivotField>
    <pivotField showAll="0"/>
    <pivotField showAll="0"/>
    <pivotField showAll="0"/>
    <pivotField dataField="1" numFmtId="44" showAll="0"/>
  </pivotFields>
  <rowFields count="1">
    <field x="1"/>
  </rowFields>
  <rowItems count="15">
    <i>
      <x/>
    </i>
    <i>
      <x v="1"/>
    </i>
    <i>
      <x v="2"/>
    </i>
    <i>
      <x v="3"/>
    </i>
    <i>
      <x v="4"/>
    </i>
    <i>
      <x v="5"/>
    </i>
    <i>
      <x v="6"/>
    </i>
    <i>
      <x v="7"/>
    </i>
    <i>
      <x v="8"/>
    </i>
    <i>
      <x v="9"/>
    </i>
    <i>
      <x v="10"/>
    </i>
    <i>
      <x v="12"/>
    </i>
    <i>
      <x v="13"/>
    </i>
    <i>
      <x v="14"/>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45" firstHeaderRow="0" firstDataRow="1" firstDataCol="1"/>
  <pivotFields count="20">
    <pivotField showAll="0"/>
    <pivotField showAll="0"/>
    <pivotField showAll="0"/>
    <pivotField showAll="0"/>
    <pivotField showAll="0"/>
    <pivotField showAll="0"/>
    <pivotField axis="axisRow" showAll="0">
      <items count="42">
        <item x="0"/>
        <item x="1"/>
        <item x="2"/>
        <item x="3"/>
        <item x="4"/>
        <item x="5"/>
        <item x="6"/>
        <item x="7"/>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8"/>
        <item x="10"/>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s>
  <rowFields count="1">
    <field x="6"/>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2"/>
  </colFields>
  <colItems count="2">
    <i>
      <x/>
    </i>
    <i i="1">
      <x v="1"/>
    </i>
  </colItems>
  <dataFields count="2">
    <dataField name="Sum of Enacted" fld="10" baseField="6" baseItem="3"/>
    <dataField name="Sum of Enacted Acres" fld="12" baseField="6" baseItem="0"/>
  </dataFields>
  <formats count="5">
    <format dxfId="6">
      <pivotArea collapsedLevelsAreSubtotals="1" fieldPosition="0">
        <references count="1">
          <reference field="6" count="39">
            <x v="0"/>
            <x v="1"/>
            <x v="2"/>
            <x v="3"/>
            <x v="4"/>
            <x v="5"/>
            <x v="6"/>
            <x v="7"/>
            <x v="8"/>
            <x v="9"/>
            <x v="10"/>
            <x v="11"/>
            <x v="12"/>
            <x v="13"/>
            <x v="14"/>
            <x v="15"/>
            <x v="16"/>
            <x v="17"/>
            <x v="18"/>
            <x v="19"/>
            <x v="20"/>
            <x v="21"/>
            <x v="22"/>
            <x v="23"/>
            <x v="24"/>
            <x v="25"/>
            <x v="26"/>
            <x v="27"/>
            <x v="28"/>
            <x v="29"/>
            <x v="30"/>
            <x v="31"/>
            <x v="32"/>
            <x v="33"/>
            <x v="34"/>
            <x v="35"/>
            <x v="36"/>
            <x v="37"/>
            <x v="38"/>
          </reference>
        </references>
      </pivotArea>
    </format>
    <format dxfId="5">
      <pivotArea collapsedLevelsAreSubtotals="1" fieldPosition="0">
        <references count="2">
          <reference field="4294967294" count="1" selected="0">
            <x v="0"/>
          </reference>
          <reference field="6" count="2">
            <x v="39"/>
            <x v="40"/>
          </reference>
        </references>
      </pivotArea>
    </format>
    <format dxfId="4">
      <pivotArea field="6" grandRow="1" outline="0" collapsedLevelsAreSubtotals="1" axis="axisRow" fieldPosition="0">
        <references count="1">
          <reference field="4294967294" count="1" selected="0">
            <x v="0"/>
          </reference>
        </references>
      </pivotArea>
    </format>
    <format dxfId="3">
      <pivotArea collapsedLevelsAreSubtotals="1" fieldPosition="0">
        <references count="1">
          <reference field="6" count="1">
            <x v="6"/>
          </reference>
        </references>
      </pivotArea>
    </format>
    <format dxfId="2">
      <pivotArea dataOnly="0" labelOnly="1" fieldPosition="0">
        <references count="1">
          <reference field="6"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Fields2" displayName="Fields2" ref="A4:B9" totalsRowShown="0" headerRowDxfId="1" headerRowBorderDxfId="0">
  <sortState ref="A2:B6">
    <sortCondition ref="A1:A6"/>
  </sortState>
  <tableColumns count="2">
    <tableColumn id="1" name="Field"/>
    <tableColumn id="2" name="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zoomScaleNormal="100" workbookViewId="0">
      <pane ySplit="1" topLeftCell="A2" activePane="bottomLeft" state="frozen"/>
      <selection pane="bottomLeft" activeCell="E8" sqref="E8"/>
    </sheetView>
  </sheetViews>
  <sheetFormatPr defaultRowHeight="15" x14ac:dyDescent="0.25"/>
  <cols>
    <col min="1" max="1" width="29.140625" style="11" bestFit="1" customWidth="1"/>
    <col min="2" max="2" width="19.28515625" style="11" customWidth="1"/>
    <col min="3" max="3" width="15.5703125" customWidth="1"/>
    <col min="4" max="4" width="16.85546875" customWidth="1"/>
    <col min="5" max="5" width="16.7109375" style="161" customWidth="1"/>
    <col min="6" max="6" width="18.42578125" style="16" customWidth="1"/>
    <col min="7" max="7" width="17.28515625" style="16" customWidth="1"/>
    <col min="8" max="8" width="19.7109375" style="19" bestFit="1" customWidth="1"/>
  </cols>
  <sheetData>
    <row r="1" spans="1:8" s="178" customFormat="1" ht="30" x14ac:dyDescent="0.25">
      <c r="A1" s="177" t="s">
        <v>145</v>
      </c>
      <c r="B1" s="177" t="s">
        <v>4388</v>
      </c>
      <c r="C1" s="178" t="s">
        <v>4463</v>
      </c>
      <c r="D1" s="178" t="s">
        <v>4466</v>
      </c>
      <c r="E1" s="179" t="s">
        <v>4465</v>
      </c>
      <c r="F1" s="180" t="s">
        <v>4461</v>
      </c>
      <c r="G1" s="180" t="s">
        <v>4462</v>
      </c>
      <c r="H1" s="181" t="s">
        <v>702</v>
      </c>
    </row>
    <row r="2" spans="1:8" x14ac:dyDescent="0.25">
      <c r="A2" s="13" t="s">
        <v>191</v>
      </c>
      <c r="B2" s="163">
        <f>GETPIVOTDATA("Obligation Amount",'Stateside data 2011-2014'!$O$2,"State","AL")</f>
        <v>1354592.83</v>
      </c>
      <c r="C2" s="164"/>
      <c r="D2" s="164">
        <f>GETPIVOTDATA("Funding",'CESCF 2011-2014'!$H$2,"States","AL")</f>
        <v>1000000</v>
      </c>
      <c r="E2" s="164"/>
      <c r="F2" s="165">
        <f>SUM(B2:E2)</f>
        <v>2354592.83</v>
      </c>
      <c r="G2" s="165"/>
      <c r="H2" s="166">
        <f>F2+G2</f>
        <v>2354592.83</v>
      </c>
    </row>
    <row r="3" spans="1:8" x14ac:dyDescent="0.25">
      <c r="A3" s="13" t="s">
        <v>192</v>
      </c>
      <c r="B3" s="163">
        <f>GETPIVOTDATA("Obligation Amount",'Stateside data 2011-2014'!$O$2,"State","AK")</f>
        <v>1000591</v>
      </c>
      <c r="C3" s="164"/>
      <c r="D3" s="164"/>
      <c r="E3" s="164"/>
      <c r="F3" s="165">
        <f t="shared" ref="F3:F55" si="0">SUM(B3:E3)</f>
        <v>1000591</v>
      </c>
      <c r="G3" s="165">
        <f>GETPIVOTDATA("Sum of Enacted",'Federal LA pivot table'!$A$3,"States","AK")</f>
        <v>99000</v>
      </c>
      <c r="H3" s="166">
        <f t="shared" ref="H3:H55" si="1">F3+G3</f>
        <v>1099591</v>
      </c>
    </row>
    <row r="4" spans="1:8" x14ac:dyDescent="0.25">
      <c r="A4" s="13" t="s">
        <v>193</v>
      </c>
      <c r="B4" s="163">
        <f>GETPIVOTDATA("Obligation Amount",'Stateside data 2011-2014'!$O$2,"State","AZ")</f>
        <v>4653208.0199999996</v>
      </c>
      <c r="C4" s="164"/>
      <c r="D4" s="164">
        <f>GETPIVOTDATA("Funding",'CESCF 2011-2014'!$H$2,"States","AZ")</f>
        <v>1000000</v>
      </c>
      <c r="E4" s="164"/>
      <c r="F4" s="165">
        <f t="shared" si="0"/>
        <v>5653208.0199999996</v>
      </c>
      <c r="G4" s="165">
        <f>GETPIVOTDATA("Sum of Enacted",'Federal LA pivot table'!$A$3,"States","AZ")</f>
        <v>10900000</v>
      </c>
      <c r="H4" s="166">
        <f t="shared" si="1"/>
        <v>16553208.02</v>
      </c>
    </row>
    <row r="5" spans="1:8" x14ac:dyDescent="0.25">
      <c r="A5" s="13" t="s">
        <v>147</v>
      </c>
      <c r="B5" s="163">
        <f>GETPIVOTDATA("Obligation Amount",'Stateside data 2011-2014'!$O$2,"State","AR")</f>
        <v>3017121.0100000002</v>
      </c>
      <c r="C5" s="164"/>
      <c r="D5" s="164">
        <f>GETPIVOTDATA("Funding",'CESCF 2011-2014'!$H$2,"States","AR")</f>
        <v>2851699</v>
      </c>
      <c r="E5" s="164"/>
      <c r="F5" s="165">
        <f t="shared" si="0"/>
        <v>5868820.0099999998</v>
      </c>
      <c r="G5" s="165">
        <f>GETPIVOTDATA("Sum of Enacted",'Federal LA pivot table'!$A$3,"States","AR")</f>
        <v>4143200</v>
      </c>
      <c r="H5" s="166">
        <f t="shared" si="1"/>
        <v>10012020.01</v>
      </c>
    </row>
    <row r="6" spans="1:8" x14ac:dyDescent="0.25">
      <c r="A6" s="13" t="s">
        <v>194</v>
      </c>
      <c r="B6" s="163">
        <f>GETPIVOTDATA("Obligation Amount",'Stateside data 2011-2014'!$O$2,"State","CA")</f>
        <v>6749890</v>
      </c>
      <c r="C6" s="164"/>
      <c r="D6" s="164">
        <f>GETPIVOTDATA("Funding",'CESCF 2011-2014'!$H$2,"States","CA")</f>
        <v>50732943</v>
      </c>
      <c r="E6" s="164"/>
      <c r="F6" s="165">
        <f t="shared" si="0"/>
        <v>57482833</v>
      </c>
      <c r="G6" s="165">
        <f>GETPIVOTDATA("Sum of Enacted",'Federal LA pivot table'!$A$3,"States","CA")</f>
        <v>42189080</v>
      </c>
      <c r="H6" s="166">
        <f t="shared" si="1"/>
        <v>99671913</v>
      </c>
    </row>
    <row r="7" spans="1:8" x14ac:dyDescent="0.25">
      <c r="A7" s="13" t="s">
        <v>195</v>
      </c>
      <c r="B7" s="163">
        <f>GETPIVOTDATA("Obligation Amount",'Stateside data 2011-2014'!$O$2,"State","CO")</f>
        <v>3018161</v>
      </c>
      <c r="C7" s="164"/>
      <c r="D7" s="164">
        <f>GETPIVOTDATA("Funding",'CESCF 2011-2014'!$H$2,"States","CO")</f>
        <v>1363677</v>
      </c>
      <c r="E7" s="164"/>
      <c r="F7" s="165">
        <f t="shared" si="0"/>
        <v>4381838</v>
      </c>
      <c r="G7" s="165">
        <f>GETPIVOTDATA("Sum of Enacted",'Federal LA pivot table'!$A$3,"States","CO")</f>
        <v>6476000</v>
      </c>
      <c r="H7" s="166">
        <f t="shared" si="1"/>
        <v>10857838</v>
      </c>
    </row>
    <row r="8" spans="1:8" x14ac:dyDescent="0.25">
      <c r="A8" s="13" t="s">
        <v>196</v>
      </c>
      <c r="B8" s="163">
        <f>GETPIVOTDATA("Obligation Amount",'Stateside data 2011-2014'!$O$2,"State","CT")</f>
        <v>5363000</v>
      </c>
      <c r="C8" s="164"/>
      <c r="D8" s="164"/>
      <c r="E8" s="164">
        <f>(GETPIVOTDATA("Sum of Enacted",'Federal LA pivot table'!$A$3,"States","CT; NJ; NY; PA")/4)</f>
        <v>1278750</v>
      </c>
      <c r="F8" s="165">
        <f t="shared" si="0"/>
        <v>6641750</v>
      </c>
      <c r="G8" s="165">
        <f>(GETPIVOTDATA("Sum of Enacted",'Federal LA pivot table'!$A$3,"States","CT; NH; VT; MA")/4)</f>
        <v>2574500</v>
      </c>
      <c r="H8" s="166">
        <f t="shared" si="1"/>
        <v>9216250</v>
      </c>
    </row>
    <row r="9" spans="1:8" x14ac:dyDescent="0.25">
      <c r="A9" s="13" t="s">
        <v>197</v>
      </c>
      <c r="B9" s="163">
        <f>GETPIVOTDATA("Obligation Amount",'Stateside data 2011-2014'!$O$2,"State","DE")</f>
        <v>450000</v>
      </c>
      <c r="C9" s="164"/>
      <c r="D9" s="164"/>
      <c r="E9" s="164"/>
      <c r="F9" s="165">
        <f t="shared" si="0"/>
        <v>450000</v>
      </c>
      <c r="G9" s="165"/>
      <c r="H9" s="166">
        <f t="shared" si="1"/>
        <v>450000</v>
      </c>
    </row>
    <row r="10" spans="1:8" x14ac:dyDescent="0.25">
      <c r="A10" s="13" t="s">
        <v>198</v>
      </c>
      <c r="B10" s="167">
        <f>GETPIVOTDATA("Obligation Amount",'Stateside data 2011-2014'!$O$2,"State","DC")</f>
        <v>85140</v>
      </c>
      <c r="C10" s="164"/>
      <c r="D10" s="164"/>
      <c r="E10" s="164"/>
      <c r="F10" s="165">
        <f t="shared" si="0"/>
        <v>85140</v>
      </c>
      <c r="G10" s="165"/>
      <c r="H10" s="166">
        <f t="shared" si="1"/>
        <v>85140</v>
      </c>
    </row>
    <row r="11" spans="1:8" x14ac:dyDescent="0.25">
      <c r="A11" s="13" t="s">
        <v>199</v>
      </c>
      <c r="B11" s="163">
        <f>GETPIVOTDATA("Obligation Amount",'Stateside data 2011-2014'!$O$2,"State","FL")</f>
        <v>6635290.4299999997</v>
      </c>
      <c r="C11" s="164"/>
      <c r="D11" s="164">
        <f>GETPIVOTDATA("Funding",'CESCF 2011-2014'!$H$2,"States","FL")</f>
        <v>17870413</v>
      </c>
      <c r="E11" s="164"/>
      <c r="F11" s="165">
        <f t="shared" si="0"/>
        <v>24505703.43</v>
      </c>
      <c r="G11" s="165">
        <f>GETPIVOTDATA("Sum of Enacted",'Federal LA pivot table'!$A$3,"States","FL")+(GETPIVOTDATA("Sum of Enacted",'Federal LA pivot table'!$A$3,"States","FL; GA")/2)</f>
        <v>53774600</v>
      </c>
      <c r="H11" s="166">
        <f t="shared" si="1"/>
        <v>78280303.430000007</v>
      </c>
    </row>
    <row r="12" spans="1:8" x14ac:dyDescent="0.25">
      <c r="A12" s="13" t="s">
        <v>200</v>
      </c>
      <c r="B12" s="163">
        <f>GETPIVOTDATA("Obligation Amount",'Stateside data 2011-2014'!$O$2,"State","GA")</f>
        <v>5112295</v>
      </c>
      <c r="C12" s="164">
        <f>GETPIVOTDATA("AMOUNT",'ABPP 2011-2014'!$H$1,"STATE","GA")</f>
        <v>2673876.73</v>
      </c>
      <c r="D12" s="164">
        <f>GETPIVOTDATA("Funding",'CESCF 2011-2014'!$H$2,"States","GA")</f>
        <v>1772865</v>
      </c>
      <c r="E12" s="164"/>
      <c r="F12" s="165">
        <f t="shared" si="0"/>
        <v>9559036.7300000004</v>
      </c>
      <c r="G12" s="165">
        <f>GETPIVOTDATA("Sum of Enacted",'Federal LA pivot table'!$A$3,"States","GA")+(GETPIVOTDATA("Sum of Enacted",'Federal LA pivot table'!$A$3,"States","FL; GA")/2)+(GETPIVOTDATA("Sum of Enacted",'Federal LA pivot table'!$A$3,"States","GA; SC")/2)</f>
        <v>8364500</v>
      </c>
      <c r="H12" s="166">
        <f t="shared" si="1"/>
        <v>17923536.73</v>
      </c>
    </row>
    <row r="13" spans="1:8" x14ac:dyDescent="0.25">
      <c r="A13" s="13" t="s">
        <v>201</v>
      </c>
      <c r="B13" s="167">
        <f>GETPIVOTDATA("Obligation Amount",'Stateside data 2011-2014'!$O$2,"State","GU")</f>
        <v>103630</v>
      </c>
      <c r="C13" s="164"/>
      <c r="D13" s="164"/>
      <c r="E13" s="164"/>
      <c r="F13" s="165">
        <f t="shared" si="0"/>
        <v>103630</v>
      </c>
      <c r="G13" s="165"/>
      <c r="H13" s="166">
        <f t="shared" si="1"/>
        <v>103630</v>
      </c>
    </row>
    <row r="14" spans="1:8" x14ac:dyDescent="0.25">
      <c r="A14" s="13" t="s">
        <v>202</v>
      </c>
      <c r="B14" s="163">
        <f>GETPIVOTDATA("Obligation Amount",'Stateside data 2011-2014'!$O$2,"State","HI")</f>
        <v>518656</v>
      </c>
      <c r="C14" s="164"/>
      <c r="D14" s="164">
        <f>GETPIVOTDATA("Funding",'CESCF 2011-2014'!$H$2,"States","HI")</f>
        <v>4584114</v>
      </c>
      <c r="E14" s="164"/>
      <c r="F14" s="165">
        <f t="shared" si="0"/>
        <v>5102770</v>
      </c>
      <c r="G14" s="165"/>
      <c r="H14" s="166">
        <f t="shared" si="1"/>
        <v>5102770</v>
      </c>
    </row>
    <row r="15" spans="1:8" x14ac:dyDescent="0.25">
      <c r="A15" s="13" t="s">
        <v>203</v>
      </c>
      <c r="B15" s="163">
        <f>GETPIVOTDATA("Obligation Amount",'Stateside data 2011-2014'!$O$2,"State","ID")</f>
        <v>850177</v>
      </c>
      <c r="C15" s="164"/>
      <c r="D15" s="164">
        <f>GETPIVOTDATA("Funding",'CESCF 2011-2014'!$H$2,"States","ID")</f>
        <v>232425</v>
      </c>
      <c r="E15" s="164"/>
      <c r="F15" s="165">
        <f t="shared" si="0"/>
        <v>1082602</v>
      </c>
      <c r="G15" s="165">
        <f>GETPIVOTDATA("Sum of Enacted",'Federal LA pivot table'!$A$3,"States","ID")+(GETPIVOTDATA("Sum of Enacted",'Federal LA pivot table'!$A$3,"States","ID/MT")/2)</f>
        <v>9801000</v>
      </c>
      <c r="H15" s="166">
        <f t="shared" si="1"/>
        <v>10883602</v>
      </c>
    </row>
    <row r="16" spans="1:8" x14ac:dyDescent="0.25">
      <c r="A16" s="13" t="s">
        <v>204</v>
      </c>
      <c r="B16" s="163">
        <f>GETPIVOTDATA("Obligation Amount",'Stateside data 2011-2014'!$O$2,"State","IL")</f>
        <v>5832830</v>
      </c>
      <c r="C16" s="164"/>
      <c r="D16" s="164"/>
      <c r="E16" s="164"/>
      <c r="F16" s="165">
        <f t="shared" si="0"/>
        <v>5832830</v>
      </c>
      <c r="G16" s="165">
        <f>GETPIVOTDATA("Sum of Enacted",'Federal LA pivot table'!$A$3,"States","IA; IL; MN; WI")/4</f>
        <v>350000</v>
      </c>
      <c r="H16" s="166">
        <f t="shared" si="1"/>
        <v>6182830</v>
      </c>
    </row>
    <row r="17" spans="1:8" x14ac:dyDescent="0.25">
      <c r="A17" s="13" t="s">
        <v>205</v>
      </c>
      <c r="B17" s="163">
        <f>GETPIVOTDATA("Obligation Amount",'Stateside data 2011-2014'!$O$2,"State","IN")</f>
        <v>2881829</v>
      </c>
      <c r="C17" s="164"/>
      <c r="D17" s="164"/>
      <c r="E17" s="164"/>
      <c r="F17" s="165">
        <f t="shared" si="0"/>
        <v>2881829</v>
      </c>
      <c r="G17" s="165"/>
      <c r="H17" s="166">
        <f t="shared" si="1"/>
        <v>2881829</v>
      </c>
    </row>
    <row r="18" spans="1:8" x14ac:dyDescent="0.25">
      <c r="A18" s="13" t="s">
        <v>206</v>
      </c>
      <c r="B18" s="163">
        <f>GETPIVOTDATA("Obligation Amount",'Stateside data 2011-2014'!$O$2,"State","IA")</f>
        <v>1899924.04</v>
      </c>
      <c r="C18" s="164"/>
      <c r="D18" s="164">
        <f>GETPIVOTDATA("Funding",'CESCF 2011-2014'!$H$2,"States","IA")</f>
        <v>252960</v>
      </c>
      <c r="E18" s="164"/>
      <c r="F18" s="165">
        <f t="shared" si="0"/>
        <v>2152884.04</v>
      </c>
      <c r="G18" s="165">
        <f>GETPIVOTDATA("Sum of Enacted",'Federal LA pivot table'!$A$3,"States","IA")+(GETPIVOTDATA("Sum of Enacted",'Federal LA pivot table'!$A$3,"States","IA; IL; MN; WI")/4)+(GETPIVOTDATA("Sum of Enacted",'Federal LA pivot table'!$A$3,"States","IA; MN")/2)</f>
        <v>2846000</v>
      </c>
      <c r="H18" s="166">
        <f t="shared" si="1"/>
        <v>4998884.04</v>
      </c>
    </row>
    <row r="19" spans="1:8" x14ac:dyDescent="0.25">
      <c r="A19" s="13" t="s">
        <v>207</v>
      </c>
      <c r="B19" s="163">
        <f>GETPIVOTDATA("Obligation Amount",'Stateside data 2011-2014'!$O$2,"State","KS")</f>
        <v>1600333.5</v>
      </c>
      <c r="C19" s="164"/>
      <c r="D19" s="164"/>
      <c r="E19" s="164"/>
      <c r="F19" s="165">
        <f t="shared" si="0"/>
        <v>1600333.5</v>
      </c>
      <c r="G19" s="165">
        <f>GETPIVOTDATA("Sum of Enacted",'Federal LA pivot table'!$A$3,"States","KS")</f>
        <v>2000000</v>
      </c>
      <c r="H19" s="166">
        <f t="shared" si="1"/>
        <v>3600333.5</v>
      </c>
    </row>
    <row r="20" spans="1:8" x14ac:dyDescent="0.25">
      <c r="A20" s="13" t="s">
        <v>208</v>
      </c>
      <c r="B20" s="163">
        <f>GETPIVOTDATA("Obligation Amount",'Stateside data 2011-2014'!$O$2,"State","KY")</f>
        <v>1632189</v>
      </c>
      <c r="C20" s="164">
        <f>GETPIVOTDATA("AMOUNT",'ABPP 2011-2014'!$H$1,"STATE","KY")</f>
        <v>1373883.53</v>
      </c>
      <c r="D20" s="164"/>
      <c r="E20" s="164"/>
      <c r="F20" s="165">
        <f t="shared" si="0"/>
        <v>3006072.5300000003</v>
      </c>
      <c r="G20" s="165"/>
      <c r="H20" s="166">
        <f t="shared" si="1"/>
        <v>3006072.5300000003</v>
      </c>
    </row>
    <row r="21" spans="1:8" x14ac:dyDescent="0.25">
      <c r="A21" s="13" t="s">
        <v>209</v>
      </c>
      <c r="B21" s="163">
        <f>GETPIVOTDATA("Obligation Amount",'Stateside data 2011-2014'!$O$2,"State","LA")</f>
        <v>1715000</v>
      </c>
      <c r="C21" s="164">
        <f>GETPIVOTDATA("AMOUNT",'ABPP 2011-2014'!$H$1,"STATE","LA")</f>
        <v>377346</v>
      </c>
      <c r="D21" s="164"/>
      <c r="E21" s="164"/>
      <c r="F21" s="165">
        <f t="shared" si="0"/>
        <v>2092346</v>
      </c>
      <c r="G21" s="165">
        <f>GETPIVOTDATA("Sum of Enacted",'Federal LA pivot table'!$A$3,"States","LA")</f>
        <v>3000000</v>
      </c>
      <c r="H21" s="166">
        <f t="shared" si="1"/>
        <v>5092346</v>
      </c>
    </row>
    <row r="22" spans="1:8" x14ac:dyDescent="0.25">
      <c r="A22" s="13" t="s">
        <v>210</v>
      </c>
      <c r="B22" s="163">
        <f>GETPIVOTDATA("Obligation Amount",'Stateside data 2011-2014'!$O$2,"State","ME")</f>
        <v>997527</v>
      </c>
      <c r="C22" s="164"/>
      <c r="D22" s="164"/>
      <c r="E22" s="164"/>
      <c r="F22" s="165">
        <f t="shared" si="0"/>
        <v>997527</v>
      </c>
      <c r="G22" s="165">
        <f>GETPIVOTDATA("Sum of Enacted",'Federal LA pivot table'!$A$3,"States","ME")+(GETPIVOTDATA("Sum of Enacted",'Federal LA pivot table'!$A$3,"States","NH, ME")/2)</f>
        <v>2820000</v>
      </c>
      <c r="H22" s="166">
        <f t="shared" si="1"/>
        <v>3817527</v>
      </c>
    </row>
    <row r="23" spans="1:8" x14ac:dyDescent="0.25">
      <c r="A23" s="13" t="s">
        <v>211</v>
      </c>
      <c r="B23" s="163">
        <f>GETPIVOTDATA("Obligation Amount",'Stateside data 2011-2014'!$O$2,"State","MD")</f>
        <v>1350000</v>
      </c>
      <c r="C23" s="164">
        <f>GETPIVOTDATA("AMOUNT",'ABPP 2011-2014'!$H$1,"STATE","MD")</f>
        <v>1121354.75</v>
      </c>
      <c r="D23" s="164">
        <f>GETPIVOTDATA("Funding",'CESCF 2011-2014'!$H$2,"States","MD")</f>
        <v>2579286</v>
      </c>
      <c r="E23" s="164"/>
      <c r="F23" s="165">
        <f t="shared" si="0"/>
        <v>5050640.75</v>
      </c>
      <c r="G23" s="165">
        <f>GETPIVOTDATA("Sum of Enacted",'Federal LA pivot table'!$A$3,"States","MD")</f>
        <v>2140000</v>
      </c>
      <c r="H23" s="166">
        <f t="shared" si="1"/>
        <v>7190640.75</v>
      </c>
    </row>
    <row r="24" spans="1:8" x14ac:dyDescent="0.25">
      <c r="A24" s="13" t="s">
        <v>212</v>
      </c>
      <c r="B24" s="163">
        <f>GETPIVOTDATA("Obligation Amount",'Stateside data 2011-2014'!$O$2,"State","MA")</f>
        <v>111587</v>
      </c>
      <c r="C24" s="164"/>
      <c r="D24" s="164"/>
      <c r="E24" s="164"/>
      <c r="F24" s="165">
        <f t="shared" si="0"/>
        <v>111587</v>
      </c>
      <c r="G24" s="165">
        <f>GETPIVOTDATA("Sum of Enacted",'Federal LA pivot table'!$A$3,"States","CT; NH; VT; MA")/4</f>
        <v>2574500</v>
      </c>
      <c r="H24" s="166">
        <f t="shared" si="1"/>
        <v>2686087</v>
      </c>
    </row>
    <row r="25" spans="1:8" x14ac:dyDescent="0.25">
      <c r="A25" s="13" t="s">
        <v>213</v>
      </c>
      <c r="B25" s="163">
        <f>GETPIVOTDATA("Obligation Amount",'Stateside data 2011-2014'!$O$2,"State","MI")</f>
        <v>4257409.1899999995</v>
      </c>
      <c r="C25" s="164"/>
      <c r="D25" s="164">
        <f>GETPIVOTDATA("Funding",'CESCF 2011-2014'!$H$2,"States","MI")</f>
        <v>180000</v>
      </c>
      <c r="E25" s="164"/>
      <c r="F25" s="165">
        <f t="shared" si="0"/>
        <v>4437409.1899999995</v>
      </c>
      <c r="G25" s="165">
        <f>GETPIVOTDATA("Sum of Enacted",'Federal LA pivot table'!$A$3,"States","MI")</f>
        <v>5269000</v>
      </c>
      <c r="H25" s="166">
        <f t="shared" si="1"/>
        <v>9706409.1899999995</v>
      </c>
    </row>
    <row r="26" spans="1:8" x14ac:dyDescent="0.25">
      <c r="A26" s="13" t="s">
        <v>156</v>
      </c>
      <c r="B26" s="163">
        <f>GETPIVOTDATA("Obligation Amount",'Stateside data 2011-2014'!$O$2,"State","MN")</f>
        <v>3199048</v>
      </c>
      <c r="C26" s="164">
        <f>GETPIVOTDATA("AMOUNT",'ABPP 2011-2014'!$H$1,"STATE","MN")</f>
        <v>70250</v>
      </c>
      <c r="D26" s="164"/>
      <c r="E26" s="164"/>
      <c r="F26" s="165">
        <f t="shared" si="0"/>
        <v>3269298</v>
      </c>
      <c r="G26" s="165">
        <f>GETPIVOTDATA("Sum of Enacted",'Federal LA pivot table'!$A$3,"States","MN")+(GETPIVOTDATA("Sum of Enacted",'Federal LA pivot table'!$A$3,"States","IA; MN")/2)+(GETPIVOTDATA("Sum of Enacted",'Federal LA pivot table'!$A$3,"States","IA; IL; MN; WI")/4)</f>
        <v>915000</v>
      </c>
      <c r="H26" s="166">
        <f t="shared" si="1"/>
        <v>4184298</v>
      </c>
    </row>
    <row r="27" spans="1:8" x14ac:dyDescent="0.25">
      <c r="A27" s="13" t="s">
        <v>214</v>
      </c>
      <c r="B27" s="163">
        <f>GETPIVOTDATA("Obligation Amount",'Stateside data 2011-2014'!$O$2,"State","MS")</f>
        <v>1072670</v>
      </c>
      <c r="C27" s="164">
        <f>GETPIVOTDATA("AMOUNT",'ABPP 2011-2014'!$H$1,"STATE","MS")</f>
        <v>455952.5</v>
      </c>
      <c r="D27" s="164"/>
      <c r="E27" s="164"/>
      <c r="F27" s="165">
        <f t="shared" si="0"/>
        <v>1528622.5</v>
      </c>
      <c r="G27" s="165"/>
      <c r="H27" s="166">
        <f t="shared" si="1"/>
        <v>1528622.5</v>
      </c>
    </row>
    <row r="28" spans="1:8" x14ac:dyDescent="0.25">
      <c r="A28" s="13" t="s">
        <v>215</v>
      </c>
      <c r="B28" s="163">
        <f>GETPIVOTDATA("Obligation Amount",'Stateside data 2011-2014'!$O$2,"State","MO")</f>
        <v>2939151.5</v>
      </c>
      <c r="C28" s="164">
        <f>GETPIVOTDATA("AMOUNT",'ABPP 2011-2014'!$H$1,"STATE","MO")</f>
        <v>192943</v>
      </c>
      <c r="D28" s="164">
        <f>GETPIVOTDATA("Funding",'CESCF 2011-2014'!$H$2,"States","MO")</f>
        <v>534750</v>
      </c>
      <c r="E28" s="164"/>
      <c r="F28" s="165">
        <f t="shared" si="0"/>
        <v>3666844.5</v>
      </c>
      <c r="G28" s="165"/>
      <c r="H28" s="166">
        <f t="shared" si="1"/>
        <v>3666844.5</v>
      </c>
    </row>
    <row r="29" spans="1:8" x14ac:dyDescent="0.25">
      <c r="A29" s="13" t="s">
        <v>216</v>
      </c>
      <c r="B29" s="163">
        <f>GETPIVOTDATA("Obligation Amount",'Stateside data 2011-2014'!$O$2,"State","MT")</f>
        <v>1527205.5</v>
      </c>
      <c r="C29" s="164"/>
      <c r="D29" s="164">
        <f>GETPIVOTDATA("Funding",'CESCF 2011-2014'!$H$2,"States","MT")</f>
        <v>6000000</v>
      </c>
      <c r="E29" s="164"/>
      <c r="F29" s="165">
        <f t="shared" si="0"/>
        <v>7527205.5</v>
      </c>
      <c r="G29" s="165">
        <f>GETPIVOTDATA("Sum of Enacted",'Federal LA pivot table'!$A$3,"States","MT")+(GETPIVOTDATA("Sum of Enacted",'Federal LA pivot table'!$A$3,"States","ID/MT")/2)</f>
        <v>42613000</v>
      </c>
      <c r="H29" s="166">
        <f t="shared" si="1"/>
        <v>50140205.5</v>
      </c>
    </row>
    <row r="30" spans="1:8" x14ac:dyDescent="0.25">
      <c r="A30" s="13" t="s">
        <v>217</v>
      </c>
      <c r="B30" s="163">
        <f>GETPIVOTDATA("Obligation Amount",'Stateside data 2011-2014'!$O$2,"State","NE")</f>
        <v>2352348.8099999996</v>
      </c>
      <c r="C30" s="164"/>
      <c r="D30" s="164">
        <f>GETPIVOTDATA("Funding",'CESCF 2011-2014'!$H$2,"States","NE")</f>
        <v>795301</v>
      </c>
      <c r="E30" s="164"/>
      <c r="F30" s="165">
        <f t="shared" si="0"/>
        <v>3147649.8099999996</v>
      </c>
      <c r="G30" s="165"/>
      <c r="H30" s="166">
        <f t="shared" si="1"/>
        <v>3147649.8099999996</v>
      </c>
    </row>
    <row r="31" spans="1:8" x14ac:dyDescent="0.25">
      <c r="A31" s="13" t="s">
        <v>218</v>
      </c>
      <c r="B31" s="163">
        <f>GETPIVOTDATA("Obligation Amount",'Stateside data 2011-2014'!$O$2,"State","NV")</f>
        <v>1185254.3599999999</v>
      </c>
      <c r="C31" s="164"/>
      <c r="D31" s="164"/>
      <c r="E31" s="164"/>
      <c r="F31" s="165">
        <f t="shared" si="0"/>
        <v>1185254.3599999999</v>
      </c>
      <c r="G31" s="165"/>
      <c r="H31" s="166">
        <f t="shared" si="1"/>
        <v>1185254.3599999999</v>
      </c>
    </row>
    <row r="32" spans="1:8" x14ac:dyDescent="0.25">
      <c r="A32" s="13" t="s">
        <v>219</v>
      </c>
      <c r="B32" s="163">
        <f>GETPIVOTDATA("Obligation Amount",'Stateside data 2011-2014'!$O$2,"State","NH")</f>
        <v>770716.9</v>
      </c>
      <c r="C32" s="164"/>
      <c r="D32" s="164"/>
      <c r="E32" s="164"/>
      <c r="F32" s="165">
        <f t="shared" si="0"/>
        <v>770716.9</v>
      </c>
      <c r="G32" s="165">
        <f>(GETPIVOTDATA("Sum of Enacted",'Federal LA pivot table'!$A$3,"States","CT; NH; VT; MA")/4)+(GETPIVOTDATA("Sum of Enacted",'Federal LA pivot table'!$A$3,"States","NH, ME")/2)</f>
        <v>3694500</v>
      </c>
      <c r="H32" s="166">
        <f t="shared" si="1"/>
        <v>4465216.9000000004</v>
      </c>
    </row>
    <row r="33" spans="1:8" x14ac:dyDescent="0.25">
      <c r="A33" s="13" t="s">
        <v>220</v>
      </c>
      <c r="B33" s="163">
        <f>GETPIVOTDATA("Obligation Amount",'Stateside data 2011-2014'!$O$2,"State","NJ")</f>
        <v>1398000</v>
      </c>
      <c r="C33" s="164"/>
      <c r="D33" s="164">
        <f>GETPIVOTDATA("Funding",'CESCF 2011-2014'!$H$2,"States","NJ")</f>
        <v>440000</v>
      </c>
      <c r="E33" s="164">
        <f>(GETPIVOTDATA("Sum of Enacted",'Federal LA pivot table'!$A$3,"States","CT; NJ; NY; PA")/4)</f>
        <v>1278750</v>
      </c>
      <c r="F33" s="165">
        <f t="shared" si="0"/>
        <v>3116750</v>
      </c>
      <c r="G33" s="165">
        <f>GETPIVOTDATA("Sum of Enacted",'Federal LA pivot table'!$A$3,"States","NJ")</f>
        <v>250000</v>
      </c>
      <c r="H33" s="166">
        <f t="shared" si="1"/>
        <v>3366750</v>
      </c>
    </row>
    <row r="34" spans="1:8" x14ac:dyDescent="0.25">
      <c r="A34" s="13" t="s">
        <v>221</v>
      </c>
      <c r="B34" s="163">
        <f>GETPIVOTDATA("Obligation Amount",'Stateside data 2011-2014'!$O$2,"State","NM")</f>
        <v>2061500</v>
      </c>
      <c r="C34" s="164">
        <f>GETPIVOTDATA("AMOUNT",'ABPP 2011-2014'!$H$1,"STATE","NM")</f>
        <v>22300</v>
      </c>
      <c r="D34" s="164">
        <f>GETPIVOTDATA("Funding",'CESCF 2011-2014'!$H$2,"States","NM")</f>
        <v>27649</v>
      </c>
      <c r="E34" s="164"/>
      <c r="F34" s="165">
        <f>SUM(B34:E34)</f>
        <v>2111449</v>
      </c>
      <c r="G34" s="165">
        <f>GETPIVOTDATA("Sum of Enacted",'Federal LA pivot table'!$A$3,"States","NM")</f>
        <v>3508000</v>
      </c>
      <c r="H34" s="166">
        <f t="shared" si="1"/>
        <v>5619449</v>
      </c>
    </row>
    <row r="35" spans="1:8" x14ac:dyDescent="0.25">
      <c r="A35" s="13" t="s">
        <v>222</v>
      </c>
      <c r="B35" s="163">
        <f>GETPIVOTDATA("Obligation Amount",'Stateside data 2011-2014'!$O$2,"State","NY")</f>
        <v>6108163.4199999999</v>
      </c>
      <c r="C35" s="164"/>
      <c r="D35" s="164"/>
      <c r="E35" s="164">
        <f>(GETPIVOTDATA("Sum of Enacted",'Federal LA pivot table'!$A$3,"States","CT; NJ; NY; PA")/4)</f>
        <v>1278750</v>
      </c>
      <c r="F35" s="165">
        <f t="shared" si="0"/>
        <v>7386913.4199999999</v>
      </c>
      <c r="G35" s="165">
        <f>GETPIVOTDATA("Sum of Enacted",'Federal LA pivot table'!$A$3,"States","NY")</f>
        <v>1250000</v>
      </c>
      <c r="H35" s="166">
        <f t="shared" si="1"/>
        <v>8636913.4199999999</v>
      </c>
    </row>
    <row r="36" spans="1:8" x14ac:dyDescent="0.25">
      <c r="A36" s="13" t="s">
        <v>223</v>
      </c>
      <c r="B36" s="163">
        <f>GETPIVOTDATA("Obligation Amount",'Stateside data 2011-2014'!$O$2,"State","NC")</f>
        <v>1658888</v>
      </c>
      <c r="C36" s="164">
        <f>GETPIVOTDATA("AMOUNT",'ABPP 2011-2014'!$H$1,"STATE","NC")</f>
        <v>1492965.5</v>
      </c>
      <c r="D36" s="164">
        <f>GETPIVOTDATA("Funding",'CESCF 2011-2014'!$H$2,"States","NC")</f>
        <v>1370400</v>
      </c>
      <c r="E36" s="164"/>
      <c r="F36" s="165">
        <f t="shared" si="0"/>
        <v>4522253.5</v>
      </c>
      <c r="G36" s="165"/>
      <c r="H36" s="166">
        <f t="shared" si="1"/>
        <v>4522253.5</v>
      </c>
    </row>
    <row r="37" spans="1:8" x14ac:dyDescent="0.25">
      <c r="A37" s="13" t="s">
        <v>224</v>
      </c>
      <c r="B37" s="163">
        <f>GETPIVOTDATA("Obligation Amount",'Stateside data 2011-2014'!$O$2,"State","ND")</f>
        <v>1270359.1099999999</v>
      </c>
      <c r="C37" s="164"/>
      <c r="D37" s="164"/>
      <c r="E37" s="164"/>
      <c r="F37" s="165">
        <f t="shared" si="0"/>
        <v>1270359.1099999999</v>
      </c>
      <c r="G37" s="165">
        <f>GETPIVOTDATA("Sum of Enacted",'Federal LA pivot table'!$A$3,"States","ND")+(GETPIVOTDATA("Sum of Enacted",'Federal LA pivot table'!$A$3,"States","ND;SD")/2)</f>
        <v>7825000</v>
      </c>
      <c r="H37" s="166">
        <f t="shared" si="1"/>
        <v>9095359.1099999994</v>
      </c>
    </row>
    <row r="38" spans="1:8" x14ac:dyDescent="0.25">
      <c r="A38" s="13" t="s">
        <v>225</v>
      </c>
      <c r="B38" s="163">
        <f>GETPIVOTDATA("Obligation Amount",'Stateside data 2011-2014'!$O$2,"State","OH")</f>
        <v>4051788.5</v>
      </c>
      <c r="C38" s="164"/>
      <c r="D38" s="164"/>
      <c r="E38" s="164"/>
      <c r="F38" s="165">
        <f t="shared" si="0"/>
        <v>4051788.5</v>
      </c>
      <c r="G38" s="165">
        <f>GETPIVOTDATA("Sum of Enacted",'Federal LA pivot table'!$A$3,"States","OH")</f>
        <v>5400000</v>
      </c>
      <c r="H38" s="166">
        <f t="shared" si="1"/>
        <v>9451788.5</v>
      </c>
    </row>
    <row r="39" spans="1:8" x14ac:dyDescent="0.25">
      <c r="A39" s="13" t="s">
        <v>226</v>
      </c>
      <c r="B39" s="163">
        <f>GETPIVOTDATA("Obligation Amount",'Stateside data 2011-2014'!$O$2,"State","OK")</f>
        <v>2357901.19</v>
      </c>
      <c r="C39" s="164">
        <f>GETPIVOTDATA("AMOUNT",'ABPP 2011-2014'!$H$1,"STATE","OK")</f>
        <v>185575</v>
      </c>
      <c r="D39" s="164"/>
      <c r="E39" s="164"/>
      <c r="F39" s="165">
        <f t="shared" si="0"/>
        <v>2543476.19</v>
      </c>
      <c r="G39" s="165"/>
      <c r="H39" s="166">
        <f t="shared" si="1"/>
        <v>2543476.19</v>
      </c>
    </row>
    <row r="40" spans="1:8" x14ac:dyDescent="0.25">
      <c r="A40" s="13" t="s">
        <v>227</v>
      </c>
      <c r="B40" s="163">
        <f>GETPIVOTDATA("Obligation Amount",'Stateside data 2011-2014'!$O$2,"State","OR")</f>
        <v>1576307.4500000002</v>
      </c>
      <c r="C40" s="164"/>
      <c r="D40" s="164">
        <f>GETPIVOTDATA("Funding",'CESCF 2011-2014'!$H$2,"States","OR")</f>
        <v>3361719</v>
      </c>
      <c r="E40" s="164"/>
      <c r="F40" s="165">
        <f t="shared" si="0"/>
        <v>4938026.45</v>
      </c>
      <c r="G40" s="165">
        <f>GETPIVOTDATA("Sum of Enacted",'Federal LA pivot table'!$A$3,"States","OR")</f>
        <v>10959400</v>
      </c>
      <c r="H40" s="166">
        <f t="shared" si="1"/>
        <v>15897426.449999999</v>
      </c>
    </row>
    <row r="41" spans="1:8" x14ac:dyDescent="0.25">
      <c r="A41" s="13" t="s">
        <v>228</v>
      </c>
      <c r="B41" s="163">
        <f>GETPIVOTDATA("Obligation Amount",'Stateside data 2011-2014'!$O$2,"State","PA")</f>
        <v>3492000</v>
      </c>
      <c r="C41" s="164">
        <f>GETPIVOTDATA("AMOUNT",'ABPP 2011-2014'!$H$1,"STATE","PA")</f>
        <v>2065806.75</v>
      </c>
      <c r="D41" s="164">
        <f>GETPIVOTDATA("Funding",'CESCF 2011-2014'!$H$2,"States","PA")</f>
        <v>262500</v>
      </c>
      <c r="E41" s="164">
        <f>(GETPIVOTDATA("Sum of Enacted",'Federal LA pivot table'!$A$3,"States","CT; NJ; NY; PA")/4)</f>
        <v>1278750</v>
      </c>
      <c r="F41" s="165">
        <f t="shared" si="0"/>
        <v>7099056.75</v>
      </c>
      <c r="G41" s="165"/>
      <c r="H41" s="166">
        <f t="shared" si="1"/>
        <v>7099056.75</v>
      </c>
    </row>
    <row r="42" spans="1:8" x14ac:dyDescent="0.25">
      <c r="A42" s="13" t="s">
        <v>229</v>
      </c>
      <c r="B42" s="167">
        <f>GETPIVOTDATA("Obligation Amount",'Stateside data 2011-2014'!$O$2,"State","PR")</f>
        <v>1251147</v>
      </c>
      <c r="C42" s="164"/>
      <c r="D42" s="164"/>
      <c r="E42" s="164"/>
      <c r="F42" s="165">
        <f t="shared" si="0"/>
        <v>1251147</v>
      </c>
      <c r="G42" s="165"/>
      <c r="H42" s="166">
        <f t="shared" si="1"/>
        <v>1251147</v>
      </c>
    </row>
    <row r="43" spans="1:8" x14ac:dyDescent="0.25">
      <c r="A43" s="13" t="s">
        <v>230</v>
      </c>
      <c r="B43" s="163">
        <f>GETPIVOTDATA("Obligation Amount",'Stateside data 2011-2014'!$O$2,"State","RI")</f>
        <v>727845</v>
      </c>
      <c r="C43" s="164"/>
      <c r="D43" s="164"/>
      <c r="E43" s="164"/>
      <c r="F43" s="165">
        <f t="shared" si="0"/>
        <v>727845</v>
      </c>
      <c r="G43" s="165"/>
      <c r="H43" s="166">
        <f t="shared" si="1"/>
        <v>727845</v>
      </c>
    </row>
    <row r="44" spans="1:8" x14ac:dyDescent="0.25">
      <c r="A44" s="13" t="s">
        <v>231</v>
      </c>
      <c r="B44" s="163">
        <f>GETPIVOTDATA("Obligation Amount",'Stateside data 2011-2014'!$O$2,"State","SC")</f>
        <v>1125000</v>
      </c>
      <c r="C44" s="164"/>
      <c r="D44" s="164"/>
      <c r="E44" s="164"/>
      <c r="F44" s="165">
        <f t="shared" si="0"/>
        <v>1125000</v>
      </c>
      <c r="G44" s="165">
        <f>GETPIVOTDATA("Sum of Enacted",'Federal LA pivot table'!$A$3,"States","SC")+(GETPIVOTDATA("Sum of Enacted",'Federal LA pivot table'!$A$3,"States","GA; SC")/2)</f>
        <v>6449000</v>
      </c>
      <c r="H44" s="166">
        <f t="shared" si="1"/>
        <v>7574000</v>
      </c>
    </row>
    <row r="45" spans="1:8" x14ac:dyDescent="0.25">
      <c r="A45" s="13" t="s">
        <v>232</v>
      </c>
      <c r="B45" s="163">
        <f>GETPIVOTDATA("Obligation Amount",'Stateside data 2011-2014'!$O$2,"State","SD")</f>
        <v>1876651.19</v>
      </c>
      <c r="C45" s="164"/>
      <c r="D45" s="164"/>
      <c r="E45" s="164"/>
      <c r="F45" s="165">
        <f t="shared" si="0"/>
        <v>1876651.19</v>
      </c>
      <c r="G45" s="165">
        <f>GETPIVOTDATA("Sum of Enacted",'Federal LA pivot table'!$A$3,"States","SD")+(GETPIVOTDATA("Sum of Enacted",'Federal LA pivot table'!$A$3,"States","ND;SD")/2)</f>
        <v>15140000</v>
      </c>
      <c r="H45" s="166">
        <f t="shared" si="1"/>
        <v>17016651.190000001</v>
      </c>
    </row>
    <row r="46" spans="1:8" x14ac:dyDescent="0.25">
      <c r="A46" s="13" t="s">
        <v>233</v>
      </c>
      <c r="B46" s="163">
        <f>GETPIVOTDATA("Obligation Amount",'Stateside data 2011-2014'!$O$2,"State","TN")</f>
        <v>2375001</v>
      </c>
      <c r="C46" s="164">
        <f>GETPIVOTDATA("AMOUNT",'ABPP 2011-2014'!$H$1,"STATE","TN")</f>
        <v>1691170.21</v>
      </c>
      <c r="D46" s="164">
        <f>GETPIVOTDATA("Funding",'CESCF 2011-2014'!$H$2,"States","TN")</f>
        <v>800000</v>
      </c>
      <c r="E46" s="164"/>
      <c r="F46" s="165">
        <f t="shared" si="0"/>
        <v>4866171.21</v>
      </c>
      <c r="G46" s="165"/>
      <c r="H46" s="166">
        <f t="shared" si="1"/>
        <v>4866171.21</v>
      </c>
    </row>
    <row r="47" spans="1:8" x14ac:dyDescent="0.25">
      <c r="A47" s="13" t="s">
        <v>234</v>
      </c>
      <c r="B47" s="163">
        <f>GETPIVOTDATA("Obligation Amount",'Stateside data 2011-2014'!$O$2,"State","TX")</f>
        <v>6719639.5900000008</v>
      </c>
      <c r="C47" s="164"/>
      <c r="D47" s="164">
        <f>GETPIVOTDATA("Funding",'CESCF 2011-2014'!$H$2,"States","TX")</f>
        <v>7632315</v>
      </c>
      <c r="E47" s="164"/>
      <c r="F47" s="165">
        <f t="shared" si="0"/>
        <v>14351954.59</v>
      </c>
      <c r="G47" s="165">
        <f>GETPIVOTDATA("Sum of Enacted",'Federal LA pivot table'!$A$3,"States","TX")</f>
        <v>8928000</v>
      </c>
      <c r="H47" s="166">
        <f t="shared" si="1"/>
        <v>23279954.59</v>
      </c>
    </row>
    <row r="48" spans="1:8" x14ac:dyDescent="0.25">
      <c r="A48" s="13" t="s">
        <v>235</v>
      </c>
      <c r="B48" s="163">
        <f>GETPIVOTDATA("Obligation Amount",'Stateside data 2011-2014'!$O$2,"State","UT")</f>
        <v>1629978</v>
      </c>
      <c r="C48" s="164"/>
      <c r="D48" s="164">
        <f>GETPIVOTDATA("Funding",'CESCF 2011-2014'!$H$2,"States","UT")</f>
        <v>2576766</v>
      </c>
      <c r="E48" s="164"/>
      <c r="F48" s="165">
        <f t="shared" si="0"/>
        <v>4206744</v>
      </c>
      <c r="G48" s="165">
        <f>GETPIVOTDATA("Sum of Enacted",'Federal LA pivot table'!$A$3,"States","UT")</f>
        <v>1600000</v>
      </c>
      <c r="H48" s="166">
        <f t="shared" si="1"/>
        <v>5806744</v>
      </c>
    </row>
    <row r="49" spans="1:8" x14ac:dyDescent="0.25">
      <c r="A49" s="13" t="s">
        <v>236</v>
      </c>
      <c r="B49" s="163">
        <f>GETPIVOTDATA("Obligation Amount",'Stateside data 2011-2014'!$O$2,"State","VT")</f>
        <v>628381</v>
      </c>
      <c r="C49" s="164"/>
      <c r="D49" s="164"/>
      <c r="E49" s="164"/>
      <c r="F49" s="165">
        <f t="shared" si="0"/>
        <v>628381</v>
      </c>
      <c r="G49" s="165">
        <f>GETPIVOTDATA("Sum of Enacted",'Federal LA pivot table'!$A$3,"States","CT; NH; VT; MA")/4</f>
        <v>2574500</v>
      </c>
      <c r="H49" s="166">
        <f t="shared" si="1"/>
        <v>3202881</v>
      </c>
    </row>
    <row r="50" spans="1:8" x14ac:dyDescent="0.25">
      <c r="A50" s="13" t="s">
        <v>237</v>
      </c>
      <c r="B50" s="167">
        <f>GETPIVOTDATA("Obligation Amount",'Stateside data 2011-2014'!$O$2,"State","VI")</f>
        <v>152969</v>
      </c>
      <c r="C50" s="164"/>
      <c r="D50" s="164"/>
      <c r="E50" s="164"/>
      <c r="F50" s="165">
        <f t="shared" si="0"/>
        <v>152969</v>
      </c>
      <c r="G50" s="165">
        <f>GETPIVOTDATA("Sum of Enacted",'Federal LA pivot table'!$A$3,"States","VI")</f>
        <v>7809000</v>
      </c>
      <c r="H50" s="166">
        <f t="shared" si="1"/>
        <v>7961969</v>
      </c>
    </row>
    <row r="51" spans="1:8" x14ac:dyDescent="0.25">
      <c r="A51" s="13" t="s">
        <v>238</v>
      </c>
      <c r="B51" s="163">
        <f>GETPIVOTDATA("Obligation Amount",'Stateside data 2011-2014'!$O$2,"State","VA")</f>
        <v>1748420</v>
      </c>
      <c r="C51" s="164">
        <f>GETPIVOTDATA("AMOUNT",'ABPP 2011-2014'!$H$1,"STATE","VA")</f>
        <v>15734844.5</v>
      </c>
      <c r="D51" s="164">
        <f>GETPIVOTDATA("Funding",'CESCF 2011-2014'!$H$2,"States","VA")</f>
        <v>493250</v>
      </c>
      <c r="E51" s="164"/>
      <c r="F51" s="165">
        <f t="shared" si="0"/>
        <v>17976514.5</v>
      </c>
      <c r="G51" s="165">
        <f>GETPIVOTDATA("Sum of Enacted",'Federal LA pivot table'!$A$3,"States","VA")</f>
        <v>1500000</v>
      </c>
      <c r="H51" s="166">
        <f t="shared" si="1"/>
        <v>19476514.5</v>
      </c>
    </row>
    <row r="52" spans="1:8" x14ac:dyDescent="0.25">
      <c r="A52" s="13" t="s">
        <v>239</v>
      </c>
      <c r="B52" s="163">
        <f>GETPIVOTDATA("Obligation Amount",'Stateside data 2011-2014'!$O$2,"State","WA")</f>
        <v>1927127.87</v>
      </c>
      <c r="C52" s="164"/>
      <c r="D52" s="164">
        <f>GETPIVOTDATA("Funding",'CESCF 2011-2014'!$H$2,"States","WA")</f>
        <v>16662050</v>
      </c>
      <c r="E52" s="164"/>
      <c r="F52" s="165">
        <f t="shared" si="0"/>
        <v>18589177.870000001</v>
      </c>
      <c r="G52" s="165">
        <f>GETPIVOTDATA("Sum of Enacted",'Federal LA pivot table'!$A$3,"States","WA")</f>
        <v>2000000</v>
      </c>
      <c r="H52" s="166">
        <f t="shared" si="1"/>
        <v>20589177.870000001</v>
      </c>
    </row>
    <row r="53" spans="1:8" x14ac:dyDescent="0.25">
      <c r="A53" s="13" t="s">
        <v>240</v>
      </c>
      <c r="B53" s="163">
        <f>GETPIVOTDATA("Obligation Amount",'Stateside data 2011-2014'!$O$2,"State","WV")</f>
        <v>979882</v>
      </c>
      <c r="C53" s="164">
        <f>GETPIVOTDATA("AMOUNT",'ABPP 2011-2014'!$H$1,"STATE","WV")</f>
        <v>2621867.6</v>
      </c>
      <c r="D53" s="164">
        <f>GETPIVOTDATA("Funding",'CESCF 2011-2014'!$H$2,"States","WV")</f>
        <v>700000</v>
      </c>
      <c r="E53" s="164"/>
      <c r="F53" s="165">
        <f t="shared" si="0"/>
        <v>4301749.5999999996</v>
      </c>
      <c r="G53" s="165">
        <f>GETPIVOTDATA("Sum of Enacted",'Federal LA pivot table'!$A$3,"States","WV")</f>
        <v>950000</v>
      </c>
      <c r="H53" s="166">
        <f t="shared" si="1"/>
        <v>5251749.5999999996</v>
      </c>
    </row>
    <row r="54" spans="1:8" x14ac:dyDescent="0.25">
      <c r="A54" s="13" t="s">
        <v>241</v>
      </c>
      <c r="B54" s="163">
        <f>GETPIVOTDATA("Obligation Amount",'Stateside data 2011-2014'!$O$2,"State","WI")</f>
        <v>3742702.82</v>
      </c>
      <c r="C54" s="164"/>
      <c r="D54" s="164">
        <f>GETPIVOTDATA("Funding",'CESCF 2011-2014'!$H$2,"States","WI")</f>
        <v>2978100</v>
      </c>
      <c r="E54" s="164"/>
      <c r="F54" s="165">
        <f t="shared" si="0"/>
        <v>6720802.8200000003</v>
      </c>
      <c r="G54" s="165">
        <f>GETPIVOTDATA("Sum of Enacted",'Federal LA pivot table'!$A$3,"States","IA; IL; MN; WI")/4</f>
        <v>350000</v>
      </c>
      <c r="H54" s="166">
        <f t="shared" si="1"/>
        <v>7070802.8200000003</v>
      </c>
    </row>
    <row r="55" spans="1:8" x14ac:dyDescent="0.25">
      <c r="A55" s="13" t="s">
        <v>242</v>
      </c>
      <c r="B55" s="163">
        <f>GETPIVOTDATA("Obligation Amount",'Stateside data 2011-2014'!$O$2,"State","WY")</f>
        <v>1202494.67</v>
      </c>
      <c r="C55" s="164"/>
      <c r="D55" s="164"/>
      <c r="E55" s="164"/>
      <c r="F55" s="165">
        <f t="shared" si="0"/>
        <v>1202494.67</v>
      </c>
      <c r="G55" s="165">
        <f>GETPIVOTDATA("Sum of Enacted",'Federal LA pivot table'!$A$3,"States","WY")</f>
        <v>10700000</v>
      </c>
      <c r="H55" s="166">
        <f t="shared" si="1"/>
        <v>11902494.67</v>
      </c>
    </row>
    <row r="56" spans="1:8" x14ac:dyDescent="0.25">
      <c r="B56" s="167"/>
      <c r="C56" s="164"/>
      <c r="D56" s="164"/>
      <c r="E56" s="164"/>
      <c r="F56" s="165"/>
      <c r="G56" s="165"/>
      <c r="H56" s="166"/>
    </row>
    <row r="57" spans="1:8" s="154" customFormat="1" x14ac:dyDescent="0.25">
      <c r="A57" s="153" t="s">
        <v>243</v>
      </c>
      <c r="B57" s="168">
        <f>SUM(B2:B55)</f>
        <v>124298922.90000001</v>
      </c>
      <c r="C57" s="168">
        <f t="shared" ref="C57:H57" si="2">SUM(C2:C55)</f>
        <v>30080136.07</v>
      </c>
      <c r="D57" s="168">
        <f t="shared" si="2"/>
        <v>129055182</v>
      </c>
      <c r="E57" s="168">
        <f t="shared" si="2"/>
        <v>5115000</v>
      </c>
      <c r="F57" s="169">
        <f t="shared" si="2"/>
        <v>288549240.97000003</v>
      </c>
      <c r="G57" s="169">
        <f>SUM(G2:G55)</f>
        <v>293736780</v>
      </c>
      <c r="H57" s="170">
        <f t="shared" si="2"/>
        <v>582286020.97000003</v>
      </c>
    </row>
    <row r="58" spans="1:8" s="157" customFormat="1" x14ac:dyDescent="0.25">
      <c r="A58" s="155" t="s">
        <v>726</v>
      </c>
      <c r="B58" s="171">
        <f>'Stateside data 2011-2014'!F920</f>
        <v>124298922.89999999</v>
      </c>
      <c r="C58" s="172">
        <f>'ABPP 2011-2014'!F117</f>
        <v>30080136.07</v>
      </c>
      <c r="D58" s="172">
        <f>'CESCF 2011-2014'!F106</f>
        <v>129055182</v>
      </c>
      <c r="E58" s="172">
        <f>SUM('All Federal LA 2011-2014'!K38:K39)</f>
        <v>5115000</v>
      </c>
      <c r="F58" s="173"/>
      <c r="G58" s="173">
        <f>(GETPIVOTDATA("Sum of Enacted",'Federal LA pivot table'!$A$3))-'Totals by State'!E58</f>
        <v>308236780</v>
      </c>
      <c r="H58" s="174"/>
    </row>
    <row r="59" spans="1:8" s="157" customFormat="1" x14ac:dyDescent="0.25">
      <c r="A59" s="155"/>
      <c r="B59" s="171">
        <f>B57-B58</f>
        <v>0</v>
      </c>
      <c r="C59" s="171">
        <f>C57-C58</f>
        <v>0</v>
      </c>
      <c r="D59" s="171">
        <f>D57-D58</f>
        <v>0</v>
      </c>
      <c r="E59" s="171">
        <f>E57-E58</f>
        <v>0</v>
      </c>
      <c r="F59" s="175" t="s">
        <v>707</v>
      </c>
      <c r="G59" s="173">
        <f>G58-G57</f>
        <v>14500000</v>
      </c>
      <c r="H59" s="174"/>
    </row>
    <row r="60" spans="1:8" s="157" customFormat="1" x14ac:dyDescent="0.25">
      <c r="A60" s="155"/>
      <c r="B60" s="171"/>
      <c r="C60" s="172"/>
      <c r="D60" s="172"/>
      <c r="E60" s="172"/>
      <c r="F60" s="173" t="s">
        <v>725</v>
      </c>
      <c r="G60" s="173">
        <f>GETPIVOTDATA("Sum of Enacted",'Federal LA pivot table'!$A$3,"States","Multiple")</f>
        <v>14500000</v>
      </c>
      <c r="H60" s="176"/>
    </row>
    <row r="61" spans="1:8" s="157" customFormat="1" x14ac:dyDescent="0.25">
      <c r="A61" s="155"/>
      <c r="B61" s="156"/>
      <c r="E61" s="162"/>
      <c r="F61" s="158"/>
      <c r="G61" s="159">
        <f>G59-G60</f>
        <v>0</v>
      </c>
      <c r="H61" s="160"/>
    </row>
    <row r="62" spans="1:8" x14ac:dyDescent="0.25">
      <c r="B62" s="12"/>
    </row>
    <row r="63" spans="1:8" x14ac:dyDescent="0.25">
      <c r="B63" s="12"/>
    </row>
    <row r="68" spans="2:2" x14ac:dyDescent="0.25">
      <c r="B68" s="12"/>
    </row>
    <row r="69" spans="2:2" x14ac:dyDescent="0.25">
      <c r="B69" s="14"/>
    </row>
    <row r="70" spans="2:2" x14ac:dyDescent="0.25">
      <c r="B70" s="12"/>
    </row>
  </sheetData>
  <pageMargins left="0.7" right="0.7" top="0.75" bottom="0.75" header="0.3" footer="0.3"/>
  <pageSetup scale="54"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F96" sqref="F96"/>
    </sheetView>
  </sheetViews>
  <sheetFormatPr defaultRowHeight="15" x14ac:dyDescent="0.25"/>
  <cols>
    <col min="1" max="1" width="33.42578125" style="1" bestFit="1" customWidth="1"/>
    <col min="2" max="2" width="9.140625" style="4"/>
    <col min="3" max="3" width="7" style="4" bestFit="1" customWidth="1"/>
    <col min="4" max="4" width="71.140625" customWidth="1"/>
    <col min="5" max="5" width="10.140625" style="4" bestFit="1" customWidth="1"/>
    <col min="6" max="6" width="15.5703125" style="6" bestFit="1" customWidth="1"/>
    <col min="8" max="8" width="13.140625" bestFit="1" customWidth="1"/>
    <col min="9" max="9" width="14.85546875" bestFit="1" customWidth="1"/>
  </cols>
  <sheetData>
    <row r="1" spans="1:10" s="10" customFormat="1" x14ac:dyDescent="0.25">
      <c r="A1" s="10" t="s">
        <v>46</v>
      </c>
      <c r="B1" s="10" t="s">
        <v>44</v>
      </c>
      <c r="C1" s="10" t="s">
        <v>49</v>
      </c>
      <c r="D1" s="10" t="s">
        <v>45</v>
      </c>
      <c r="E1" s="10" t="s">
        <v>47</v>
      </c>
      <c r="F1" s="10" t="s">
        <v>48</v>
      </c>
    </row>
    <row r="2" spans="1:10" x14ac:dyDescent="0.25">
      <c r="A2" s="1" t="s">
        <v>81</v>
      </c>
      <c r="B2" s="4">
        <v>4</v>
      </c>
      <c r="C2" s="4" t="s">
        <v>82</v>
      </c>
      <c r="D2" t="s">
        <v>84</v>
      </c>
      <c r="E2" s="4">
        <v>2011</v>
      </c>
      <c r="F2" s="7">
        <v>1509012</v>
      </c>
      <c r="H2" s="108" t="s">
        <v>700</v>
      </c>
      <c r="I2" t="s">
        <v>4464</v>
      </c>
    </row>
    <row r="3" spans="1:10" x14ac:dyDescent="0.25">
      <c r="A3" s="17" t="s">
        <v>81</v>
      </c>
      <c r="B3" s="18">
        <v>2</v>
      </c>
      <c r="C3" s="18" t="s">
        <v>85</v>
      </c>
      <c r="D3" s="19" t="s">
        <v>86</v>
      </c>
      <c r="E3" s="18">
        <v>2011</v>
      </c>
      <c r="F3" s="20">
        <v>1000000</v>
      </c>
      <c r="H3" s="1" t="s">
        <v>51</v>
      </c>
      <c r="I3" s="110">
        <v>1000000</v>
      </c>
    </row>
    <row r="4" spans="1:10" x14ac:dyDescent="0.25">
      <c r="A4" s="1" t="s">
        <v>50</v>
      </c>
      <c r="B4" s="4">
        <v>8</v>
      </c>
      <c r="C4" s="4" t="s">
        <v>26</v>
      </c>
      <c r="D4" t="s">
        <v>53</v>
      </c>
      <c r="E4" s="4">
        <v>2011</v>
      </c>
      <c r="F4" s="7">
        <v>6000000</v>
      </c>
      <c r="H4" s="1" t="s">
        <v>82</v>
      </c>
      <c r="I4" s="110">
        <v>2851699</v>
      </c>
    </row>
    <row r="5" spans="1:10" x14ac:dyDescent="0.25">
      <c r="A5" s="1" t="s">
        <v>50</v>
      </c>
      <c r="B5" s="4">
        <v>8</v>
      </c>
      <c r="C5" s="4" t="s">
        <v>26</v>
      </c>
      <c r="D5" t="s">
        <v>55</v>
      </c>
      <c r="E5" s="4">
        <v>2011</v>
      </c>
      <c r="F5" s="7">
        <v>4463936</v>
      </c>
      <c r="H5" s="1" t="s">
        <v>85</v>
      </c>
      <c r="I5" s="110">
        <v>1000000</v>
      </c>
    </row>
    <row r="6" spans="1:10" x14ac:dyDescent="0.25">
      <c r="A6" s="1" t="s">
        <v>50</v>
      </c>
      <c r="B6" s="4">
        <v>8</v>
      </c>
      <c r="C6" s="4" t="s">
        <v>26</v>
      </c>
      <c r="D6" t="s">
        <v>56</v>
      </c>
      <c r="E6" s="4">
        <v>2011</v>
      </c>
      <c r="F6" s="7">
        <v>6000000</v>
      </c>
      <c r="H6" s="1" t="s">
        <v>26</v>
      </c>
      <c r="I6" s="110">
        <v>50732943</v>
      </c>
    </row>
    <row r="7" spans="1:10" x14ac:dyDescent="0.25">
      <c r="A7" s="1" t="s">
        <v>81</v>
      </c>
      <c r="B7" s="4">
        <v>8</v>
      </c>
      <c r="C7" s="4" t="s">
        <v>26</v>
      </c>
      <c r="D7" t="s">
        <v>89</v>
      </c>
      <c r="E7" s="4">
        <v>2011</v>
      </c>
      <c r="F7" s="7">
        <v>500000</v>
      </c>
      <c r="H7" s="1" t="s">
        <v>24</v>
      </c>
      <c r="I7" s="110">
        <v>1363677</v>
      </c>
    </row>
    <row r="8" spans="1:10" x14ac:dyDescent="0.25">
      <c r="A8" s="1" t="s">
        <v>81</v>
      </c>
      <c r="B8" s="4">
        <v>8</v>
      </c>
      <c r="C8" s="4" t="s">
        <v>26</v>
      </c>
      <c r="D8" t="s">
        <v>90</v>
      </c>
      <c r="E8" s="4">
        <v>2011</v>
      </c>
      <c r="F8" s="7">
        <v>500000</v>
      </c>
      <c r="H8" s="1" t="s">
        <v>16</v>
      </c>
      <c r="I8" s="110">
        <v>17870413</v>
      </c>
    </row>
    <row r="9" spans="1:10" x14ac:dyDescent="0.25">
      <c r="A9" s="1" t="s">
        <v>81</v>
      </c>
      <c r="B9" s="4">
        <v>8</v>
      </c>
      <c r="C9" s="4" t="s">
        <v>26</v>
      </c>
      <c r="D9" t="s">
        <v>92</v>
      </c>
      <c r="E9" s="4">
        <v>2011</v>
      </c>
      <c r="F9" s="7">
        <v>925000</v>
      </c>
      <c r="H9" s="1" t="s">
        <v>18</v>
      </c>
      <c r="I9" s="110">
        <v>1772865</v>
      </c>
    </row>
    <row r="10" spans="1:10" x14ac:dyDescent="0.25">
      <c r="A10" s="1" t="s">
        <v>81</v>
      </c>
      <c r="B10" s="4">
        <v>8</v>
      </c>
      <c r="C10" s="4" t="s">
        <v>26</v>
      </c>
      <c r="D10" t="s">
        <v>95</v>
      </c>
      <c r="E10" s="4">
        <v>2011</v>
      </c>
      <c r="F10" s="7">
        <v>750000</v>
      </c>
      <c r="H10" s="1" t="s">
        <v>0</v>
      </c>
      <c r="I10" s="110">
        <v>4584114</v>
      </c>
    </row>
    <row r="11" spans="1:10" x14ac:dyDescent="0.25">
      <c r="A11" s="17" t="s">
        <v>81</v>
      </c>
      <c r="B11" s="18">
        <v>6</v>
      </c>
      <c r="C11" s="18" t="s">
        <v>24</v>
      </c>
      <c r="D11" s="19" t="s">
        <v>97</v>
      </c>
      <c r="E11" s="18">
        <v>2011</v>
      </c>
      <c r="F11" s="20">
        <v>469540</v>
      </c>
      <c r="H11" s="1" t="s">
        <v>12</v>
      </c>
      <c r="I11" s="110">
        <v>252960</v>
      </c>
    </row>
    <row r="12" spans="1:10" s="19" customFormat="1" x14ac:dyDescent="0.25">
      <c r="A12" s="1" t="s">
        <v>50</v>
      </c>
      <c r="B12" s="4">
        <v>4</v>
      </c>
      <c r="C12" s="4" t="s">
        <v>16</v>
      </c>
      <c r="D12" t="s">
        <v>60</v>
      </c>
      <c r="E12" s="4">
        <v>2011</v>
      </c>
      <c r="F12" s="7">
        <v>2967022</v>
      </c>
      <c r="H12" s="1" t="s">
        <v>4</v>
      </c>
      <c r="I12" s="110">
        <v>232425</v>
      </c>
      <c r="J12"/>
    </row>
    <row r="13" spans="1:10" x14ac:dyDescent="0.25">
      <c r="A13" s="1" t="s">
        <v>50</v>
      </c>
      <c r="B13" s="4">
        <v>4</v>
      </c>
      <c r="C13" s="4" t="s">
        <v>16</v>
      </c>
      <c r="D13" t="s">
        <v>61</v>
      </c>
      <c r="E13" s="4">
        <v>2011</v>
      </c>
      <c r="F13" s="7">
        <v>210017</v>
      </c>
      <c r="H13" s="1" t="s">
        <v>22</v>
      </c>
      <c r="I13" s="110">
        <v>2579286</v>
      </c>
    </row>
    <row r="14" spans="1:10" x14ac:dyDescent="0.25">
      <c r="A14" s="1" t="s">
        <v>81</v>
      </c>
      <c r="B14" s="4">
        <v>4</v>
      </c>
      <c r="C14" s="4" t="s">
        <v>16</v>
      </c>
      <c r="D14" t="s">
        <v>98</v>
      </c>
      <c r="E14" s="4">
        <v>2011</v>
      </c>
      <c r="F14" s="7">
        <v>12188750</v>
      </c>
      <c r="H14" s="1" t="s">
        <v>10</v>
      </c>
      <c r="I14" s="110">
        <v>180000</v>
      </c>
    </row>
    <row r="15" spans="1:10" x14ac:dyDescent="0.25">
      <c r="A15" s="1" t="s">
        <v>81</v>
      </c>
      <c r="B15" s="4">
        <v>4</v>
      </c>
      <c r="C15" s="4" t="s">
        <v>16</v>
      </c>
      <c r="D15" t="s">
        <v>99</v>
      </c>
      <c r="E15" s="4">
        <v>2011</v>
      </c>
      <c r="F15" s="7">
        <v>150260</v>
      </c>
      <c r="H15" s="1" t="s">
        <v>112</v>
      </c>
      <c r="I15" s="110">
        <v>534750</v>
      </c>
    </row>
    <row r="16" spans="1:10" s="19" customFormat="1" x14ac:dyDescent="0.25">
      <c r="A16" s="17" t="s">
        <v>81</v>
      </c>
      <c r="B16" s="18">
        <v>4</v>
      </c>
      <c r="C16" s="18" t="s">
        <v>18</v>
      </c>
      <c r="D16" s="19" t="s">
        <v>101</v>
      </c>
      <c r="E16" s="18">
        <v>2011</v>
      </c>
      <c r="F16" s="20">
        <v>656287</v>
      </c>
      <c r="H16" s="1" t="s">
        <v>36</v>
      </c>
      <c r="I16" s="110">
        <v>6000000</v>
      </c>
      <c r="J16"/>
    </row>
    <row r="17" spans="1:9" x14ac:dyDescent="0.25">
      <c r="A17" s="1" t="s">
        <v>81</v>
      </c>
      <c r="B17" s="4">
        <v>1</v>
      </c>
      <c r="C17" s="4" t="s">
        <v>0</v>
      </c>
      <c r="D17" t="s">
        <v>103</v>
      </c>
      <c r="E17" s="4">
        <v>2011</v>
      </c>
      <c r="F17" s="7">
        <v>391000</v>
      </c>
      <c r="H17" s="1" t="s">
        <v>34</v>
      </c>
      <c r="I17" s="110">
        <v>1370400</v>
      </c>
    </row>
    <row r="18" spans="1:9" x14ac:dyDescent="0.25">
      <c r="A18" s="17" t="s">
        <v>81</v>
      </c>
      <c r="B18" s="18">
        <v>5</v>
      </c>
      <c r="C18" s="18" t="s">
        <v>22</v>
      </c>
      <c r="D18" s="19" t="s">
        <v>109</v>
      </c>
      <c r="E18" s="18">
        <v>2011</v>
      </c>
      <c r="F18" s="20">
        <v>2426055</v>
      </c>
      <c r="H18" s="1" t="s">
        <v>117</v>
      </c>
      <c r="I18" s="110">
        <v>795301</v>
      </c>
    </row>
    <row r="19" spans="1:9" x14ac:dyDescent="0.25">
      <c r="A19" s="17" t="s">
        <v>81</v>
      </c>
      <c r="B19" s="18">
        <v>3</v>
      </c>
      <c r="C19" s="18" t="s">
        <v>112</v>
      </c>
      <c r="D19" s="19" t="s">
        <v>113</v>
      </c>
      <c r="E19" s="18">
        <v>2011</v>
      </c>
      <c r="F19" s="20">
        <v>534750</v>
      </c>
      <c r="H19" s="1" t="s">
        <v>122</v>
      </c>
      <c r="I19" s="110">
        <v>440000</v>
      </c>
    </row>
    <row r="20" spans="1:9" x14ac:dyDescent="0.25">
      <c r="A20" s="1" t="s">
        <v>50</v>
      </c>
      <c r="B20" s="4">
        <v>6</v>
      </c>
      <c r="C20" s="4" t="s">
        <v>36</v>
      </c>
      <c r="D20" t="s">
        <v>62</v>
      </c>
      <c r="E20" s="4">
        <v>2011</v>
      </c>
      <c r="F20" s="7">
        <v>4000000</v>
      </c>
      <c r="H20" s="1" t="s">
        <v>64</v>
      </c>
      <c r="I20" s="110">
        <v>27649</v>
      </c>
    </row>
    <row r="21" spans="1:9" s="19" customFormat="1" x14ac:dyDescent="0.25">
      <c r="A21" s="17" t="s">
        <v>81</v>
      </c>
      <c r="B21" s="18">
        <v>4</v>
      </c>
      <c r="C21" s="18" t="s">
        <v>34</v>
      </c>
      <c r="D21" s="19" t="s">
        <v>115</v>
      </c>
      <c r="E21" s="18">
        <v>2011</v>
      </c>
      <c r="F21" s="20">
        <v>142900</v>
      </c>
      <c r="H21" s="1" t="s">
        <v>2</v>
      </c>
      <c r="I21" s="110">
        <v>3361719</v>
      </c>
    </row>
    <row r="22" spans="1:9" s="19" customFormat="1" x14ac:dyDescent="0.25">
      <c r="A22" s="17" t="s">
        <v>81</v>
      </c>
      <c r="B22" s="18">
        <v>6</v>
      </c>
      <c r="C22" s="18" t="s">
        <v>117</v>
      </c>
      <c r="D22" s="19" t="s">
        <v>118</v>
      </c>
      <c r="E22" s="18">
        <v>2011</v>
      </c>
      <c r="F22" s="20">
        <v>135000</v>
      </c>
      <c r="H22" s="1" t="s">
        <v>129</v>
      </c>
      <c r="I22" s="110">
        <v>262500</v>
      </c>
    </row>
    <row r="23" spans="1:9" s="19" customFormat="1" x14ac:dyDescent="0.25">
      <c r="A23" s="1" t="s">
        <v>81</v>
      </c>
      <c r="B23" s="4">
        <v>1</v>
      </c>
      <c r="C23" s="4" t="s">
        <v>2</v>
      </c>
      <c r="D23" t="s">
        <v>126</v>
      </c>
      <c r="E23" s="4">
        <v>2011</v>
      </c>
      <c r="F23" s="7">
        <v>500000</v>
      </c>
      <c r="H23" s="1" t="s">
        <v>14</v>
      </c>
      <c r="I23" s="110">
        <v>800000</v>
      </c>
    </row>
    <row r="24" spans="1:9" s="19" customFormat="1" x14ac:dyDescent="0.25">
      <c r="A24" s="1" t="s">
        <v>81</v>
      </c>
      <c r="B24" s="4">
        <v>1</v>
      </c>
      <c r="C24" s="4" t="s">
        <v>2</v>
      </c>
      <c r="D24" t="s">
        <v>127</v>
      </c>
      <c r="E24" s="4">
        <v>2011</v>
      </c>
      <c r="F24" s="7">
        <v>267000</v>
      </c>
      <c r="H24" s="1" t="s">
        <v>6</v>
      </c>
      <c r="I24" s="110">
        <v>7632315</v>
      </c>
    </row>
    <row r="25" spans="1:9" s="19" customFormat="1" x14ac:dyDescent="0.25">
      <c r="A25" s="17" t="s">
        <v>50</v>
      </c>
      <c r="B25" s="18">
        <v>2</v>
      </c>
      <c r="C25" s="18" t="s">
        <v>6</v>
      </c>
      <c r="D25" s="19" t="s">
        <v>68</v>
      </c>
      <c r="E25" s="18">
        <v>2011</v>
      </c>
      <c r="F25" s="20">
        <v>1130625</v>
      </c>
      <c r="H25" s="1" t="s">
        <v>71</v>
      </c>
      <c r="I25" s="110">
        <v>2576766</v>
      </c>
    </row>
    <row r="26" spans="1:9" s="19" customFormat="1" x14ac:dyDescent="0.25">
      <c r="A26" s="17" t="s">
        <v>81</v>
      </c>
      <c r="B26" s="18">
        <v>2</v>
      </c>
      <c r="C26" s="18" t="s">
        <v>6</v>
      </c>
      <c r="D26" s="19" t="s">
        <v>133</v>
      </c>
      <c r="E26" s="18">
        <v>2011</v>
      </c>
      <c r="F26" s="20">
        <v>730644</v>
      </c>
      <c r="H26" s="1" t="s">
        <v>20</v>
      </c>
      <c r="I26" s="110">
        <v>493250</v>
      </c>
    </row>
    <row r="27" spans="1:9" s="19" customFormat="1" x14ac:dyDescent="0.25">
      <c r="A27" s="17" t="s">
        <v>50</v>
      </c>
      <c r="B27" s="18">
        <v>1</v>
      </c>
      <c r="C27" s="18" t="s">
        <v>30</v>
      </c>
      <c r="D27" s="19" t="s">
        <v>75</v>
      </c>
      <c r="E27" s="18">
        <v>2011</v>
      </c>
      <c r="F27" s="20">
        <v>3500000</v>
      </c>
      <c r="H27" s="1" t="s">
        <v>30</v>
      </c>
      <c r="I27" s="110">
        <v>16662050</v>
      </c>
    </row>
    <row r="28" spans="1:9" s="19" customFormat="1" x14ac:dyDescent="0.25">
      <c r="A28" s="17" t="s">
        <v>81</v>
      </c>
      <c r="B28" s="18">
        <v>1</v>
      </c>
      <c r="C28" s="18" t="s">
        <v>30</v>
      </c>
      <c r="D28" s="19" t="s">
        <v>138</v>
      </c>
      <c r="E28" s="18">
        <v>2011</v>
      </c>
      <c r="F28" s="20">
        <v>712650</v>
      </c>
      <c r="H28" s="1" t="s">
        <v>8</v>
      </c>
      <c r="I28" s="110">
        <v>2978100</v>
      </c>
    </row>
    <row r="29" spans="1:9" s="19" customFormat="1" x14ac:dyDescent="0.25">
      <c r="A29" s="1" t="s">
        <v>50</v>
      </c>
      <c r="B29" s="4">
        <v>3</v>
      </c>
      <c r="C29" s="4" t="s">
        <v>8</v>
      </c>
      <c r="D29" t="s">
        <v>79</v>
      </c>
      <c r="E29" s="4">
        <v>2011</v>
      </c>
      <c r="F29" s="7">
        <v>360000</v>
      </c>
      <c r="H29" s="1" t="s">
        <v>144</v>
      </c>
      <c r="I29" s="110">
        <v>700000</v>
      </c>
    </row>
    <row r="30" spans="1:9" s="19" customFormat="1" x14ac:dyDescent="0.25">
      <c r="A30" s="1" t="s">
        <v>81</v>
      </c>
      <c r="B30" s="4">
        <v>3</v>
      </c>
      <c r="C30" s="4" t="s">
        <v>8</v>
      </c>
      <c r="D30" t="s">
        <v>141</v>
      </c>
      <c r="E30" s="4">
        <v>2011</v>
      </c>
      <c r="F30" s="7">
        <v>378000</v>
      </c>
      <c r="H30" s="1" t="s">
        <v>701</v>
      </c>
      <c r="I30" s="110">
        <v>129055182</v>
      </c>
    </row>
    <row r="31" spans="1:9" s="19" customFormat="1" x14ac:dyDescent="0.25">
      <c r="A31" s="1" t="s">
        <v>81</v>
      </c>
      <c r="B31" s="4">
        <v>3</v>
      </c>
      <c r="C31" s="4" t="s">
        <v>8</v>
      </c>
      <c r="D31" t="s">
        <v>142</v>
      </c>
      <c r="E31" s="4">
        <v>2011</v>
      </c>
      <c r="F31" s="7">
        <v>138000</v>
      </c>
    </row>
    <row r="32" spans="1:9" s="19" customFormat="1" x14ac:dyDescent="0.25">
      <c r="A32" s="17" t="s">
        <v>81</v>
      </c>
      <c r="B32" s="18">
        <v>4</v>
      </c>
      <c r="C32" s="18" t="s">
        <v>51</v>
      </c>
      <c r="D32" s="19" t="s">
        <v>80</v>
      </c>
      <c r="E32" s="18">
        <v>2012</v>
      </c>
      <c r="F32" s="20">
        <v>1000000</v>
      </c>
    </row>
    <row r="33" spans="1:6" s="19" customFormat="1" x14ac:dyDescent="0.25">
      <c r="A33" s="1" t="s">
        <v>50</v>
      </c>
      <c r="B33" s="4">
        <v>8</v>
      </c>
      <c r="C33" s="4" t="s">
        <v>26</v>
      </c>
      <c r="D33" t="s">
        <v>52</v>
      </c>
      <c r="E33" s="4">
        <v>2012</v>
      </c>
      <c r="F33" s="7">
        <v>2000000</v>
      </c>
    </row>
    <row r="34" spans="1:6" s="19" customFormat="1" x14ac:dyDescent="0.25">
      <c r="A34" s="1" t="s">
        <v>50</v>
      </c>
      <c r="B34" s="4">
        <v>8</v>
      </c>
      <c r="C34" s="4" t="s">
        <v>26</v>
      </c>
      <c r="D34" t="s">
        <v>54</v>
      </c>
      <c r="E34" s="4">
        <v>2012</v>
      </c>
      <c r="F34" s="7">
        <v>1000000</v>
      </c>
    </row>
    <row r="35" spans="1:6" s="19" customFormat="1" x14ac:dyDescent="0.25">
      <c r="A35" s="1" t="s">
        <v>50</v>
      </c>
      <c r="B35" s="4">
        <v>8</v>
      </c>
      <c r="C35" s="4" t="s">
        <v>26</v>
      </c>
      <c r="D35" t="s">
        <v>59</v>
      </c>
      <c r="E35" s="4">
        <v>2012</v>
      </c>
      <c r="F35" s="7">
        <v>4000000</v>
      </c>
    </row>
    <row r="36" spans="1:6" s="19" customFormat="1" x14ac:dyDescent="0.25">
      <c r="A36" s="1" t="s">
        <v>81</v>
      </c>
      <c r="B36" s="4">
        <v>8</v>
      </c>
      <c r="C36" s="4" t="s">
        <v>26</v>
      </c>
      <c r="D36" t="s">
        <v>87</v>
      </c>
      <c r="E36" s="4">
        <v>2012</v>
      </c>
      <c r="F36" s="7">
        <v>350000</v>
      </c>
    </row>
    <row r="37" spans="1:6" s="19" customFormat="1" x14ac:dyDescent="0.25">
      <c r="A37" s="1" t="s">
        <v>81</v>
      </c>
      <c r="B37" s="4">
        <v>8</v>
      </c>
      <c r="C37" s="4" t="s">
        <v>26</v>
      </c>
      <c r="D37" t="s">
        <v>88</v>
      </c>
      <c r="E37" s="4">
        <v>2012</v>
      </c>
      <c r="F37" s="7">
        <v>750000</v>
      </c>
    </row>
    <row r="38" spans="1:6" s="19" customFormat="1" x14ac:dyDescent="0.25">
      <c r="A38" s="1" t="s">
        <v>81</v>
      </c>
      <c r="B38" s="4">
        <v>8</v>
      </c>
      <c r="C38" s="4" t="s">
        <v>26</v>
      </c>
      <c r="D38" t="s">
        <v>90</v>
      </c>
      <c r="E38" s="4">
        <v>2012</v>
      </c>
      <c r="F38" s="7">
        <v>88177</v>
      </c>
    </row>
    <row r="39" spans="1:6" s="19" customFormat="1" x14ac:dyDescent="0.25">
      <c r="A39" s="1" t="s">
        <v>81</v>
      </c>
      <c r="B39" s="4">
        <v>8</v>
      </c>
      <c r="C39" s="4" t="s">
        <v>26</v>
      </c>
      <c r="D39" t="s">
        <v>93</v>
      </c>
      <c r="E39" s="4">
        <v>2012</v>
      </c>
      <c r="F39" s="7">
        <v>300000</v>
      </c>
    </row>
    <row r="40" spans="1:6" x14ac:dyDescent="0.25">
      <c r="A40" s="1" t="s">
        <v>81</v>
      </c>
      <c r="B40" s="4">
        <v>8</v>
      </c>
      <c r="C40" s="4" t="s">
        <v>26</v>
      </c>
      <c r="D40" t="s">
        <v>94</v>
      </c>
      <c r="E40" s="4">
        <v>2012</v>
      </c>
      <c r="F40" s="7">
        <v>650000</v>
      </c>
    </row>
    <row r="41" spans="1:6" x14ac:dyDescent="0.25">
      <c r="A41" s="1" t="s">
        <v>81</v>
      </c>
      <c r="B41" s="4">
        <v>1</v>
      </c>
      <c r="C41" s="4" t="s">
        <v>0</v>
      </c>
      <c r="D41" t="s">
        <v>104</v>
      </c>
      <c r="E41" s="4">
        <v>2012</v>
      </c>
      <c r="F41" s="7">
        <v>1214000</v>
      </c>
    </row>
    <row r="42" spans="1:6" x14ac:dyDescent="0.25">
      <c r="A42" s="1" t="s">
        <v>81</v>
      </c>
      <c r="B42" s="4">
        <v>1</v>
      </c>
      <c r="C42" s="4" t="s">
        <v>0</v>
      </c>
      <c r="D42" t="s">
        <v>106</v>
      </c>
      <c r="E42" s="4">
        <v>2012</v>
      </c>
      <c r="F42" s="7">
        <v>1217114</v>
      </c>
    </row>
    <row r="43" spans="1:6" x14ac:dyDescent="0.25">
      <c r="A43" s="17" t="s">
        <v>81</v>
      </c>
      <c r="B43" s="18">
        <v>6</v>
      </c>
      <c r="C43" s="18" t="s">
        <v>117</v>
      </c>
      <c r="D43" s="19" t="s">
        <v>119</v>
      </c>
      <c r="E43" s="18">
        <v>2012</v>
      </c>
      <c r="F43" s="20">
        <v>270000</v>
      </c>
    </row>
    <row r="44" spans="1:6" x14ac:dyDescent="0.25">
      <c r="A44" s="17" t="s">
        <v>81</v>
      </c>
      <c r="B44" s="18">
        <v>6</v>
      </c>
      <c r="C44" s="18" t="s">
        <v>117</v>
      </c>
      <c r="D44" s="19" t="s">
        <v>121</v>
      </c>
      <c r="E44" s="18">
        <v>2012</v>
      </c>
      <c r="F44" s="20">
        <v>200000</v>
      </c>
    </row>
    <row r="45" spans="1:6" x14ac:dyDescent="0.25">
      <c r="A45" s="17" t="s">
        <v>50</v>
      </c>
      <c r="B45" s="18">
        <v>2</v>
      </c>
      <c r="C45" s="18" t="s">
        <v>64</v>
      </c>
      <c r="D45" s="19" t="s">
        <v>63</v>
      </c>
      <c r="E45" s="18">
        <v>2012</v>
      </c>
      <c r="F45" s="20">
        <v>27649</v>
      </c>
    </row>
    <row r="46" spans="1:6" x14ac:dyDescent="0.25">
      <c r="A46" s="1" t="s">
        <v>50</v>
      </c>
      <c r="B46" s="4">
        <v>1</v>
      </c>
      <c r="C46" s="4" t="s">
        <v>2</v>
      </c>
      <c r="D46" t="s">
        <v>67</v>
      </c>
      <c r="E46" s="4">
        <v>2012</v>
      </c>
      <c r="F46" s="7">
        <v>1259000</v>
      </c>
    </row>
    <row r="47" spans="1:6" x14ac:dyDescent="0.25">
      <c r="A47" s="17" t="s">
        <v>50</v>
      </c>
      <c r="B47" s="18">
        <v>2</v>
      </c>
      <c r="C47" s="18" t="s">
        <v>6</v>
      </c>
      <c r="D47" s="19" t="s">
        <v>69</v>
      </c>
      <c r="E47" s="18">
        <v>2012</v>
      </c>
      <c r="F47" s="20">
        <v>1519400</v>
      </c>
    </row>
    <row r="48" spans="1:6" s="19" customFormat="1" x14ac:dyDescent="0.25">
      <c r="A48" s="17" t="s">
        <v>81</v>
      </c>
      <c r="B48" s="18">
        <v>2</v>
      </c>
      <c r="C48" s="18" t="s">
        <v>6</v>
      </c>
      <c r="D48" s="19" t="s">
        <v>132</v>
      </c>
      <c r="E48" s="18">
        <v>2012</v>
      </c>
      <c r="F48" s="20">
        <v>1242209</v>
      </c>
    </row>
    <row r="49" spans="1:6" s="19" customFormat="1" x14ac:dyDescent="0.25">
      <c r="A49" s="1" t="s">
        <v>50</v>
      </c>
      <c r="B49" s="4">
        <v>6</v>
      </c>
      <c r="C49" s="4" t="s">
        <v>71</v>
      </c>
      <c r="D49" t="s">
        <v>70</v>
      </c>
      <c r="E49" s="4">
        <v>2012</v>
      </c>
      <c r="F49" s="7">
        <v>1000000</v>
      </c>
    </row>
    <row r="50" spans="1:6" s="19" customFormat="1" x14ac:dyDescent="0.25">
      <c r="A50" s="1" t="s">
        <v>81</v>
      </c>
      <c r="B50" s="4">
        <v>6</v>
      </c>
      <c r="C50" s="4" t="s">
        <v>71</v>
      </c>
      <c r="D50" t="s">
        <v>135</v>
      </c>
      <c r="E50" s="4">
        <v>2012</v>
      </c>
      <c r="F50" s="7">
        <v>157500</v>
      </c>
    </row>
    <row r="51" spans="1:6" s="19" customFormat="1" x14ac:dyDescent="0.25">
      <c r="A51" s="17" t="s">
        <v>50</v>
      </c>
      <c r="B51" s="18">
        <v>5</v>
      </c>
      <c r="C51" s="18" t="s">
        <v>20</v>
      </c>
      <c r="D51" s="19" t="s">
        <v>73</v>
      </c>
      <c r="E51" s="18">
        <v>2012</v>
      </c>
      <c r="F51" s="20">
        <v>14000</v>
      </c>
    </row>
    <row r="52" spans="1:6" s="19" customFormat="1" x14ac:dyDescent="0.25">
      <c r="A52" s="17" t="s">
        <v>50</v>
      </c>
      <c r="B52" s="18">
        <v>1</v>
      </c>
      <c r="C52" s="18" t="s">
        <v>30</v>
      </c>
      <c r="D52" s="19" t="s">
        <v>76</v>
      </c>
      <c r="E52" s="18">
        <v>2012</v>
      </c>
      <c r="F52" s="20">
        <v>3700000</v>
      </c>
    </row>
    <row r="53" spans="1:6" s="19" customFormat="1" x14ac:dyDescent="0.25">
      <c r="A53" s="1" t="s">
        <v>50</v>
      </c>
      <c r="B53" s="4">
        <v>3</v>
      </c>
      <c r="C53" s="4" t="s">
        <v>8</v>
      </c>
      <c r="D53" t="s">
        <v>78</v>
      </c>
      <c r="E53" s="4">
        <v>2012</v>
      </c>
      <c r="F53" s="7">
        <v>497600</v>
      </c>
    </row>
    <row r="54" spans="1:6" s="19" customFormat="1" x14ac:dyDescent="0.25">
      <c r="A54" s="1" t="s">
        <v>81</v>
      </c>
      <c r="B54" s="4">
        <v>3</v>
      </c>
      <c r="C54" s="4" t="s">
        <v>8</v>
      </c>
      <c r="D54" t="s">
        <v>139</v>
      </c>
      <c r="E54" s="4">
        <v>2012</v>
      </c>
      <c r="F54" s="7">
        <v>345000</v>
      </c>
    </row>
    <row r="55" spans="1:6" s="19" customFormat="1" x14ac:dyDescent="0.25">
      <c r="A55" s="17" t="s">
        <v>81</v>
      </c>
      <c r="B55" s="18">
        <v>5</v>
      </c>
      <c r="C55" s="18" t="s">
        <v>144</v>
      </c>
      <c r="D55" s="19" t="s">
        <v>143</v>
      </c>
      <c r="E55" s="18">
        <v>2012</v>
      </c>
      <c r="F55" s="20">
        <v>700000</v>
      </c>
    </row>
    <row r="56" spans="1:6" s="19" customFormat="1" x14ac:dyDescent="0.25">
      <c r="A56" s="1" t="s">
        <v>81</v>
      </c>
      <c r="B56" s="4">
        <v>4</v>
      </c>
      <c r="C56" s="4" t="s">
        <v>82</v>
      </c>
      <c r="D56" t="s">
        <v>83</v>
      </c>
      <c r="E56" s="4">
        <v>2013</v>
      </c>
      <c r="F56" s="7">
        <v>1342687</v>
      </c>
    </row>
    <row r="57" spans="1:6" s="19" customFormat="1" x14ac:dyDescent="0.25">
      <c r="A57" s="1" t="s">
        <v>50</v>
      </c>
      <c r="B57" s="4">
        <v>8</v>
      </c>
      <c r="C57" s="4" t="s">
        <v>26</v>
      </c>
      <c r="D57" t="s">
        <v>53</v>
      </c>
      <c r="E57" s="4">
        <v>2013</v>
      </c>
      <c r="F57" s="7">
        <v>3000000</v>
      </c>
    </row>
    <row r="58" spans="1:6" x14ac:dyDescent="0.25">
      <c r="A58" s="1" t="s">
        <v>50</v>
      </c>
      <c r="B58" s="4">
        <v>8</v>
      </c>
      <c r="C58" s="4" t="s">
        <v>26</v>
      </c>
      <c r="D58" t="s">
        <v>57</v>
      </c>
      <c r="E58" s="4">
        <v>2013</v>
      </c>
      <c r="F58" s="7">
        <v>3000000</v>
      </c>
    </row>
    <row r="59" spans="1:6" x14ac:dyDescent="0.25">
      <c r="A59" s="1" t="s">
        <v>50</v>
      </c>
      <c r="B59" s="4">
        <v>8</v>
      </c>
      <c r="C59" s="4" t="s">
        <v>26</v>
      </c>
      <c r="D59" t="s">
        <v>58</v>
      </c>
      <c r="E59" s="4">
        <v>2013</v>
      </c>
      <c r="F59" s="7">
        <v>2773398</v>
      </c>
    </row>
    <row r="60" spans="1:6" x14ac:dyDescent="0.25">
      <c r="A60" s="1" t="s">
        <v>81</v>
      </c>
      <c r="B60" s="4">
        <v>8</v>
      </c>
      <c r="C60" s="4" t="s">
        <v>26</v>
      </c>
      <c r="D60" t="s">
        <v>27</v>
      </c>
      <c r="E60" s="4">
        <v>2013</v>
      </c>
      <c r="F60" s="7">
        <v>1170000</v>
      </c>
    </row>
    <row r="61" spans="1:6" s="19" customFormat="1" x14ac:dyDescent="0.25">
      <c r="A61" s="1" t="s">
        <v>81</v>
      </c>
      <c r="B61" s="4">
        <v>8</v>
      </c>
      <c r="C61" s="4" t="s">
        <v>26</v>
      </c>
      <c r="D61" t="s">
        <v>91</v>
      </c>
      <c r="E61" s="4">
        <v>2013</v>
      </c>
      <c r="F61" s="7">
        <v>317200</v>
      </c>
    </row>
    <row r="62" spans="1:6" s="19" customFormat="1" x14ac:dyDescent="0.25">
      <c r="A62" s="17" t="s">
        <v>81</v>
      </c>
      <c r="B62" s="18">
        <v>6</v>
      </c>
      <c r="C62" s="18" t="s">
        <v>24</v>
      </c>
      <c r="D62" s="19" t="s">
        <v>96</v>
      </c>
      <c r="E62" s="18">
        <v>2013</v>
      </c>
      <c r="F62" s="20">
        <v>400000</v>
      </c>
    </row>
    <row r="63" spans="1:6" s="19" customFormat="1" x14ac:dyDescent="0.25">
      <c r="A63" s="1" t="s">
        <v>81</v>
      </c>
      <c r="B63" s="4">
        <v>4</v>
      </c>
      <c r="C63" s="4" t="s">
        <v>16</v>
      </c>
      <c r="D63" t="s">
        <v>100</v>
      </c>
      <c r="E63" s="4">
        <v>2013</v>
      </c>
      <c r="F63" s="7">
        <v>854364</v>
      </c>
    </row>
    <row r="64" spans="1:6" s="19" customFormat="1" x14ac:dyDescent="0.25">
      <c r="A64" s="17" t="s">
        <v>81</v>
      </c>
      <c r="B64" s="18">
        <v>4</v>
      </c>
      <c r="C64" s="18" t="s">
        <v>18</v>
      </c>
      <c r="D64" s="19" t="s">
        <v>102</v>
      </c>
      <c r="E64" s="18">
        <v>2013</v>
      </c>
      <c r="F64" s="20">
        <v>1000000</v>
      </c>
    </row>
    <row r="65" spans="1:6" s="19" customFormat="1" x14ac:dyDescent="0.25">
      <c r="A65" s="1" t="s">
        <v>81</v>
      </c>
      <c r="B65" s="4">
        <v>1</v>
      </c>
      <c r="C65" s="4" t="s">
        <v>0</v>
      </c>
      <c r="D65" t="s">
        <v>105</v>
      </c>
      <c r="E65" s="4">
        <v>2013</v>
      </c>
      <c r="F65" s="7">
        <v>578250</v>
      </c>
    </row>
    <row r="66" spans="1:6" s="19" customFormat="1" x14ac:dyDescent="0.25">
      <c r="A66" s="17" t="s">
        <v>81</v>
      </c>
      <c r="B66" s="18">
        <v>4</v>
      </c>
      <c r="C66" s="18" t="s">
        <v>34</v>
      </c>
      <c r="D66" s="19" t="s">
        <v>114</v>
      </c>
      <c r="E66" s="18">
        <v>2013</v>
      </c>
      <c r="F66" s="20">
        <v>142500</v>
      </c>
    </row>
    <row r="67" spans="1:6" s="19" customFormat="1" x14ac:dyDescent="0.25">
      <c r="A67" s="17" t="s">
        <v>81</v>
      </c>
      <c r="B67" s="18">
        <v>6</v>
      </c>
      <c r="C67" s="18" t="s">
        <v>117</v>
      </c>
      <c r="D67" s="19" t="s">
        <v>120</v>
      </c>
      <c r="E67" s="18">
        <v>2013</v>
      </c>
      <c r="F67" s="20">
        <v>190301</v>
      </c>
    </row>
    <row r="68" spans="1:6" s="19" customFormat="1" x14ac:dyDescent="0.25">
      <c r="A68" s="1" t="s">
        <v>81</v>
      </c>
      <c r="B68" s="4">
        <v>5</v>
      </c>
      <c r="C68" s="4" t="s">
        <v>122</v>
      </c>
      <c r="D68" t="s">
        <v>123</v>
      </c>
      <c r="E68" s="4">
        <v>2013</v>
      </c>
      <c r="F68" s="7">
        <v>40000</v>
      </c>
    </row>
    <row r="69" spans="1:6" s="19" customFormat="1" x14ac:dyDescent="0.25">
      <c r="A69" s="1" t="s">
        <v>81</v>
      </c>
      <c r="B69" s="4">
        <v>5</v>
      </c>
      <c r="C69" s="4" t="s">
        <v>122</v>
      </c>
      <c r="D69" t="s">
        <v>124</v>
      </c>
      <c r="E69" s="4">
        <v>2013</v>
      </c>
      <c r="F69" s="7">
        <v>400000</v>
      </c>
    </row>
    <row r="70" spans="1:6" s="19" customFormat="1" x14ac:dyDescent="0.25">
      <c r="A70" s="1" t="s">
        <v>81</v>
      </c>
      <c r="B70" s="4">
        <v>8</v>
      </c>
      <c r="C70" s="4" t="s">
        <v>2</v>
      </c>
      <c r="D70" t="s">
        <v>94</v>
      </c>
      <c r="E70" s="4">
        <v>2013</v>
      </c>
      <c r="F70" s="7">
        <v>355719</v>
      </c>
    </row>
    <row r="71" spans="1:6" s="19" customFormat="1" x14ac:dyDescent="0.25">
      <c r="A71" s="17" t="s">
        <v>81</v>
      </c>
      <c r="B71" s="18">
        <v>5</v>
      </c>
      <c r="C71" s="18" t="s">
        <v>129</v>
      </c>
      <c r="D71" s="19" t="s">
        <v>128</v>
      </c>
      <c r="E71" s="18">
        <v>2013</v>
      </c>
      <c r="F71" s="20">
        <v>262500</v>
      </c>
    </row>
    <row r="72" spans="1:6" s="19" customFormat="1" x14ac:dyDescent="0.25">
      <c r="A72" s="17" t="s">
        <v>81</v>
      </c>
      <c r="B72" s="18">
        <v>2</v>
      </c>
      <c r="C72" s="18" t="s">
        <v>6</v>
      </c>
      <c r="D72" s="19" t="s">
        <v>134</v>
      </c>
      <c r="E72" s="18">
        <v>2013</v>
      </c>
      <c r="F72" s="20">
        <v>881250</v>
      </c>
    </row>
    <row r="73" spans="1:6" s="19" customFormat="1" x14ac:dyDescent="0.25">
      <c r="A73" s="17" t="s">
        <v>81</v>
      </c>
      <c r="B73" s="18">
        <v>2</v>
      </c>
      <c r="C73" s="18" t="s">
        <v>6</v>
      </c>
      <c r="D73" s="19" t="s">
        <v>134</v>
      </c>
      <c r="E73" s="18">
        <v>2013</v>
      </c>
      <c r="F73" s="20">
        <v>881250</v>
      </c>
    </row>
    <row r="74" spans="1:6" s="19" customFormat="1" x14ac:dyDescent="0.25">
      <c r="A74" s="1" t="s">
        <v>50</v>
      </c>
      <c r="B74" s="4">
        <v>6</v>
      </c>
      <c r="C74" s="4" t="s">
        <v>71</v>
      </c>
      <c r="D74" t="s">
        <v>72</v>
      </c>
      <c r="E74" s="4">
        <v>2013</v>
      </c>
      <c r="F74" s="7">
        <v>1419266</v>
      </c>
    </row>
    <row r="75" spans="1:6" s="19" customFormat="1" x14ac:dyDescent="0.25">
      <c r="A75" s="17" t="s">
        <v>50</v>
      </c>
      <c r="B75" s="18">
        <v>1</v>
      </c>
      <c r="C75" s="18" t="s">
        <v>30</v>
      </c>
      <c r="D75" s="19" t="s">
        <v>74</v>
      </c>
      <c r="E75" s="18">
        <v>2013</v>
      </c>
      <c r="F75" s="20">
        <v>2000000</v>
      </c>
    </row>
    <row r="76" spans="1:6" s="19" customFormat="1" x14ac:dyDescent="0.25">
      <c r="A76" s="17" t="s">
        <v>50</v>
      </c>
      <c r="B76" s="18">
        <v>1</v>
      </c>
      <c r="C76" s="18" t="s">
        <v>30</v>
      </c>
      <c r="D76" s="19" t="s">
        <v>77</v>
      </c>
      <c r="E76" s="18">
        <v>2013</v>
      </c>
      <c r="F76" s="20">
        <v>2000000</v>
      </c>
    </row>
    <row r="77" spans="1:6" s="19" customFormat="1" x14ac:dyDescent="0.25">
      <c r="A77" s="17" t="s">
        <v>81</v>
      </c>
      <c r="B77" s="18">
        <v>1</v>
      </c>
      <c r="C77" s="18" t="s">
        <v>30</v>
      </c>
      <c r="D77" s="19" t="s">
        <v>137</v>
      </c>
      <c r="E77" s="18">
        <v>2013</v>
      </c>
      <c r="F77" s="20">
        <v>749400</v>
      </c>
    </row>
    <row r="78" spans="1:6" s="19" customFormat="1" x14ac:dyDescent="0.25">
      <c r="A78" s="1" t="s">
        <v>81</v>
      </c>
      <c r="B78" s="4">
        <v>3</v>
      </c>
      <c r="C78" s="4" t="s">
        <v>8</v>
      </c>
      <c r="D78" t="s">
        <v>140</v>
      </c>
      <c r="E78" s="4">
        <v>2013</v>
      </c>
      <c r="F78" s="7">
        <v>759000</v>
      </c>
    </row>
    <row r="79" spans="1:6" s="19" customFormat="1" x14ac:dyDescent="0.25">
      <c r="A79" s="1" t="s">
        <v>81</v>
      </c>
      <c r="B79" s="4">
        <v>8</v>
      </c>
      <c r="C79" s="4" t="s">
        <v>26</v>
      </c>
      <c r="D79" t="s">
        <v>27</v>
      </c>
      <c r="E79" s="4">
        <v>2014</v>
      </c>
      <c r="F79" s="8">
        <v>1197000</v>
      </c>
    </row>
    <row r="80" spans="1:6" s="19" customFormat="1" x14ac:dyDescent="0.25">
      <c r="A80" s="1" t="s">
        <v>81</v>
      </c>
      <c r="B80" s="4">
        <v>8</v>
      </c>
      <c r="C80" s="4" t="s">
        <v>26</v>
      </c>
      <c r="D80" t="s">
        <v>28</v>
      </c>
      <c r="E80" s="4">
        <v>2014</v>
      </c>
      <c r="F80" s="8">
        <v>332475</v>
      </c>
    </row>
    <row r="81" spans="1:6" s="19" customFormat="1" x14ac:dyDescent="0.25">
      <c r="A81" s="1" t="s">
        <v>81</v>
      </c>
      <c r="B81" s="4">
        <v>8</v>
      </c>
      <c r="C81" s="4" t="s">
        <v>26</v>
      </c>
      <c r="D81" t="s">
        <v>29</v>
      </c>
      <c r="E81" s="4">
        <v>2014</v>
      </c>
      <c r="F81" s="8">
        <v>272757</v>
      </c>
    </row>
    <row r="82" spans="1:6" s="19" customFormat="1" x14ac:dyDescent="0.25">
      <c r="A82" s="1" t="s">
        <v>50</v>
      </c>
      <c r="B82" s="4">
        <v>8</v>
      </c>
      <c r="C82" s="4" t="s">
        <v>26</v>
      </c>
      <c r="D82" t="s">
        <v>38</v>
      </c>
      <c r="E82" s="4">
        <v>2014</v>
      </c>
      <c r="F82" s="8">
        <v>2000000</v>
      </c>
    </row>
    <row r="83" spans="1:6" s="19" customFormat="1" x14ac:dyDescent="0.25">
      <c r="A83" s="1" t="s">
        <v>50</v>
      </c>
      <c r="B83" s="4">
        <v>8</v>
      </c>
      <c r="C83" s="4" t="s">
        <v>26</v>
      </c>
      <c r="D83" t="s">
        <v>39</v>
      </c>
      <c r="E83" s="4">
        <v>2014</v>
      </c>
      <c r="F83" s="8">
        <v>2000000</v>
      </c>
    </row>
    <row r="84" spans="1:6" s="19" customFormat="1" x14ac:dyDescent="0.25">
      <c r="A84" s="1" t="s">
        <v>50</v>
      </c>
      <c r="B84" s="4">
        <v>8</v>
      </c>
      <c r="C84" s="4" t="s">
        <v>26</v>
      </c>
      <c r="D84" t="s">
        <v>40</v>
      </c>
      <c r="E84" s="4">
        <v>2014</v>
      </c>
      <c r="F84" s="8">
        <v>1500000</v>
      </c>
    </row>
    <row r="85" spans="1:6" s="19" customFormat="1" x14ac:dyDescent="0.25">
      <c r="A85" s="1" t="s">
        <v>50</v>
      </c>
      <c r="B85" s="4">
        <v>8</v>
      </c>
      <c r="C85" s="4" t="s">
        <v>26</v>
      </c>
      <c r="D85" t="s">
        <v>41</v>
      </c>
      <c r="E85" s="4">
        <v>2014</v>
      </c>
      <c r="F85" s="8">
        <v>2000000</v>
      </c>
    </row>
    <row r="86" spans="1:6" s="19" customFormat="1" ht="15.75" x14ac:dyDescent="0.25">
      <c r="A86" s="1" t="s">
        <v>50</v>
      </c>
      <c r="B86" s="4">
        <v>8</v>
      </c>
      <c r="C86" s="4" t="s">
        <v>26</v>
      </c>
      <c r="D86" t="s">
        <v>42</v>
      </c>
      <c r="E86" s="4">
        <v>2014</v>
      </c>
      <c r="F86" s="8">
        <v>2000000</v>
      </c>
    </row>
    <row r="87" spans="1:6" s="19" customFormat="1" x14ac:dyDescent="0.25">
      <c r="A87" s="1" t="s">
        <v>50</v>
      </c>
      <c r="B87" s="4">
        <v>8</v>
      </c>
      <c r="C87" s="4" t="s">
        <v>26</v>
      </c>
      <c r="D87" t="s">
        <v>43</v>
      </c>
      <c r="E87" s="4">
        <v>2014</v>
      </c>
      <c r="F87" s="8">
        <v>893000</v>
      </c>
    </row>
    <row r="88" spans="1:6" x14ac:dyDescent="0.25">
      <c r="A88" s="17" t="s">
        <v>81</v>
      </c>
      <c r="B88" s="18">
        <v>6</v>
      </c>
      <c r="C88" s="18" t="s">
        <v>24</v>
      </c>
      <c r="D88" s="19" t="s">
        <v>25</v>
      </c>
      <c r="E88" s="18">
        <v>2014</v>
      </c>
      <c r="F88" s="21">
        <v>494137</v>
      </c>
    </row>
    <row r="89" spans="1:6" x14ac:dyDescent="0.25">
      <c r="A89" s="1" t="s">
        <v>81</v>
      </c>
      <c r="B89" s="4">
        <v>4</v>
      </c>
      <c r="C89" s="4" t="s">
        <v>16</v>
      </c>
      <c r="D89" t="s">
        <v>17</v>
      </c>
      <c r="E89" s="4">
        <v>2014</v>
      </c>
      <c r="F89" s="8">
        <v>1500000</v>
      </c>
    </row>
    <row r="90" spans="1:6" x14ac:dyDescent="0.25">
      <c r="A90" s="17" t="s">
        <v>81</v>
      </c>
      <c r="B90" s="18">
        <v>4</v>
      </c>
      <c r="C90" s="18" t="s">
        <v>18</v>
      </c>
      <c r="D90" s="19" t="s">
        <v>19</v>
      </c>
      <c r="E90" s="18">
        <v>2014</v>
      </c>
      <c r="F90" s="21">
        <v>116578</v>
      </c>
    </row>
    <row r="91" spans="1:6" x14ac:dyDescent="0.25">
      <c r="A91" s="1" t="s">
        <v>81</v>
      </c>
      <c r="B91" s="4">
        <v>1</v>
      </c>
      <c r="C91" s="4" t="s">
        <v>0</v>
      </c>
      <c r="D91" t="s">
        <v>1</v>
      </c>
      <c r="E91" s="4">
        <v>2014</v>
      </c>
      <c r="F91" s="8">
        <v>1183750</v>
      </c>
    </row>
    <row r="92" spans="1:6" x14ac:dyDescent="0.25">
      <c r="A92" s="17" t="s">
        <v>81</v>
      </c>
      <c r="B92" s="18">
        <v>3</v>
      </c>
      <c r="C92" s="18" t="s">
        <v>12</v>
      </c>
      <c r="D92" s="19" t="s">
        <v>13</v>
      </c>
      <c r="E92" s="18">
        <v>2014</v>
      </c>
      <c r="F92" s="21">
        <v>252960</v>
      </c>
    </row>
    <row r="93" spans="1:6" x14ac:dyDescent="0.25">
      <c r="A93" s="1" t="s">
        <v>81</v>
      </c>
      <c r="B93" s="4">
        <v>1</v>
      </c>
      <c r="C93" s="4" t="s">
        <v>4</v>
      </c>
      <c r="D93" t="s">
        <v>5</v>
      </c>
      <c r="E93" s="4">
        <v>2014</v>
      </c>
      <c r="F93" s="8">
        <v>232425</v>
      </c>
    </row>
    <row r="94" spans="1:6" x14ac:dyDescent="0.25">
      <c r="A94" s="17" t="s">
        <v>81</v>
      </c>
      <c r="B94" s="18">
        <v>5</v>
      </c>
      <c r="C94" s="18" t="s">
        <v>22</v>
      </c>
      <c r="D94" s="19" t="s">
        <v>23</v>
      </c>
      <c r="E94" s="18">
        <v>2014</v>
      </c>
      <c r="F94" s="21">
        <v>153231</v>
      </c>
    </row>
    <row r="95" spans="1:6" x14ac:dyDescent="0.25">
      <c r="A95" s="17" t="s">
        <v>81</v>
      </c>
      <c r="B95" s="18">
        <v>3</v>
      </c>
      <c r="C95" s="18" t="s">
        <v>10</v>
      </c>
      <c r="D95" s="19" t="s">
        <v>11</v>
      </c>
      <c r="E95" s="18">
        <v>2014</v>
      </c>
      <c r="F95" s="21">
        <v>180000</v>
      </c>
    </row>
    <row r="96" spans="1:6" x14ac:dyDescent="0.25">
      <c r="A96" s="1" t="s">
        <v>50</v>
      </c>
      <c r="B96" s="4">
        <v>6</v>
      </c>
      <c r="C96" s="4" t="s">
        <v>36</v>
      </c>
      <c r="D96" t="s">
        <v>37</v>
      </c>
      <c r="E96" s="4">
        <v>2014</v>
      </c>
      <c r="F96" s="8">
        <v>2000000</v>
      </c>
    </row>
    <row r="97" spans="1:6" x14ac:dyDescent="0.25">
      <c r="A97" s="17" t="s">
        <v>50</v>
      </c>
      <c r="B97" s="18">
        <v>4</v>
      </c>
      <c r="C97" s="18" t="s">
        <v>34</v>
      </c>
      <c r="D97" s="19" t="s">
        <v>35</v>
      </c>
      <c r="E97" s="18">
        <v>2014</v>
      </c>
      <c r="F97" s="21">
        <v>1085000</v>
      </c>
    </row>
    <row r="98" spans="1:6" x14ac:dyDescent="0.25">
      <c r="A98" s="1" t="s">
        <v>81</v>
      </c>
      <c r="B98" s="4">
        <v>1</v>
      </c>
      <c r="C98" s="4" t="s">
        <v>2</v>
      </c>
      <c r="D98" t="s">
        <v>3</v>
      </c>
      <c r="E98" s="4">
        <v>2014</v>
      </c>
      <c r="F98" s="8">
        <v>980000</v>
      </c>
    </row>
    <row r="99" spans="1:6" x14ac:dyDescent="0.25">
      <c r="A99" s="1" t="s">
        <v>81</v>
      </c>
      <c r="B99" s="4">
        <v>4</v>
      </c>
      <c r="C99" s="4" t="s">
        <v>14</v>
      </c>
      <c r="D99" t="s">
        <v>15</v>
      </c>
      <c r="E99" s="4">
        <v>2014</v>
      </c>
      <c r="F99" s="8">
        <v>800000</v>
      </c>
    </row>
    <row r="100" spans="1:6" x14ac:dyDescent="0.25">
      <c r="A100" s="17" t="s">
        <v>81</v>
      </c>
      <c r="B100" s="18">
        <v>2</v>
      </c>
      <c r="C100" s="18" t="s">
        <v>6</v>
      </c>
      <c r="D100" s="19" t="s">
        <v>7</v>
      </c>
      <c r="E100" s="18">
        <v>2014</v>
      </c>
      <c r="F100" s="21">
        <v>1246937</v>
      </c>
    </row>
    <row r="101" spans="1:6" x14ac:dyDescent="0.25">
      <c r="A101" s="17" t="s">
        <v>81</v>
      </c>
      <c r="B101" s="18">
        <v>5</v>
      </c>
      <c r="C101" s="18" t="s">
        <v>20</v>
      </c>
      <c r="D101" s="19" t="s">
        <v>21</v>
      </c>
      <c r="E101" s="18">
        <v>2014</v>
      </c>
      <c r="F101" s="21">
        <v>479250</v>
      </c>
    </row>
    <row r="102" spans="1:6" x14ac:dyDescent="0.25">
      <c r="A102" s="17" t="s">
        <v>50</v>
      </c>
      <c r="B102" s="18">
        <v>1</v>
      </c>
      <c r="C102" s="18" t="s">
        <v>30</v>
      </c>
      <c r="D102" s="19" t="s">
        <v>31</v>
      </c>
      <c r="E102" s="18">
        <v>2014</v>
      </c>
      <c r="F102" s="21">
        <v>2000000</v>
      </c>
    </row>
    <row r="103" spans="1:6" x14ac:dyDescent="0.25">
      <c r="A103" s="17" t="s">
        <v>50</v>
      </c>
      <c r="B103" s="18">
        <v>1</v>
      </c>
      <c r="C103" s="18" t="s">
        <v>30</v>
      </c>
      <c r="D103" s="19" t="s">
        <v>32</v>
      </c>
      <c r="E103" s="18">
        <v>2014</v>
      </c>
      <c r="F103" s="21">
        <v>2000000</v>
      </c>
    </row>
    <row r="104" spans="1:6" s="19" customFormat="1" x14ac:dyDescent="0.25">
      <c r="A104" s="1" t="s">
        <v>81</v>
      </c>
      <c r="B104" s="4">
        <v>3</v>
      </c>
      <c r="C104" s="4" t="s">
        <v>8</v>
      </c>
      <c r="D104" t="s">
        <v>9</v>
      </c>
      <c r="E104" s="4">
        <v>2014</v>
      </c>
      <c r="F104" s="8">
        <v>40500</v>
      </c>
    </row>
    <row r="105" spans="1:6" s="19" customFormat="1" x14ac:dyDescent="0.25">
      <c r="A105" s="1" t="s">
        <v>50</v>
      </c>
      <c r="B105" s="4">
        <v>3</v>
      </c>
      <c r="C105" s="4" t="s">
        <v>8</v>
      </c>
      <c r="D105" t="s">
        <v>33</v>
      </c>
      <c r="E105" s="4">
        <v>2014</v>
      </c>
      <c r="F105" s="8">
        <v>460000</v>
      </c>
    </row>
    <row r="106" spans="1:6" x14ac:dyDescent="0.25">
      <c r="A106" s="3"/>
      <c r="B106" s="5"/>
      <c r="C106" s="5"/>
      <c r="D106" s="2"/>
      <c r="E106" s="5"/>
      <c r="F106" s="9">
        <f>SUM(F2:F105)</f>
        <v>129055182</v>
      </c>
    </row>
  </sheetData>
  <sortState ref="A2:F275">
    <sortCondition ref="E2:E275"/>
  </sortState>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920"/>
  <sheetViews>
    <sheetView workbookViewId="0">
      <pane xSplit="1" ySplit="1" topLeftCell="B65" activePane="bottomRight" state="frozen"/>
      <selection pane="topRight" activeCell="B1" sqref="B1"/>
      <selection pane="bottomLeft" activeCell="A2" sqref="A2"/>
      <selection pane="bottomRight" activeCell="A133" sqref="A133:XFD134"/>
    </sheetView>
  </sheetViews>
  <sheetFormatPr defaultColWidth="8.7109375" defaultRowHeight="17.25" customHeight="1" x14ac:dyDescent="0.25"/>
  <cols>
    <col min="1" max="1" width="5.42578125" style="28" bestFit="1" customWidth="1"/>
    <col min="2" max="2" width="7.28515625" style="28" customWidth="1"/>
    <col min="3" max="3" width="6" style="28" bestFit="1" customWidth="1"/>
    <col min="4" max="4" width="19.140625" style="28" customWidth="1"/>
    <col min="5" max="5" width="6.42578125" style="28" bestFit="1" customWidth="1"/>
    <col min="6" max="6" width="13.85546875" style="28" bestFit="1" customWidth="1"/>
    <col min="7" max="7" width="5.7109375" style="28" bestFit="1" customWidth="1"/>
    <col min="8" max="8" width="21.42578125" style="28" customWidth="1"/>
    <col min="9" max="9" width="31.28515625" style="28" customWidth="1"/>
    <col min="10" max="10" width="21.42578125" style="28" customWidth="1"/>
    <col min="11" max="11" width="21.7109375" style="28" bestFit="1" customWidth="1"/>
    <col min="12" max="12" width="8.140625" style="28" customWidth="1"/>
    <col min="13" max="13" width="10.140625" style="28" bestFit="1" customWidth="1"/>
    <col min="14" max="15" width="8.7109375" style="28"/>
    <col min="16" max="16" width="13.140625" style="28" bestFit="1" customWidth="1"/>
    <col min="17" max="17" width="24.85546875" style="28" bestFit="1" customWidth="1"/>
    <col min="18" max="16384" width="8.7109375" style="28"/>
  </cols>
  <sheetData>
    <row r="1" spans="1:16" ht="22.5" customHeight="1" x14ac:dyDescent="0.25">
      <c r="A1" s="182" t="s">
        <v>145</v>
      </c>
      <c r="B1" s="182" t="s">
        <v>727</v>
      </c>
      <c r="C1" s="182" t="s">
        <v>728</v>
      </c>
      <c r="D1" s="182" t="s">
        <v>729</v>
      </c>
      <c r="E1" s="182" t="s">
        <v>730</v>
      </c>
      <c r="F1" s="182" t="s">
        <v>731</v>
      </c>
      <c r="G1" s="182" t="s">
        <v>732</v>
      </c>
      <c r="H1" s="182" t="s">
        <v>733</v>
      </c>
      <c r="I1" s="182" t="s">
        <v>734</v>
      </c>
      <c r="J1" s="182" t="s">
        <v>735</v>
      </c>
      <c r="K1" s="182" t="s">
        <v>736</v>
      </c>
      <c r="L1" s="182" t="s">
        <v>737</v>
      </c>
      <c r="M1" s="182" t="s">
        <v>738</v>
      </c>
    </row>
    <row r="2" spans="1:16" ht="17.25" hidden="1" customHeight="1" x14ac:dyDescent="0.25">
      <c r="A2" s="183" t="s">
        <v>582</v>
      </c>
      <c r="B2" s="184">
        <v>404</v>
      </c>
      <c r="C2" s="184">
        <v>2011</v>
      </c>
      <c r="D2" s="183" t="s">
        <v>739</v>
      </c>
      <c r="E2" s="183" t="s">
        <v>740</v>
      </c>
      <c r="F2" s="185">
        <v>98280</v>
      </c>
      <c r="G2" s="183" t="s">
        <v>741</v>
      </c>
      <c r="H2" s="183" t="s">
        <v>742</v>
      </c>
      <c r="I2" s="183"/>
      <c r="J2" s="183" t="s">
        <v>743</v>
      </c>
      <c r="K2" s="183" t="s">
        <v>744</v>
      </c>
      <c r="L2" s="184">
        <v>0</v>
      </c>
      <c r="M2" s="184">
        <v>81.2</v>
      </c>
      <c r="O2" s="186" t="s">
        <v>700</v>
      </c>
      <c r="P2" s="28" t="s">
        <v>4389</v>
      </c>
    </row>
    <row r="3" spans="1:16" ht="17.25" hidden="1" customHeight="1" x14ac:dyDescent="0.25">
      <c r="A3" s="183" t="s">
        <v>582</v>
      </c>
      <c r="B3" s="184">
        <v>403</v>
      </c>
      <c r="C3" s="184">
        <v>2011</v>
      </c>
      <c r="D3" s="183" t="s">
        <v>745</v>
      </c>
      <c r="E3" s="183" t="s">
        <v>740</v>
      </c>
      <c r="F3" s="185">
        <v>98280</v>
      </c>
      <c r="G3" s="183" t="s">
        <v>741</v>
      </c>
      <c r="H3" s="183" t="s">
        <v>746</v>
      </c>
      <c r="I3" s="183"/>
      <c r="J3" s="183" t="s">
        <v>745</v>
      </c>
      <c r="K3" s="183" t="s">
        <v>747</v>
      </c>
      <c r="L3" s="184">
        <v>0</v>
      </c>
      <c r="M3" s="184">
        <v>40</v>
      </c>
      <c r="O3" s="187" t="s">
        <v>582</v>
      </c>
      <c r="P3" s="188">
        <v>1000591</v>
      </c>
    </row>
    <row r="4" spans="1:16" ht="17.25" hidden="1" customHeight="1" x14ac:dyDescent="0.25">
      <c r="A4" s="183" t="s">
        <v>582</v>
      </c>
      <c r="B4" s="184">
        <v>405</v>
      </c>
      <c r="C4" s="184">
        <v>2011</v>
      </c>
      <c r="D4" s="183" t="s">
        <v>748</v>
      </c>
      <c r="E4" s="183" t="s">
        <v>740</v>
      </c>
      <c r="F4" s="185">
        <v>172132.5</v>
      </c>
      <c r="G4" s="183" t="s">
        <v>749</v>
      </c>
      <c r="H4" s="183" t="s">
        <v>750</v>
      </c>
      <c r="I4" s="183" t="s">
        <v>751</v>
      </c>
      <c r="J4" s="183" t="s">
        <v>752</v>
      </c>
      <c r="K4" s="183" t="s">
        <v>753</v>
      </c>
      <c r="L4" s="184">
        <v>0</v>
      </c>
      <c r="M4" s="184">
        <v>332</v>
      </c>
      <c r="O4" s="187" t="s">
        <v>51</v>
      </c>
      <c r="P4" s="188">
        <v>1354592.83</v>
      </c>
    </row>
    <row r="5" spans="1:16" ht="17.25" hidden="1" customHeight="1" x14ac:dyDescent="0.25">
      <c r="A5" s="183" t="s">
        <v>582</v>
      </c>
      <c r="B5" s="184">
        <v>402</v>
      </c>
      <c r="C5" s="184">
        <v>2011</v>
      </c>
      <c r="D5" s="183" t="s">
        <v>754</v>
      </c>
      <c r="E5" s="183" t="s">
        <v>740</v>
      </c>
      <c r="F5" s="185">
        <v>98280</v>
      </c>
      <c r="G5" s="183" t="s">
        <v>749</v>
      </c>
      <c r="H5" s="183" t="s">
        <v>755</v>
      </c>
      <c r="I5" s="183"/>
      <c r="J5" s="183" t="s">
        <v>756</v>
      </c>
      <c r="K5" s="183" t="s">
        <v>753</v>
      </c>
      <c r="L5" s="184">
        <v>0</v>
      </c>
      <c r="M5" s="184">
        <v>47.8</v>
      </c>
      <c r="O5" s="187" t="s">
        <v>82</v>
      </c>
      <c r="P5" s="188">
        <v>3017121.0100000002</v>
      </c>
    </row>
    <row r="6" spans="1:16" ht="17.25" hidden="1" customHeight="1" x14ac:dyDescent="0.25">
      <c r="A6" s="183" t="s">
        <v>582</v>
      </c>
      <c r="B6" s="184">
        <v>401</v>
      </c>
      <c r="C6" s="184">
        <v>2011</v>
      </c>
      <c r="D6" s="183" t="s">
        <v>757</v>
      </c>
      <c r="E6" s="183" t="s">
        <v>740</v>
      </c>
      <c r="F6" s="185">
        <v>122707.5</v>
      </c>
      <c r="G6" s="183" t="s">
        <v>749</v>
      </c>
      <c r="H6" s="183" t="s">
        <v>750</v>
      </c>
      <c r="I6" s="183"/>
      <c r="J6" s="183" t="s">
        <v>758</v>
      </c>
      <c r="K6" s="183" t="s">
        <v>759</v>
      </c>
      <c r="L6" s="184">
        <v>0</v>
      </c>
      <c r="M6" s="184">
        <v>47.3</v>
      </c>
      <c r="O6" s="187" t="s">
        <v>85</v>
      </c>
      <c r="P6" s="188">
        <v>4653208.0199999996</v>
      </c>
    </row>
    <row r="7" spans="1:16" ht="17.25" hidden="1" customHeight="1" x14ac:dyDescent="0.25">
      <c r="A7" s="183" t="s">
        <v>582</v>
      </c>
      <c r="B7" s="184">
        <v>408</v>
      </c>
      <c r="C7" s="184">
        <v>2014</v>
      </c>
      <c r="D7" s="183" t="s">
        <v>760</v>
      </c>
      <c r="E7" s="183" t="s">
        <v>740</v>
      </c>
      <c r="F7" s="189">
        <v>75000</v>
      </c>
      <c r="G7" s="183" t="s">
        <v>741</v>
      </c>
      <c r="H7" s="183" t="s">
        <v>761</v>
      </c>
      <c r="I7" s="183" t="s">
        <v>762</v>
      </c>
      <c r="J7" s="183" t="s">
        <v>763</v>
      </c>
      <c r="K7" s="183" t="s">
        <v>764</v>
      </c>
      <c r="L7" s="184">
        <v>0</v>
      </c>
      <c r="M7" s="184">
        <v>28</v>
      </c>
      <c r="O7" s="187" t="s">
        <v>26</v>
      </c>
      <c r="P7" s="188">
        <v>6749890</v>
      </c>
    </row>
    <row r="8" spans="1:16" ht="17.25" hidden="1" customHeight="1" x14ac:dyDescent="0.25">
      <c r="A8" s="183" t="s">
        <v>582</v>
      </c>
      <c r="B8" s="184">
        <v>411</v>
      </c>
      <c r="C8" s="184">
        <v>2014</v>
      </c>
      <c r="D8" s="183" t="s">
        <v>765</v>
      </c>
      <c r="E8" s="183" t="s">
        <v>740</v>
      </c>
      <c r="F8" s="184">
        <v>0</v>
      </c>
      <c r="G8" s="183" t="s">
        <v>741</v>
      </c>
      <c r="H8" s="183" t="s">
        <v>766</v>
      </c>
      <c r="I8" s="183" t="s">
        <v>767</v>
      </c>
      <c r="J8" s="183" t="s">
        <v>765</v>
      </c>
      <c r="K8" s="183" t="s">
        <v>768</v>
      </c>
      <c r="L8" s="184">
        <v>0</v>
      </c>
      <c r="M8" s="184">
        <v>26</v>
      </c>
      <c r="O8" s="187" t="s">
        <v>24</v>
      </c>
      <c r="P8" s="188">
        <v>3018161</v>
      </c>
    </row>
    <row r="9" spans="1:16" ht="17.25" hidden="1" customHeight="1" x14ac:dyDescent="0.25">
      <c r="A9" s="183" t="s">
        <v>582</v>
      </c>
      <c r="B9" s="184">
        <v>407</v>
      </c>
      <c r="C9" s="184">
        <v>2014</v>
      </c>
      <c r="D9" s="183" t="s">
        <v>769</v>
      </c>
      <c r="E9" s="183" t="s">
        <v>740</v>
      </c>
      <c r="F9" s="189">
        <v>335911</v>
      </c>
      <c r="G9" s="183" t="s">
        <v>749</v>
      </c>
      <c r="H9" s="183" t="s">
        <v>770</v>
      </c>
      <c r="I9" s="183" t="s">
        <v>771</v>
      </c>
      <c r="J9" s="183" t="s">
        <v>758</v>
      </c>
      <c r="K9" s="183" t="s">
        <v>759</v>
      </c>
      <c r="L9" s="184">
        <v>0</v>
      </c>
      <c r="M9" s="184">
        <v>47.3</v>
      </c>
      <c r="O9" s="187" t="s">
        <v>1296</v>
      </c>
      <c r="P9" s="188">
        <v>5363000</v>
      </c>
    </row>
    <row r="10" spans="1:16" ht="17.25" hidden="1" customHeight="1" x14ac:dyDescent="0.25">
      <c r="A10" s="183" t="s">
        <v>51</v>
      </c>
      <c r="B10" s="184">
        <v>952</v>
      </c>
      <c r="C10" s="184">
        <v>2011</v>
      </c>
      <c r="D10" s="183" t="s">
        <v>772</v>
      </c>
      <c r="E10" s="183" t="s">
        <v>740</v>
      </c>
      <c r="F10" s="185">
        <v>175000</v>
      </c>
      <c r="G10" s="183" t="s">
        <v>773</v>
      </c>
      <c r="H10" s="183" t="s">
        <v>774</v>
      </c>
      <c r="I10" s="183" t="s">
        <v>775</v>
      </c>
      <c r="J10" s="183" t="s">
        <v>776</v>
      </c>
      <c r="K10" s="183" t="s">
        <v>777</v>
      </c>
      <c r="L10" s="184">
        <v>3</v>
      </c>
      <c r="M10" s="184">
        <v>281.3</v>
      </c>
      <c r="O10" s="187" t="s">
        <v>1311</v>
      </c>
      <c r="P10" s="188">
        <v>85140</v>
      </c>
    </row>
    <row r="11" spans="1:16" ht="17.25" hidden="1" customHeight="1" x14ac:dyDescent="0.25">
      <c r="A11" s="183" t="s">
        <v>51</v>
      </c>
      <c r="B11" s="184">
        <v>980</v>
      </c>
      <c r="C11" s="184">
        <v>2012</v>
      </c>
      <c r="D11" s="183" t="s">
        <v>778</v>
      </c>
      <c r="E11" s="183" t="s">
        <v>740</v>
      </c>
      <c r="F11" s="185">
        <v>50000</v>
      </c>
      <c r="G11" s="183" t="s">
        <v>740</v>
      </c>
      <c r="H11" s="183" t="s">
        <v>779</v>
      </c>
      <c r="I11" s="183" t="s">
        <v>780</v>
      </c>
      <c r="J11" s="183" t="s">
        <v>781</v>
      </c>
      <c r="K11" s="183" t="s">
        <v>782</v>
      </c>
      <c r="L11" s="184">
        <v>2</v>
      </c>
      <c r="M11" s="184">
        <v>500</v>
      </c>
      <c r="O11" s="187" t="s">
        <v>1316</v>
      </c>
      <c r="P11" s="188">
        <v>450000</v>
      </c>
    </row>
    <row r="12" spans="1:16" ht="17.25" hidden="1" customHeight="1" x14ac:dyDescent="0.25">
      <c r="A12" s="183" t="s">
        <v>51</v>
      </c>
      <c r="B12" s="184">
        <v>953</v>
      </c>
      <c r="C12" s="184">
        <v>2012</v>
      </c>
      <c r="D12" s="183" t="s">
        <v>783</v>
      </c>
      <c r="E12" s="183" t="s">
        <v>740</v>
      </c>
      <c r="F12" s="185">
        <v>39250</v>
      </c>
      <c r="G12" s="183" t="s">
        <v>741</v>
      </c>
      <c r="H12" s="183" t="s">
        <v>784</v>
      </c>
      <c r="I12" s="183" t="s">
        <v>785</v>
      </c>
      <c r="J12" s="183" t="s">
        <v>783</v>
      </c>
      <c r="K12" s="183" t="s">
        <v>786</v>
      </c>
      <c r="L12" s="184">
        <v>6</v>
      </c>
      <c r="M12" s="185">
        <v>9940</v>
      </c>
      <c r="O12" s="187" t="s">
        <v>16</v>
      </c>
      <c r="P12" s="188">
        <v>6635290.4299999997</v>
      </c>
    </row>
    <row r="13" spans="1:16" ht="17.25" hidden="1" customHeight="1" x14ac:dyDescent="0.25">
      <c r="A13" s="183" t="s">
        <v>51</v>
      </c>
      <c r="B13" s="184">
        <v>963</v>
      </c>
      <c r="C13" s="184">
        <v>2012</v>
      </c>
      <c r="D13" s="183" t="s">
        <v>787</v>
      </c>
      <c r="E13" s="183" t="s">
        <v>740</v>
      </c>
      <c r="F13" s="185">
        <v>68600</v>
      </c>
      <c r="G13" s="183" t="s">
        <v>741</v>
      </c>
      <c r="H13" s="183" t="s">
        <v>788</v>
      </c>
      <c r="I13" s="183" t="s">
        <v>789</v>
      </c>
      <c r="J13" s="183" t="s">
        <v>790</v>
      </c>
      <c r="K13" s="183" t="s">
        <v>791</v>
      </c>
      <c r="L13" s="184">
        <v>4</v>
      </c>
      <c r="M13" s="185">
        <v>6000</v>
      </c>
      <c r="O13" s="187" t="s">
        <v>18</v>
      </c>
      <c r="P13" s="188">
        <v>5112295</v>
      </c>
    </row>
    <row r="14" spans="1:16" ht="17.25" hidden="1" customHeight="1" x14ac:dyDescent="0.25">
      <c r="A14" s="183" t="s">
        <v>51</v>
      </c>
      <c r="B14" s="184">
        <v>971</v>
      </c>
      <c r="C14" s="184">
        <v>2012</v>
      </c>
      <c r="D14" s="183" t="s">
        <v>792</v>
      </c>
      <c r="E14" s="183" t="s">
        <v>740</v>
      </c>
      <c r="F14" s="185">
        <v>50000</v>
      </c>
      <c r="G14" s="183" t="s">
        <v>741</v>
      </c>
      <c r="H14" s="183" t="s">
        <v>793</v>
      </c>
      <c r="I14" s="183" t="s">
        <v>794</v>
      </c>
      <c r="J14" s="183" t="s">
        <v>795</v>
      </c>
      <c r="K14" s="183" t="s">
        <v>796</v>
      </c>
      <c r="L14" s="184">
        <v>3</v>
      </c>
      <c r="M14" s="185">
        <v>2851.6</v>
      </c>
      <c r="O14" s="187" t="s">
        <v>1635</v>
      </c>
      <c r="P14" s="188">
        <v>103630</v>
      </c>
    </row>
    <row r="15" spans="1:16" ht="17.25" hidden="1" customHeight="1" x14ac:dyDescent="0.25">
      <c r="A15" s="183" t="s">
        <v>51</v>
      </c>
      <c r="B15" s="184">
        <v>956</v>
      </c>
      <c r="C15" s="184">
        <v>2012</v>
      </c>
      <c r="D15" s="183" t="s">
        <v>797</v>
      </c>
      <c r="E15" s="183" t="s">
        <v>740</v>
      </c>
      <c r="F15" s="185">
        <v>15000</v>
      </c>
      <c r="G15" s="183" t="s">
        <v>741</v>
      </c>
      <c r="H15" s="183" t="s">
        <v>798</v>
      </c>
      <c r="I15" s="183" t="s">
        <v>799</v>
      </c>
      <c r="J15" s="183" t="s">
        <v>800</v>
      </c>
      <c r="K15" s="183" t="s">
        <v>801</v>
      </c>
      <c r="L15" s="184">
        <v>6</v>
      </c>
      <c r="M15" s="184">
        <v>325</v>
      </c>
      <c r="O15" s="187" t="s">
        <v>0</v>
      </c>
      <c r="P15" s="188">
        <v>518656</v>
      </c>
    </row>
    <row r="16" spans="1:16" ht="17.25" hidden="1" customHeight="1" x14ac:dyDescent="0.25">
      <c r="A16" s="183" t="s">
        <v>51</v>
      </c>
      <c r="B16" s="184">
        <v>982</v>
      </c>
      <c r="C16" s="184">
        <v>2012</v>
      </c>
      <c r="D16" s="183" t="s">
        <v>802</v>
      </c>
      <c r="E16" s="183" t="s">
        <v>740</v>
      </c>
      <c r="F16" s="185">
        <v>50000</v>
      </c>
      <c r="G16" s="183" t="s">
        <v>741</v>
      </c>
      <c r="H16" s="183" t="s">
        <v>803</v>
      </c>
      <c r="I16" s="183" t="s">
        <v>804</v>
      </c>
      <c r="J16" s="183" t="s">
        <v>805</v>
      </c>
      <c r="K16" s="183" t="s">
        <v>806</v>
      </c>
      <c r="L16" s="184">
        <v>2</v>
      </c>
      <c r="M16" s="184">
        <v>130.30000000000001</v>
      </c>
      <c r="O16" s="187" t="s">
        <v>12</v>
      </c>
      <c r="P16" s="188">
        <v>1899924.04</v>
      </c>
    </row>
    <row r="17" spans="1:16" ht="17.25" hidden="1" customHeight="1" x14ac:dyDescent="0.25">
      <c r="A17" s="183" t="s">
        <v>51</v>
      </c>
      <c r="B17" s="184">
        <v>958</v>
      </c>
      <c r="C17" s="184">
        <v>2012</v>
      </c>
      <c r="D17" s="183" t="s">
        <v>807</v>
      </c>
      <c r="E17" s="183" t="s">
        <v>740</v>
      </c>
      <c r="F17" s="185">
        <v>10000</v>
      </c>
      <c r="G17" s="183" t="s">
        <v>741</v>
      </c>
      <c r="H17" s="183" t="s">
        <v>808</v>
      </c>
      <c r="I17" s="183" t="s">
        <v>809</v>
      </c>
      <c r="J17" s="183" t="s">
        <v>810</v>
      </c>
      <c r="K17" s="183" t="s">
        <v>811</v>
      </c>
      <c r="L17" s="184">
        <v>4</v>
      </c>
      <c r="M17" s="184">
        <v>129.4</v>
      </c>
      <c r="O17" s="187" t="s">
        <v>4</v>
      </c>
      <c r="P17" s="188">
        <v>850177</v>
      </c>
    </row>
    <row r="18" spans="1:16" ht="17.25" hidden="1" customHeight="1" x14ac:dyDescent="0.25">
      <c r="A18" s="183" t="s">
        <v>51</v>
      </c>
      <c r="B18" s="184">
        <v>970</v>
      </c>
      <c r="C18" s="184">
        <v>2012</v>
      </c>
      <c r="D18" s="183" t="s">
        <v>812</v>
      </c>
      <c r="E18" s="183" t="s">
        <v>740</v>
      </c>
      <c r="F18" s="185">
        <v>50000</v>
      </c>
      <c r="G18" s="183" t="s">
        <v>741</v>
      </c>
      <c r="H18" s="183" t="s">
        <v>813</v>
      </c>
      <c r="I18" s="183" t="s">
        <v>814</v>
      </c>
      <c r="J18" s="183" t="s">
        <v>815</v>
      </c>
      <c r="K18" s="183" t="s">
        <v>816</v>
      </c>
      <c r="L18" s="184">
        <v>4</v>
      </c>
      <c r="M18" s="184">
        <v>125</v>
      </c>
      <c r="O18" s="187" t="s">
        <v>1762</v>
      </c>
      <c r="P18" s="188">
        <v>5832830</v>
      </c>
    </row>
    <row r="19" spans="1:16" ht="17.25" hidden="1" customHeight="1" x14ac:dyDescent="0.25">
      <c r="A19" s="183" t="s">
        <v>51</v>
      </c>
      <c r="B19" s="184">
        <v>977</v>
      </c>
      <c r="C19" s="184">
        <v>2012</v>
      </c>
      <c r="D19" s="183" t="s">
        <v>817</v>
      </c>
      <c r="E19" s="183" t="s">
        <v>740</v>
      </c>
      <c r="F19" s="185">
        <v>50000</v>
      </c>
      <c r="G19" s="183" t="s">
        <v>741</v>
      </c>
      <c r="H19" s="183" t="s">
        <v>818</v>
      </c>
      <c r="I19" s="183" t="s">
        <v>819</v>
      </c>
      <c r="J19" s="183" t="s">
        <v>820</v>
      </c>
      <c r="K19" s="183" t="s">
        <v>821</v>
      </c>
      <c r="L19" s="184">
        <v>3</v>
      </c>
      <c r="M19" s="184">
        <v>62.1</v>
      </c>
      <c r="O19" s="187" t="s">
        <v>1817</v>
      </c>
      <c r="P19" s="188">
        <v>2881829</v>
      </c>
    </row>
    <row r="20" spans="1:16" ht="17.25" hidden="1" customHeight="1" x14ac:dyDescent="0.25">
      <c r="A20" s="183" t="s">
        <v>51</v>
      </c>
      <c r="B20" s="184">
        <v>972</v>
      </c>
      <c r="C20" s="184">
        <v>2012</v>
      </c>
      <c r="D20" s="183" t="s">
        <v>822</v>
      </c>
      <c r="E20" s="183" t="s">
        <v>740</v>
      </c>
      <c r="F20" s="185">
        <v>25000</v>
      </c>
      <c r="G20" s="183" t="s">
        <v>741</v>
      </c>
      <c r="H20" s="183" t="s">
        <v>823</v>
      </c>
      <c r="I20" s="183" t="s">
        <v>824</v>
      </c>
      <c r="J20" s="183" t="s">
        <v>825</v>
      </c>
      <c r="K20" s="183" t="s">
        <v>826</v>
      </c>
      <c r="L20" s="184">
        <v>5</v>
      </c>
      <c r="M20" s="184">
        <v>40</v>
      </c>
      <c r="O20" s="187" t="s">
        <v>522</v>
      </c>
      <c r="P20" s="188">
        <v>1600333.5</v>
      </c>
    </row>
    <row r="21" spans="1:16" ht="17.25" hidden="1" customHeight="1" x14ac:dyDescent="0.25">
      <c r="A21" s="183" t="s">
        <v>51</v>
      </c>
      <c r="B21" s="184">
        <v>954</v>
      </c>
      <c r="C21" s="184">
        <v>2012</v>
      </c>
      <c r="D21" s="183" t="s">
        <v>827</v>
      </c>
      <c r="E21" s="183" t="s">
        <v>740</v>
      </c>
      <c r="F21" s="185">
        <v>50000</v>
      </c>
      <c r="G21" s="183" t="s">
        <v>741</v>
      </c>
      <c r="H21" s="183" t="s">
        <v>828</v>
      </c>
      <c r="I21" s="183" t="s">
        <v>829</v>
      </c>
      <c r="J21" s="183" t="s">
        <v>830</v>
      </c>
      <c r="K21" s="183" t="s">
        <v>791</v>
      </c>
      <c r="L21" s="184">
        <v>4</v>
      </c>
      <c r="M21" s="184">
        <v>28.4</v>
      </c>
      <c r="O21" s="187" t="s">
        <v>107</v>
      </c>
      <c r="P21" s="188">
        <v>1632189</v>
      </c>
    </row>
    <row r="22" spans="1:16" ht="17.25" hidden="1" customHeight="1" x14ac:dyDescent="0.25">
      <c r="A22" s="183" t="s">
        <v>51</v>
      </c>
      <c r="B22" s="184">
        <v>960</v>
      </c>
      <c r="C22" s="184">
        <v>2012</v>
      </c>
      <c r="D22" s="183" t="s">
        <v>831</v>
      </c>
      <c r="E22" s="183" t="s">
        <v>740</v>
      </c>
      <c r="F22" s="185">
        <v>50000</v>
      </c>
      <c r="G22" s="183" t="s">
        <v>741</v>
      </c>
      <c r="H22" s="183" t="s">
        <v>832</v>
      </c>
      <c r="I22" s="183" t="s">
        <v>833</v>
      </c>
      <c r="J22" s="183" t="s">
        <v>834</v>
      </c>
      <c r="K22" s="183" t="s">
        <v>835</v>
      </c>
      <c r="L22" s="184">
        <v>6</v>
      </c>
      <c r="M22" s="184">
        <v>17.3</v>
      </c>
      <c r="O22" s="187" t="s">
        <v>108</v>
      </c>
      <c r="P22" s="188">
        <v>1715000</v>
      </c>
    </row>
    <row r="23" spans="1:16" ht="17.25" hidden="1" customHeight="1" x14ac:dyDescent="0.25">
      <c r="A23" s="183" t="s">
        <v>51</v>
      </c>
      <c r="B23" s="184">
        <v>976</v>
      </c>
      <c r="C23" s="184">
        <v>2012</v>
      </c>
      <c r="D23" s="183" t="s">
        <v>836</v>
      </c>
      <c r="E23" s="183" t="s">
        <v>740</v>
      </c>
      <c r="F23" s="185">
        <v>50000</v>
      </c>
      <c r="G23" s="183" t="s">
        <v>741</v>
      </c>
      <c r="H23" s="183" t="s">
        <v>837</v>
      </c>
      <c r="I23" s="183" t="s">
        <v>838</v>
      </c>
      <c r="J23" s="183" t="s">
        <v>839</v>
      </c>
      <c r="K23" s="183" t="s">
        <v>840</v>
      </c>
      <c r="L23" s="184">
        <v>6</v>
      </c>
      <c r="M23" s="184">
        <v>16</v>
      </c>
      <c r="O23" s="187" t="s">
        <v>277</v>
      </c>
      <c r="P23" s="188">
        <v>111587</v>
      </c>
    </row>
    <row r="24" spans="1:16" ht="17.25" hidden="1" customHeight="1" x14ac:dyDescent="0.25">
      <c r="A24" s="183" t="s">
        <v>51</v>
      </c>
      <c r="B24" s="184">
        <v>969</v>
      </c>
      <c r="C24" s="184">
        <v>2012</v>
      </c>
      <c r="D24" s="183" t="s">
        <v>841</v>
      </c>
      <c r="E24" s="183" t="s">
        <v>740</v>
      </c>
      <c r="F24" s="185">
        <v>50000</v>
      </c>
      <c r="G24" s="183" t="s">
        <v>741</v>
      </c>
      <c r="H24" s="183" t="s">
        <v>842</v>
      </c>
      <c r="I24" s="183" t="s">
        <v>843</v>
      </c>
      <c r="J24" s="183" t="s">
        <v>844</v>
      </c>
      <c r="K24" s="183" t="s">
        <v>845</v>
      </c>
      <c r="L24" s="184">
        <v>2</v>
      </c>
      <c r="M24" s="184">
        <v>14.5</v>
      </c>
      <c r="O24" s="187" t="s">
        <v>22</v>
      </c>
      <c r="P24" s="188">
        <v>1350000</v>
      </c>
    </row>
    <row r="25" spans="1:16" ht="17.25" hidden="1" customHeight="1" x14ac:dyDescent="0.25">
      <c r="A25" s="183" t="s">
        <v>51</v>
      </c>
      <c r="B25" s="184">
        <v>961</v>
      </c>
      <c r="C25" s="184">
        <v>2012</v>
      </c>
      <c r="D25" s="183" t="s">
        <v>846</v>
      </c>
      <c r="E25" s="183" t="s">
        <v>740</v>
      </c>
      <c r="F25" s="185">
        <v>50000</v>
      </c>
      <c r="G25" s="183" t="s">
        <v>741</v>
      </c>
      <c r="H25" s="183" t="s">
        <v>847</v>
      </c>
      <c r="I25" s="183" t="s">
        <v>848</v>
      </c>
      <c r="J25" s="183" t="s">
        <v>849</v>
      </c>
      <c r="K25" s="183" t="s">
        <v>850</v>
      </c>
      <c r="L25" s="184">
        <v>4</v>
      </c>
      <c r="M25" s="184">
        <v>11</v>
      </c>
      <c r="O25" s="187" t="s">
        <v>110</v>
      </c>
      <c r="P25" s="188">
        <v>997527</v>
      </c>
    </row>
    <row r="26" spans="1:16" ht="17.25" hidden="1" customHeight="1" x14ac:dyDescent="0.25">
      <c r="A26" s="183" t="s">
        <v>51</v>
      </c>
      <c r="B26" s="184">
        <v>978</v>
      </c>
      <c r="C26" s="184">
        <v>2012</v>
      </c>
      <c r="D26" s="183" t="s">
        <v>851</v>
      </c>
      <c r="E26" s="183" t="s">
        <v>740</v>
      </c>
      <c r="F26" s="185">
        <v>50000</v>
      </c>
      <c r="G26" s="183" t="s">
        <v>741</v>
      </c>
      <c r="H26" s="183" t="s">
        <v>852</v>
      </c>
      <c r="I26" s="183" t="s">
        <v>853</v>
      </c>
      <c r="J26" s="183" t="s">
        <v>854</v>
      </c>
      <c r="K26" s="183" t="s">
        <v>855</v>
      </c>
      <c r="L26" s="184">
        <v>2</v>
      </c>
      <c r="M26" s="184">
        <v>8.1999999999999993</v>
      </c>
      <c r="O26" s="187" t="s">
        <v>10</v>
      </c>
      <c r="P26" s="188">
        <v>4257409.1899999995</v>
      </c>
    </row>
    <row r="27" spans="1:16" ht="17.25" hidden="1" customHeight="1" x14ac:dyDescent="0.25">
      <c r="A27" s="183" t="s">
        <v>51</v>
      </c>
      <c r="B27" s="184">
        <v>981</v>
      </c>
      <c r="C27" s="184">
        <v>2012</v>
      </c>
      <c r="D27" s="183" t="s">
        <v>856</v>
      </c>
      <c r="E27" s="183" t="s">
        <v>740</v>
      </c>
      <c r="F27" s="185">
        <v>50000</v>
      </c>
      <c r="G27" s="183" t="s">
        <v>741</v>
      </c>
      <c r="H27" s="183" t="s">
        <v>857</v>
      </c>
      <c r="I27" s="183" t="s">
        <v>858</v>
      </c>
      <c r="J27" s="183" t="s">
        <v>859</v>
      </c>
      <c r="K27" s="183" t="s">
        <v>845</v>
      </c>
      <c r="L27" s="184">
        <v>2</v>
      </c>
      <c r="M27" s="184">
        <v>6.7</v>
      </c>
      <c r="O27" s="187" t="s">
        <v>111</v>
      </c>
      <c r="P27" s="188">
        <v>3199048</v>
      </c>
    </row>
    <row r="28" spans="1:16" ht="17.25" hidden="1" customHeight="1" x14ac:dyDescent="0.25">
      <c r="A28" s="183" t="s">
        <v>51</v>
      </c>
      <c r="B28" s="184">
        <v>967</v>
      </c>
      <c r="C28" s="184">
        <v>2012</v>
      </c>
      <c r="D28" s="183" t="s">
        <v>860</v>
      </c>
      <c r="E28" s="183" t="s">
        <v>740</v>
      </c>
      <c r="F28" s="185">
        <v>149100</v>
      </c>
      <c r="G28" s="183" t="s">
        <v>741</v>
      </c>
      <c r="H28" s="183" t="s">
        <v>861</v>
      </c>
      <c r="I28" s="183" t="s">
        <v>862</v>
      </c>
      <c r="J28" s="183" t="s">
        <v>863</v>
      </c>
      <c r="K28" s="183" t="s">
        <v>864</v>
      </c>
      <c r="L28" s="184">
        <v>4</v>
      </c>
      <c r="M28" s="184">
        <v>5.5</v>
      </c>
      <c r="O28" s="187" t="s">
        <v>112</v>
      </c>
      <c r="P28" s="188">
        <v>2939151.5</v>
      </c>
    </row>
    <row r="29" spans="1:16" ht="17.25" hidden="1" customHeight="1" x14ac:dyDescent="0.25">
      <c r="A29" s="183" t="s">
        <v>51</v>
      </c>
      <c r="B29" s="184">
        <v>974</v>
      </c>
      <c r="C29" s="184">
        <v>2012</v>
      </c>
      <c r="D29" s="183" t="s">
        <v>865</v>
      </c>
      <c r="E29" s="183" t="s">
        <v>740</v>
      </c>
      <c r="F29" s="185">
        <v>45000</v>
      </c>
      <c r="G29" s="183" t="s">
        <v>741</v>
      </c>
      <c r="H29" s="183" t="s">
        <v>866</v>
      </c>
      <c r="I29" s="183" t="s">
        <v>867</v>
      </c>
      <c r="J29" s="183" t="s">
        <v>868</v>
      </c>
      <c r="K29" s="183" t="s">
        <v>869</v>
      </c>
      <c r="L29" s="184">
        <v>2</v>
      </c>
      <c r="M29" s="184">
        <v>3.6</v>
      </c>
      <c r="O29" s="187" t="s">
        <v>2729</v>
      </c>
      <c r="P29" s="188">
        <v>1072670</v>
      </c>
    </row>
    <row r="30" spans="1:16" ht="17.25" hidden="1" customHeight="1" x14ac:dyDescent="0.25">
      <c r="A30" s="183" t="s">
        <v>51</v>
      </c>
      <c r="B30" s="184">
        <v>975</v>
      </c>
      <c r="C30" s="184">
        <v>2012</v>
      </c>
      <c r="D30" s="183" t="s">
        <v>870</v>
      </c>
      <c r="E30" s="183" t="s">
        <v>740</v>
      </c>
      <c r="F30" s="185">
        <v>50000</v>
      </c>
      <c r="G30" s="183" t="s">
        <v>741</v>
      </c>
      <c r="H30" s="183" t="s">
        <v>871</v>
      </c>
      <c r="I30" s="183" t="s">
        <v>872</v>
      </c>
      <c r="J30" s="183" t="s">
        <v>873</v>
      </c>
      <c r="K30" s="183" t="s">
        <v>874</v>
      </c>
      <c r="L30" s="184">
        <v>5</v>
      </c>
      <c r="M30" s="184">
        <v>2.2999999999999998</v>
      </c>
      <c r="O30" s="187" t="s">
        <v>36</v>
      </c>
      <c r="P30" s="188">
        <v>1527205.5</v>
      </c>
    </row>
    <row r="31" spans="1:16" ht="17.25" hidden="1" customHeight="1" x14ac:dyDescent="0.25">
      <c r="A31" s="183" t="s">
        <v>51</v>
      </c>
      <c r="B31" s="184">
        <v>966</v>
      </c>
      <c r="C31" s="184">
        <v>2012</v>
      </c>
      <c r="D31" s="183" t="s">
        <v>875</v>
      </c>
      <c r="E31" s="183" t="s">
        <v>740</v>
      </c>
      <c r="F31" s="185">
        <v>25000</v>
      </c>
      <c r="G31" s="183" t="s">
        <v>741</v>
      </c>
      <c r="H31" s="183" t="s">
        <v>876</v>
      </c>
      <c r="I31" s="183" t="s">
        <v>877</v>
      </c>
      <c r="J31" s="183" t="s">
        <v>878</v>
      </c>
      <c r="K31" s="183" t="s">
        <v>826</v>
      </c>
      <c r="L31" s="184">
        <v>7</v>
      </c>
      <c r="M31" s="184">
        <v>1</v>
      </c>
      <c r="O31" s="187" t="s">
        <v>34</v>
      </c>
      <c r="P31" s="188">
        <v>1658888</v>
      </c>
    </row>
    <row r="32" spans="1:16" ht="17.25" hidden="1" customHeight="1" x14ac:dyDescent="0.25">
      <c r="A32" s="183" t="s">
        <v>51</v>
      </c>
      <c r="B32" s="184">
        <v>973</v>
      </c>
      <c r="C32" s="184">
        <v>2012</v>
      </c>
      <c r="D32" s="183" t="s">
        <v>879</v>
      </c>
      <c r="E32" s="183" t="s">
        <v>740</v>
      </c>
      <c r="F32" s="185">
        <v>15000</v>
      </c>
      <c r="G32" s="183" t="s">
        <v>741</v>
      </c>
      <c r="H32" s="183" t="s">
        <v>880</v>
      </c>
      <c r="I32" s="183" t="s">
        <v>881</v>
      </c>
      <c r="J32" s="183" t="s">
        <v>882</v>
      </c>
      <c r="K32" s="183" t="s">
        <v>845</v>
      </c>
      <c r="L32" s="184">
        <v>2</v>
      </c>
      <c r="M32" s="184">
        <v>1</v>
      </c>
      <c r="O32" s="187" t="s">
        <v>116</v>
      </c>
      <c r="P32" s="188">
        <v>1270359.1099999999</v>
      </c>
    </row>
    <row r="33" spans="1:16" ht="17.25" hidden="1" customHeight="1" x14ac:dyDescent="0.25">
      <c r="A33" s="183" t="s">
        <v>51</v>
      </c>
      <c r="B33" s="184">
        <v>968</v>
      </c>
      <c r="C33" s="184">
        <v>2012</v>
      </c>
      <c r="D33" s="183" t="s">
        <v>883</v>
      </c>
      <c r="E33" s="183" t="s">
        <v>773</v>
      </c>
      <c r="F33" s="185">
        <v>20000</v>
      </c>
      <c r="G33" s="183" t="s">
        <v>749</v>
      </c>
      <c r="H33" s="183" t="s">
        <v>884</v>
      </c>
      <c r="I33" s="183" t="s">
        <v>885</v>
      </c>
      <c r="J33" s="183" t="s">
        <v>886</v>
      </c>
      <c r="K33" s="183" t="s">
        <v>840</v>
      </c>
      <c r="L33" s="184">
        <v>6</v>
      </c>
      <c r="M33" s="184">
        <v>85.5</v>
      </c>
      <c r="O33" s="187" t="s">
        <v>117</v>
      </c>
      <c r="P33" s="188">
        <v>2352348.8099999996</v>
      </c>
    </row>
    <row r="34" spans="1:16" ht="17.25" hidden="1" customHeight="1" x14ac:dyDescent="0.25">
      <c r="A34" s="183" t="s">
        <v>51</v>
      </c>
      <c r="B34" s="184">
        <v>959</v>
      </c>
      <c r="C34" s="184">
        <v>2012</v>
      </c>
      <c r="D34" s="183" t="s">
        <v>887</v>
      </c>
      <c r="E34" s="183" t="s">
        <v>740</v>
      </c>
      <c r="F34" s="185">
        <v>50000</v>
      </c>
      <c r="G34" s="183" t="s">
        <v>749</v>
      </c>
      <c r="H34" s="183" t="s">
        <v>888</v>
      </c>
      <c r="I34" s="183" t="s">
        <v>889</v>
      </c>
      <c r="J34" s="183" t="s">
        <v>890</v>
      </c>
      <c r="K34" s="183" t="s">
        <v>891</v>
      </c>
      <c r="L34" s="184">
        <v>1</v>
      </c>
      <c r="M34" s="184">
        <v>61</v>
      </c>
      <c r="O34" s="187" t="s">
        <v>276</v>
      </c>
      <c r="P34" s="188">
        <v>770716.9</v>
      </c>
    </row>
    <row r="35" spans="1:16" ht="17.25" hidden="1" customHeight="1" x14ac:dyDescent="0.25">
      <c r="A35" s="183" t="s">
        <v>51</v>
      </c>
      <c r="B35" s="184">
        <v>962</v>
      </c>
      <c r="C35" s="184">
        <v>2012</v>
      </c>
      <c r="D35" s="183" t="s">
        <v>892</v>
      </c>
      <c r="E35" s="183" t="s">
        <v>740</v>
      </c>
      <c r="F35" s="185">
        <v>8530</v>
      </c>
      <c r="G35" s="183" t="s">
        <v>749</v>
      </c>
      <c r="H35" s="183" t="s">
        <v>893</v>
      </c>
      <c r="I35" s="183" t="s">
        <v>894</v>
      </c>
      <c r="J35" s="183" t="s">
        <v>895</v>
      </c>
      <c r="K35" s="183" t="s">
        <v>811</v>
      </c>
      <c r="L35" s="184">
        <v>4</v>
      </c>
      <c r="M35" s="184">
        <v>11.7</v>
      </c>
      <c r="O35" s="187" t="s">
        <v>122</v>
      </c>
      <c r="P35" s="188">
        <v>1398000</v>
      </c>
    </row>
    <row r="36" spans="1:16" ht="17.25" hidden="1" customHeight="1" x14ac:dyDescent="0.25">
      <c r="A36" s="183" t="s">
        <v>51</v>
      </c>
      <c r="B36" s="184">
        <v>955</v>
      </c>
      <c r="C36" s="184">
        <v>2012</v>
      </c>
      <c r="D36" s="183" t="s">
        <v>896</v>
      </c>
      <c r="E36" s="183" t="s">
        <v>740</v>
      </c>
      <c r="F36" s="185">
        <v>9112.83</v>
      </c>
      <c r="G36" s="183" t="s">
        <v>749</v>
      </c>
      <c r="H36" s="183" t="s">
        <v>897</v>
      </c>
      <c r="I36" s="183" t="s">
        <v>898</v>
      </c>
      <c r="J36" s="183" t="s">
        <v>899</v>
      </c>
      <c r="K36" s="183" t="s">
        <v>840</v>
      </c>
      <c r="L36" s="184">
        <v>6</v>
      </c>
      <c r="M36" s="184">
        <v>10.8</v>
      </c>
      <c r="O36" s="187" t="s">
        <v>64</v>
      </c>
      <c r="P36" s="188">
        <v>2061500</v>
      </c>
    </row>
    <row r="37" spans="1:16" ht="17.25" hidden="1" customHeight="1" x14ac:dyDescent="0.25">
      <c r="A37" s="183" t="s">
        <v>51</v>
      </c>
      <c r="B37" s="184">
        <v>964</v>
      </c>
      <c r="C37" s="184">
        <v>2012</v>
      </c>
      <c r="D37" s="183" t="s">
        <v>900</v>
      </c>
      <c r="E37" s="183" t="s">
        <v>740</v>
      </c>
      <c r="F37" s="185">
        <v>50000</v>
      </c>
      <c r="G37" s="183" t="s">
        <v>749</v>
      </c>
      <c r="H37" s="183" t="s">
        <v>901</v>
      </c>
      <c r="I37" s="183" t="s">
        <v>902</v>
      </c>
      <c r="J37" s="183" t="s">
        <v>903</v>
      </c>
      <c r="K37" s="183" t="s">
        <v>874</v>
      </c>
      <c r="L37" s="184">
        <v>4</v>
      </c>
      <c r="M37" s="184">
        <v>5</v>
      </c>
      <c r="O37" s="187" t="s">
        <v>125</v>
      </c>
      <c r="P37" s="188">
        <v>1185254.3599999999</v>
      </c>
    </row>
    <row r="38" spans="1:16" ht="17.25" hidden="1" customHeight="1" x14ac:dyDescent="0.25">
      <c r="A38" s="183" t="s">
        <v>51</v>
      </c>
      <c r="B38" s="184">
        <v>985</v>
      </c>
      <c r="C38" s="184">
        <v>2014</v>
      </c>
      <c r="D38" s="183" t="s">
        <v>904</v>
      </c>
      <c r="E38" s="183" t="s">
        <v>740</v>
      </c>
      <c r="F38" s="184">
        <v>0</v>
      </c>
      <c r="G38" s="183" t="s">
        <v>741</v>
      </c>
      <c r="H38" s="183" t="s">
        <v>905</v>
      </c>
      <c r="I38" s="183" t="s">
        <v>906</v>
      </c>
      <c r="J38" s="183" t="s">
        <v>907</v>
      </c>
      <c r="K38" s="183" t="s">
        <v>801</v>
      </c>
      <c r="L38" s="184">
        <v>7</v>
      </c>
      <c r="M38" s="184">
        <v>1</v>
      </c>
      <c r="O38" s="187" t="s">
        <v>365</v>
      </c>
      <c r="P38" s="188">
        <v>6108163.4199999999</v>
      </c>
    </row>
    <row r="39" spans="1:16" ht="17.25" hidden="1" customHeight="1" x14ac:dyDescent="0.25">
      <c r="A39" s="183" t="s">
        <v>51</v>
      </c>
      <c r="B39" s="184">
        <v>984</v>
      </c>
      <c r="C39" s="184">
        <v>2014</v>
      </c>
      <c r="D39" s="183" t="s">
        <v>908</v>
      </c>
      <c r="E39" s="183" t="s">
        <v>740</v>
      </c>
      <c r="F39" s="184">
        <v>0</v>
      </c>
      <c r="G39" s="183" t="s">
        <v>749</v>
      </c>
      <c r="H39" s="183" t="s">
        <v>909</v>
      </c>
      <c r="I39" s="183" t="s">
        <v>910</v>
      </c>
      <c r="J39" s="183" t="s">
        <v>911</v>
      </c>
      <c r="K39" s="183" t="s">
        <v>912</v>
      </c>
      <c r="L39" s="184">
        <v>6</v>
      </c>
      <c r="M39" s="184">
        <v>11.2</v>
      </c>
      <c r="O39" s="187" t="s">
        <v>65</v>
      </c>
      <c r="P39" s="188">
        <v>4051788.5</v>
      </c>
    </row>
    <row r="40" spans="1:16" ht="17.25" hidden="1" customHeight="1" x14ac:dyDescent="0.25">
      <c r="A40" s="183" t="s">
        <v>51</v>
      </c>
      <c r="B40" s="184">
        <v>983</v>
      </c>
      <c r="C40" s="184">
        <v>2014</v>
      </c>
      <c r="D40" s="183" t="s">
        <v>913</v>
      </c>
      <c r="E40" s="183" t="s">
        <v>740</v>
      </c>
      <c r="F40" s="184">
        <v>0</v>
      </c>
      <c r="G40" s="183" t="s">
        <v>749</v>
      </c>
      <c r="H40" s="183" t="s">
        <v>914</v>
      </c>
      <c r="I40" s="183" t="s">
        <v>915</v>
      </c>
      <c r="J40" s="183" t="s">
        <v>916</v>
      </c>
      <c r="K40" s="183" t="s">
        <v>917</v>
      </c>
      <c r="L40" s="184">
        <v>5</v>
      </c>
      <c r="M40" s="184">
        <v>1</v>
      </c>
      <c r="O40" s="187" t="s">
        <v>66</v>
      </c>
      <c r="P40" s="188">
        <v>2357901.19</v>
      </c>
    </row>
    <row r="41" spans="1:16" ht="17.25" hidden="1" customHeight="1" x14ac:dyDescent="0.25">
      <c r="A41" s="183" t="s">
        <v>82</v>
      </c>
      <c r="B41" s="184">
        <v>803</v>
      </c>
      <c r="C41" s="184">
        <v>2011</v>
      </c>
      <c r="D41" s="183" t="s">
        <v>918</v>
      </c>
      <c r="E41" s="183" t="s">
        <v>773</v>
      </c>
      <c r="F41" s="185">
        <v>126381</v>
      </c>
      <c r="G41" s="183" t="s">
        <v>741</v>
      </c>
      <c r="H41" s="183" t="s">
        <v>919</v>
      </c>
      <c r="I41" s="183" t="s">
        <v>920</v>
      </c>
      <c r="J41" s="183" t="s">
        <v>921</v>
      </c>
      <c r="K41" s="183" t="s">
        <v>239</v>
      </c>
      <c r="L41" s="184">
        <v>3</v>
      </c>
      <c r="M41" s="184">
        <v>18</v>
      </c>
      <c r="O41" s="187" t="s">
        <v>2</v>
      </c>
      <c r="P41" s="188">
        <v>1576307.4500000002</v>
      </c>
    </row>
    <row r="42" spans="1:16" ht="17.25" hidden="1" customHeight="1" x14ac:dyDescent="0.25">
      <c r="A42" s="183" t="s">
        <v>82</v>
      </c>
      <c r="B42" s="184">
        <v>802</v>
      </c>
      <c r="C42" s="184">
        <v>2011</v>
      </c>
      <c r="D42" s="183" t="s">
        <v>922</v>
      </c>
      <c r="E42" s="183" t="s">
        <v>773</v>
      </c>
      <c r="F42" s="185">
        <v>150922.6</v>
      </c>
      <c r="G42" s="183" t="s">
        <v>741</v>
      </c>
      <c r="H42" s="183" t="s">
        <v>923</v>
      </c>
      <c r="I42" s="183" t="s">
        <v>924</v>
      </c>
      <c r="J42" s="183" t="s">
        <v>925</v>
      </c>
      <c r="K42" s="183" t="s">
        <v>926</v>
      </c>
      <c r="L42" s="184">
        <v>2</v>
      </c>
      <c r="M42" s="184">
        <v>15.2</v>
      </c>
      <c r="O42" s="187" t="s">
        <v>129</v>
      </c>
      <c r="P42" s="188">
        <v>3492000</v>
      </c>
    </row>
    <row r="43" spans="1:16" ht="17.25" hidden="1" customHeight="1" x14ac:dyDescent="0.25">
      <c r="A43" s="183" t="s">
        <v>82</v>
      </c>
      <c r="B43" s="184">
        <v>804</v>
      </c>
      <c r="C43" s="184">
        <v>2012</v>
      </c>
      <c r="D43" s="183" t="s">
        <v>927</v>
      </c>
      <c r="E43" s="183" t="s">
        <v>773</v>
      </c>
      <c r="F43" s="185">
        <v>242582</v>
      </c>
      <c r="G43" s="183" t="s">
        <v>740</v>
      </c>
      <c r="H43" s="183" t="s">
        <v>928</v>
      </c>
      <c r="I43" s="183" t="s">
        <v>929</v>
      </c>
      <c r="J43" s="183" t="s">
        <v>930</v>
      </c>
      <c r="K43" s="183" t="s">
        <v>931</v>
      </c>
      <c r="L43" s="184">
        <v>1</v>
      </c>
      <c r="M43" s="184">
        <v>410</v>
      </c>
      <c r="O43" s="187" t="s">
        <v>130</v>
      </c>
      <c r="P43" s="188">
        <v>1251147</v>
      </c>
    </row>
    <row r="44" spans="1:16" ht="17.25" hidden="1" customHeight="1" x14ac:dyDescent="0.25">
      <c r="A44" s="183" t="s">
        <v>82</v>
      </c>
      <c r="B44" s="184">
        <v>813</v>
      </c>
      <c r="C44" s="184">
        <v>2012</v>
      </c>
      <c r="D44" s="183" t="s">
        <v>932</v>
      </c>
      <c r="E44" s="183" t="s">
        <v>773</v>
      </c>
      <c r="F44" s="185">
        <v>230115</v>
      </c>
      <c r="G44" s="183" t="s">
        <v>740</v>
      </c>
      <c r="H44" s="183" t="s">
        <v>933</v>
      </c>
      <c r="I44" s="183" t="s">
        <v>934</v>
      </c>
      <c r="J44" s="183" t="s">
        <v>932</v>
      </c>
      <c r="K44" s="183" t="s">
        <v>935</v>
      </c>
      <c r="L44" s="184">
        <v>3</v>
      </c>
      <c r="M44" s="184">
        <v>200</v>
      </c>
      <c r="O44" s="187" t="s">
        <v>3640</v>
      </c>
      <c r="P44" s="188">
        <v>727845</v>
      </c>
    </row>
    <row r="45" spans="1:16" ht="17.25" hidden="1" customHeight="1" x14ac:dyDescent="0.25">
      <c r="A45" s="183" t="s">
        <v>82</v>
      </c>
      <c r="B45" s="184">
        <v>811</v>
      </c>
      <c r="C45" s="184">
        <v>2012</v>
      </c>
      <c r="D45" s="183" t="s">
        <v>936</v>
      </c>
      <c r="E45" s="183" t="s">
        <v>773</v>
      </c>
      <c r="F45" s="185">
        <v>128442</v>
      </c>
      <c r="G45" s="183" t="s">
        <v>741</v>
      </c>
      <c r="H45" s="183" t="s">
        <v>937</v>
      </c>
      <c r="I45" s="183" t="s">
        <v>938</v>
      </c>
      <c r="J45" s="183" t="s">
        <v>939</v>
      </c>
      <c r="K45" s="183" t="s">
        <v>940</v>
      </c>
      <c r="L45" s="184">
        <v>4</v>
      </c>
      <c r="M45" s="184">
        <v>68</v>
      </c>
      <c r="O45" s="187" t="s">
        <v>131</v>
      </c>
      <c r="P45" s="188">
        <v>1125000</v>
      </c>
    </row>
    <row r="46" spans="1:16" ht="17.25" hidden="1" customHeight="1" x14ac:dyDescent="0.25">
      <c r="A46" s="183" t="s">
        <v>82</v>
      </c>
      <c r="B46" s="184">
        <v>815</v>
      </c>
      <c r="C46" s="184">
        <v>2012</v>
      </c>
      <c r="D46" s="183" t="s">
        <v>941</v>
      </c>
      <c r="E46" s="183" t="s">
        <v>740</v>
      </c>
      <c r="F46" s="185">
        <v>258959</v>
      </c>
      <c r="G46" s="183" t="s">
        <v>741</v>
      </c>
      <c r="H46" s="183" t="s">
        <v>942</v>
      </c>
      <c r="I46" s="183" t="s">
        <v>943</v>
      </c>
      <c r="J46" s="183" t="s">
        <v>944</v>
      </c>
      <c r="K46" s="183" t="s">
        <v>835</v>
      </c>
      <c r="L46" s="184">
        <v>4</v>
      </c>
      <c r="M46" s="184">
        <v>29.7</v>
      </c>
      <c r="O46" s="187" t="s">
        <v>387</v>
      </c>
      <c r="P46" s="188">
        <v>1876651.19</v>
      </c>
    </row>
    <row r="47" spans="1:16" ht="17.25" hidden="1" customHeight="1" x14ac:dyDescent="0.25">
      <c r="A47" s="183" t="s">
        <v>82</v>
      </c>
      <c r="B47" s="184">
        <v>811</v>
      </c>
      <c r="C47" s="184">
        <v>2012</v>
      </c>
      <c r="D47" s="183" t="s">
        <v>936</v>
      </c>
      <c r="E47" s="183" t="s">
        <v>773</v>
      </c>
      <c r="F47" s="185">
        <v>128442</v>
      </c>
      <c r="G47" s="183" t="s">
        <v>741</v>
      </c>
      <c r="H47" s="183" t="s">
        <v>937</v>
      </c>
      <c r="I47" s="183" t="s">
        <v>938</v>
      </c>
      <c r="J47" s="183" t="s">
        <v>945</v>
      </c>
      <c r="K47" s="183" t="s">
        <v>946</v>
      </c>
      <c r="L47" s="184">
        <v>4</v>
      </c>
      <c r="M47" s="184">
        <v>18.100000000000001</v>
      </c>
      <c r="O47" s="187" t="s">
        <v>14</v>
      </c>
      <c r="P47" s="188">
        <v>2375001</v>
      </c>
    </row>
    <row r="48" spans="1:16" ht="17.25" hidden="1" customHeight="1" x14ac:dyDescent="0.25">
      <c r="A48" s="183" t="s">
        <v>82</v>
      </c>
      <c r="B48" s="184">
        <v>811</v>
      </c>
      <c r="C48" s="184">
        <v>2012</v>
      </c>
      <c r="D48" s="183" t="s">
        <v>936</v>
      </c>
      <c r="E48" s="183" t="s">
        <v>773</v>
      </c>
      <c r="F48" s="185">
        <v>128442</v>
      </c>
      <c r="G48" s="183" t="s">
        <v>741</v>
      </c>
      <c r="H48" s="183" t="s">
        <v>937</v>
      </c>
      <c r="I48" s="183" t="s">
        <v>938</v>
      </c>
      <c r="J48" s="183" t="s">
        <v>947</v>
      </c>
      <c r="K48" s="183" t="s">
        <v>946</v>
      </c>
      <c r="L48" s="184">
        <v>4</v>
      </c>
      <c r="M48" s="184">
        <v>9</v>
      </c>
      <c r="O48" s="187" t="s">
        <v>6</v>
      </c>
      <c r="P48" s="188">
        <v>6719639.5900000008</v>
      </c>
    </row>
    <row r="49" spans="1:16" ht="17.25" hidden="1" customHeight="1" x14ac:dyDescent="0.25">
      <c r="A49" s="183" t="s">
        <v>82</v>
      </c>
      <c r="B49" s="184">
        <v>811</v>
      </c>
      <c r="C49" s="184">
        <v>2012</v>
      </c>
      <c r="D49" s="183" t="s">
        <v>936</v>
      </c>
      <c r="E49" s="183" t="s">
        <v>773</v>
      </c>
      <c r="F49" s="185">
        <v>128442</v>
      </c>
      <c r="G49" s="183" t="s">
        <v>741</v>
      </c>
      <c r="H49" s="183" t="s">
        <v>937</v>
      </c>
      <c r="I49" s="183" t="s">
        <v>938</v>
      </c>
      <c r="J49" s="183" t="s">
        <v>948</v>
      </c>
      <c r="K49" s="183" t="s">
        <v>946</v>
      </c>
      <c r="L49" s="184">
        <v>4</v>
      </c>
      <c r="M49" s="184">
        <v>5.9</v>
      </c>
      <c r="O49" s="187" t="s">
        <v>71</v>
      </c>
      <c r="P49" s="188">
        <v>1629978</v>
      </c>
    </row>
    <row r="50" spans="1:16" ht="17.25" hidden="1" customHeight="1" x14ac:dyDescent="0.25">
      <c r="A50" s="183" t="s">
        <v>82</v>
      </c>
      <c r="B50" s="184">
        <v>807</v>
      </c>
      <c r="C50" s="184">
        <v>2012</v>
      </c>
      <c r="D50" s="183" t="s">
        <v>949</v>
      </c>
      <c r="E50" s="183" t="s">
        <v>740</v>
      </c>
      <c r="F50" s="185">
        <v>115000</v>
      </c>
      <c r="G50" s="183" t="s">
        <v>741</v>
      </c>
      <c r="H50" s="183" t="s">
        <v>950</v>
      </c>
      <c r="I50" s="183" t="s">
        <v>951</v>
      </c>
      <c r="J50" s="183" t="s">
        <v>952</v>
      </c>
      <c r="K50" s="183" t="s">
        <v>214</v>
      </c>
      <c r="L50" s="184">
        <v>1</v>
      </c>
      <c r="M50" s="184">
        <v>2.5</v>
      </c>
      <c r="O50" s="187" t="s">
        <v>20</v>
      </c>
      <c r="P50" s="188">
        <v>1748420</v>
      </c>
    </row>
    <row r="51" spans="1:16" ht="17.25" hidden="1" customHeight="1" x14ac:dyDescent="0.25">
      <c r="A51" s="183" t="s">
        <v>82</v>
      </c>
      <c r="B51" s="184">
        <v>810</v>
      </c>
      <c r="C51" s="184">
        <v>2012</v>
      </c>
      <c r="D51" s="183" t="s">
        <v>953</v>
      </c>
      <c r="E51" s="183" t="s">
        <v>773</v>
      </c>
      <c r="F51" s="185">
        <v>41069.5</v>
      </c>
      <c r="G51" s="183" t="s">
        <v>741</v>
      </c>
      <c r="H51" s="183" t="s">
        <v>954</v>
      </c>
      <c r="I51" s="183" t="s">
        <v>955</v>
      </c>
      <c r="J51" s="183" t="s">
        <v>956</v>
      </c>
      <c r="K51" s="183" t="s">
        <v>957</v>
      </c>
      <c r="L51" s="184">
        <v>4</v>
      </c>
      <c r="M51" s="184">
        <v>2.2999999999999998</v>
      </c>
      <c r="O51" s="187" t="s">
        <v>304</v>
      </c>
      <c r="P51" s="188">
        <v>152969</v>
      </c>
    </row>
    <row r="52" spans="1:16" ht="17.25" hidden="1" customHeight="1" x14ac:dyDescent="0.25">
      <c r="A52" s="183" t="s">
        <v>82</v>
      </c>
      <c r="B52" s="184">
        <v>815</v>
      </c>
      <c r="C52" s="184">
        <v>2012</v>
      </c>
      <c r="D52" s="183" t="s">
        <v>941</v>
      </c>
      <c r="E52" s="183" t="s">
        <v>740</v>
      </c>
      <c r="F52" s="185">
        <v>258959</v>
      </c>
      <c r="G52" s="183" t="s">
        <v>741</v>
      </c>
      <c r="H52" s="183" t="s">
        <v>942</v>
      </c>
      <c r="I52" s="183" t="s">
        <v>943</v>
      </c>
      <c r="J52" s="183" t="s">
        <v>958</v>
      </c>
      <c r="K52" s="183" t="s">
        <v>835</v>
      </c>
      <c r="L52" s="184">
        <v>4</v>
      </c>
      <c r="M52" s="184">
        <v>2.2999999999999998</v>
      </c>
      <c r="O52" s="187" t="s">
        <v>136</v>
      </c>
      <c r="P52" s="188">
        <v>628381</v>
      </c>
    </row>
    <row r="53" spans="1:16" ht="17.25" hidden="1" customHeight="1" x14ac:dyDescent="0.25">
      <c r="A53" s="183" t="s">
        <v>82</v>
      </c>
      <c r="B53" s="184">
        <v>805</v>
      </c>
      <c r="C53" s="184">
        <v>2012</v>
      </c>
      <c r="D53" s="183" t="s">
        <v>959</v>
      </c>
      <c r="E53" s="183" t="s">
        <v>740</v>
      </c>
      <c r="F53" s="185">
        <v>74750</v>
      </c>
      <c r="G53" s="183" t="s">
        <v>741</v>
      </c>
      <c r="H53" s="183" t="s">
        <v>960</v>
      </c>
      <c r="I53" s="183" t="s">
        <v>961</v>
      </c>
      <c r="J53" s="183" t="s">
        <v>962</v>
      </c>
      <c r="K53" s="183" t="s">
        <v>963</v>
      </c>
      <c r="L53" s="184">
        <v>1</v>
      </c>
      <c r="M53" s="184">
        <v>0.2</v>
      </c>
      <c r="O53" s="187" t="s">
        <v>30</v>
      </c>
      <c r="P53" s="188">
        <v>1927127.87</v>
      </c>
    </row>
    <row r="54" spans="1:16" ht="17.25" hidden="1" customHeight="1" x14ac:dyDescent="0.25">
      <c r="A54" s="183" t="s">
        <v>82</v>
      </c>
      <c r="B54" s="184">
        <v>809</v>
      </c>
      <c r="C54" s="184">
        <v>2012</v>
      </c>
      <c r="D54" s="183" t="s">
        <v>964</v>
      </c>
      <c r="E54" s="183" t="s">
        <v>773</v>
      </c>
      <c r="F54" s="185">
        <v>74232</v>
      </c>
      <c r="G54" s="183" t="s">
        <v>749</v>
      </c>
      <c r="H54" s="183" t="s">
        <v>965</v>
      </c>
      <c r="I54" s="183" t="s">
        <v>966</v>
      </c>
      <c r="J54" s="183" t="s">
        <v>967</v>
      </c>
      <c r="K54" s="183" t="s">
        <v>968</v>
      </c>
      <c r="L54" s="184">
        <v>2</v>
      </c>
      <c r="M54" s="184">
        <v>49</v>
      </c>
      <c r="O54" s="187" t="s">
        <v>8</v>
      </c>
      <c r="P54" s="188">
        <v>3742702.82</v>
      </c>
    </row>
    <row r="55" spans="1:16" ht="17.25" hidden="1" customHeight="1" x14ac:dyDescent="0.25">
      <c r="A55" s="183" t="s">
        <v>82</v>
      </c>
      <c r="B55" s="184">
        <v>814</v>
      </c>
      <c r="C55" s="184">
        <v>2012</v>
      </c>
      <c r="D55" s="183" t="s">
        <v>969</v>
      </c>
      <c r="E55" s="183" t="s">
        <v>773</v>
      </c>
      <c r="F55" s="185">
        <v>23000</v>
      </c>
      <c r="G55" s="183" t="s">
        <v>749</v>
      </c>
      <c r="H55" s="183" t="s">
        <v>970</v>
      </c>
      <c r="I55" s="183" t="s">
        <v>971</v>
      </c>
      <c r="J55" s="183" t="s">
        <v>972</v>
      </c>
      <c r="K55" s="183" t="s">
        <v>973</v>
      </c>
      <c r="L55" s="184">
        <v>1</v>
      </c>
      <c r="M55" s="184">
        <v>29.5</v>
      </c>
      <c r="O55" s="187" t="s">
        <v>144</v>
      </c>
      <c r="P55" s="188">
        <v>979882</v>
      </c>
    </row>
    <row r="56" spans="1:16" ht="17.25" hidden="1" customHeight="1" x14ac:dyDescent="0.25">
      <c r="A56" s="183" t="s">
        <v>82</v>
      </c>
      <c r="B56" s="184">
        <v>808</v>
      </c>
      <c r="C56" s="184">
        <v>2013</v>
      </c>
      <c r="D56" s="183" t="s">
        <v>974</v>
      </c>
      <c r="E56" s="183" t="s">
        <v>773</v>
      </c>
      <c r="F56" s="185">
        <v>398228</v>
      </c>
      <c r="G56" s="183" t="s">
        <v>741</v>
      </c>
      <c r="H56" s="183" t="s">
        <v>975</v>
      </c>
      <c r="I56" s="183" t="s">
        <v>976</v>
      </c>
      <c r="J56" s="183" t="s">
        <v>977</v>
      </c>
      <c r="K56" s="183" t="s">
        <v>978</v>
      </c>
      <c r="L56" s="184">
        <v>0</v>
      </c>
      <c r="M56" s="184">
        <v>81.5</v>
      </c>
      <c r="O56" s="187" t="s">
        <v>336</v>
      </c>
      <c r="P56" s="188">
        <v>1202494.67</v>
      </c>
    </row>
    <row r="57" spans="1:16" ht="17.25" hidden="1" customHeight="1" x14ac:dyDescent="0.25">
      <c r="A57" s="183" t="s">
        <v>82</v>
      </c>
      <c r="B57" s="184">
        <v>816</v>
      </c>
      <c r="C57" s="184">
        <v>2014</v>
      </c>
      <c r="D57" s="183" t="s">
        <v>979</v>
      </c>
      <c r="E57" s="183" t="s">
        <v>740</v>
      </c>
      <c r="F57" s="185">
        <v>143750</v>
      </c>
      <c r="G57" s="183" t="s">
        <v>741</v>
      </c>
      <c r="H57" s="183" t="s">
        <v>980</v>
      </c>
      <c r="I57" s="183" t="s">
        <v>981</v>
      </c>
      <c r="J57" s="183" t="s">
        <v>982</v>
      </c>
      <c r="K57" s="183" t="s">
        <v>983</v>
      </c>
      <c r="L57" s="184">
        <v>1</v>
      </c>
      <c r="M57" s="184">
        <v>50</v>
      </c>
      <c r="O57" s="187" t="s">
        <v>701</v>
      </c>
      <c r="P57" s="188">
        <v>124298922.90000001</v>
      </c>
    </row>
    <row r="58" spans="1:16" ht="17.25" hidden="1" customHeight="1" x14ac:dyDescent="0.25">
      <c r="A58" s="183" t="s">
        <v>82</v>
      </c>
      <c r="B58" s="184">
        <v>818</v>
      </c>
      <c r="C58" s="184">
        <v>2014</v>
      </c>
      <c r="D58" s="183" t="s">
        <v>984</v>
      </c>
      <c r="E58" s="183" t="s">
        <v>740</v>
      </c>
      <c r="F58" s="185">
        <v>221654.91</v>
      </c>
      <c r="G58" s="183" t="s">
        <v>741</v>
      </c>
      <c r="H58" s="183" t="s">
        <v>985</v>
      </c>
      <c r="I58" s="183" t="s">
        <v>986</v>
      </c>
      <c r="J58" s="183" t="s">
        <v>987</v>
      </c>
      <c r="K58" s="183" t="s">
        <v>988</v>
      </c>
      <c r="L58" s="184">
        <v>3</v>
      </c>
      <c r="M58" s="184">
        <v>22.9</v>
      </c>
    </row>
    <row r="59" spans="1:16" ht="17.25" hidden="1" customHeight="1" x14ac:dyDescent="0.25">
      <c r="A59" s="183" t="s">
        <v>82</v>
      </c>
      <c r="B59" s="184">
        <v>817</v>
      </c>
      <c r="C59" s="184">
        <v>2014</v>
      </c>
      <c r="D59" s="183" t="s">
        <v>989</v>
      </c>
      <c r="E59" s="183" t="s">
        <v>740</v>
      </c>
      <c r="F59" s="185">
        <v>143750</v>
      </c>
      <c r="G59" s="183" t="s">
        <v>749</v>
      </c>
      <c r="H59" s="183" t="s">
        <v>990</v>
      </c>
      <c r="I59" s="183" t="s">
        <v>991</v>
      </c>
      <c r="J59" s="183" t="s">
        <v>992</v>
      </c>
      <c r="K59" s="183" t="s">
        <v>993</v>
      </c>
      <c r="L59" s="184">
        <v>2</v>
      </c>
      <c r="M59" s="184">
        <v>33</v>
      </c>
    </row>
    <row r="60" spans="1:16" ht="17.25" hidden="1" customHeight="1" x14ac:dyDescent="0.25">
      <c r="A60" s="183" t="s">
        <v>85</v>
      </c>
      <c r="B60" s="184">
        <v>740</v>
      </c>
      <c r="C60" s="184">
        <v>2012</v>
      </c>
      <c r="D60" s="183" t="s">
        <v>994</v>
      </c>
      <c r="E60" s="183" t="s">
        <v>740</v>
      </c>
      <c r="F60" s="185">
        <v>1473478</v>
      </c>
      <c r="G60" s="183" t="s">
        <v>741</v>
      </c>
      <c r="H60" s="183" t="s">
        <v>995</v>
      </c>
      <c r="I60" s="183" t="s">
        <v>996</v>
      </c>
      <c r="J60" s="183" t="s">
        <v>997</v>
      </c>
      <c r="K60" s="183" t="s">
        <v>998</v>
      </c>
      <c r="L60" s="184">
        <v>2</v>
      </c>
      <c r="M60" s="185">
        <v>6500</v>
      </c>
    </row>
    <row r="61" spans="1:16" ht="17.25" hidden="1" customHeight="1" x14ac:dyDescent="0.25">
      <c r="A61" s="183" t="s">
        <v>85</v>
      </c>
      <c r="B61" s="184">
        <v>742</v>
      </c>
      <c r="C61" s="184">
        <v>2014</v>
      </c>
      <c r="D61" s="183" t="s">
        <v>999</v>
      </c>
      <c r="E61" s="183" t="s">
        <v>740</v>
      </c>
      <c r="F61" s="185">
        <v>929730.02</v>
      </c>
      <c r="G61" s="183" t="s">
        <v>741</v>
      </c>
      <c r="H61" s="183" t="s">
        <v>995</v>
      </c>
      <c r="I61" s="183" t="s">
        <v>1000</v>
      </c>
      <c r="J61" s="183" t="s">
        <v>997</v>
      </c>
      <c r="K61" s="183" t="s">
        <v>998</v>
      </c>
      <c r="L61" s="184">
        <v>2</v>
      </c>
      <c r="M61" s="185">
        <v>6500</v>
      </c>
    </row>
    <row r="62" spans="1:16" ht="17.25" hidden="1" customHeight="1" x14ac:dyDescent="0.25">
      <c r="A62" s="183" t="s">
        <v>85</v>
      </c>
      <c r="B62" s="184">
        <v>741</v>
      </c>
      <c r="C62" s="184">
        <v>2014</v>
      </c>
      <c r="D62" s="183" t="s">
        <v>1001</v>
      </c>
      <c r="E62" s="183" t="s">
        <v>740</v>
      </c>
      <c r="F62" s="185">
        <v>750000</v>
      </c>
      <c r="G62" s="183" t="s">
        <v>741</v>
      </c>
      <c r="H62" s="183" t="s">
        <v>995</v>
      </c>
      <c r="I62" s="183" t="s">
        <v>1002</v>
      </c>
      <c r="J62" s="183" t="s">
        <v>1003</v>
      </c>
      <c r="K62" s="183" t="s">
        <v>1004</v>
      </c>
      <c r="L62" s="184">
        <v>8</v>
      </c>
      <c r="M62" s="185">
        <v>5492.3</v>
      </c>
    </row>
    <row r="63" spans="1:16" ht="17.25" hidden="1" customHeight="1" x14ac:dyDescent="0.25">
      <c r="A63" s="183" t="s">
        <v>85</v>
      </c>
      <c r="B63" s="184">
        <v>741</v>
      </c>
      <c r="C63" s="184">
        <v>2014</v>
      </c>
      <c r="D63" s="183" t="s">
        <v>1001</v>
      </c>
      <c r="E63" s="183" t="s">
        <v>740</v>
      </c>
      <c r="F63" s="185">
        <v>750000</v>
      </c>
      <c r="G63" s="183" t="s">
        <v>741</v>
      </c>
      <c r="H63" s="183" t="s">
        <v>995</v>
      </c>
      <c r="I63" s="183" t="s">
        <v>1002</v>
      </c>
      <c r="J63" s="183" t="s">
        <v>1005</v>
      </c>
      <c r="K63" s="183" t="s">
        <v>1006</v>
      </c>
      <c r="L63" s="184">
        <v>7</v>
      </c>
      <c r="M63" s="185">
        <v>1676.6</v>
      </c>
    </row>
    <row r="64" spans="1:16" ht="17.25" hidden="1" customHeight="1" x14ac:dyDescent="0.25">
      <c r="A64" s="183" t="s">
        <v>85</v>
      </c>
      <c r="B64" s="184">
        <v>741</v>
      </c>
      <c r="C64" s="184">
        <v>2014</v>
      </c>
      <c r="D64" s="183" t="s">
        <v>1001</v>
      </c>
      <c r="E64" s="183" t="s">
        <v>740</v>
      </c>
      <c r="F64" s="185">
        <v>750000</v>
      </c>
      <c r="G64" s="183" t="s">
        <v>741</v>
      </c>
      <c r="H64" s="183" t="s">
        <v>995</v>
      </c>
      <c r="I64" s="183" t="s">
        <v>1002</v>
      </c>
      <c r="J64" s="183" t="s">
        <v>1007</v>
      </c>
      <c r="K64" s="183" t="s">
        <v>1008</v>
      </c>
      <c r="L64" s="184">
        <v>6</v>
      </c>
      <c r="M64" s="184">
        <v>297</v>
      </c>
    </row>
    <row r="65" spans="1:13" ht="17.25" hidden="1" customHeight="1" x14ac:dyDescent="0.25">
      <c r="A65" s="183" t="s">
        <v>26</v>
      </c>
      <c r="B65" s="190">
        <v>1710</v>
      </c>
      <c r="C65" s="184">
        <v>2011</v>
      </c>
      <c r="D65" s="183" t="s">
        <v>1009</v>
      </c>
      <c r="E65" s="183" t="s">
        <v>740</v>
      </c>
      <c r="F65" s="185">
        <v>155000</v>
      </c>
      <c r="G65" s="183" t="s">
        <v>741</v>
      </c>
      <c r="H65" s="183" t="s">
        <v>1010</v>
      </c>
      <c r="I65" s="183" t="s">
        <v>1011</v>
      </c>
      <c r="J65" s="183" t="s">
        <v>1012</v>
      </c>
      <c r="K65" s="183" t="s">
        <v>1013</v>
      </c>
      <c r="L65" s="184">
        <v>51</v>
      </c>
      <c r="M65" s="185">
        <v>17280</v>
      </c>
    </row>
    <row r="66" spans="1:13" ht="17.25" hidden="1" customHeight="1" x14ac:dyDescent="0.25">
      <c r="A66" s="183" t="s">
        <v>26</v>
      </c>
      <c r="B66" s="190">
        <v>1712</v>
      </c>
      <c r="C66" s="184">
        <v>2011</v>
      </c>
      <c r="D66" s="183" t="s">
        <v>1014</v>
      </c>
      <c r="E66" s="183" t="s">
        <v>740</v>
      </c>
      <c r="F66" s="185">
        <v>267500</v>
      </c>
      <c r="G66" s="183" t="s">
        <v>741</v>
      </c>
      <c r="H66" s="183" t="s">
        <v>1010</v>
      </c>
      <c r="I66" s="183" t="s">
        <v>1015</v>
      </c>
      <c r="J66" s="183" t="s">
        <v>1016</v>
      </c>
      <c r="K66" s="183" t="s">
        <v>1017</v>
      </c>
      <c r="L66" s="184">
        <v>22</v>
      </c>
      <c r="M66" s="185">
        <v>8295.6</v>
      </c>
    </row>
    <row r="67" spans="1:13" ht="17.25" hidden="1" customHeight="1" x14ac:dyDescent="0.25">
      <c r="A67" s="183" t="s">
        <v>26</v>
      </c>
      <c r="B67" s="190">
        <v>1709</v>
      </c>
      <c r="C67" s="184">
        <v>2011</v>
      </c>
      <c r="D67" s="183" t="s">
        <v>1018</v>
      </c>
      <c r="E67" s="183" t="s">
        <v>740</v>
      </c>
      <c r="F67" s="185">
        <v>175000</v>
      </c>
      <c r="G67" s="183" t="s">
        <v>741</v>
      </c>
      <c r="H67" s="183" t="s">
        <v>1010</v>
      </c>
      <c r="I67" s="183" t="s">
        <v>1019</v>
      </c>
      <c r="J67" s="183" t="s">
        <v>1020</v>
      </c>
      <c r="K67" s="183" t="s">
        <v>1021</v>
      </c>
      <c r="L67" s="184">
        <v>6</v>
      </c>
      <c r="M67" s="185">
        <v>2615</v>
      </c>
    </row>
    <row r="68" spans="1:13" ht="17.25" hidden="1" customHeight="1" x14ac:dyDescent="0.25">
      <c r="A68" s="183" t="s">
        <v>26</v>
      </c>
      <c r="B68" s="190">
        <v>1720</v>
      </c>
      <c r="C68" s="184">
        <v>2011</v>
      </c>
      <c r="D68" s="183" t="s">
        <v>1022</v>
      </c>
      <c r="E68" s="183" t="s">
        <v>740</v>
      </c>
      <c r="F68" s="185">
        <v>186746</v>
      </c>
      <c r="G68" s="183" t="s">
        <v>741</v>
      </c>
      <c r="H68" s="183" t="s">
        <v>1023</v>
      </c>
      <c r="I68" s="183" t="s">
        <v>1024</v>
      </c>
      <c r="J68" s="183" t="s">
        <v>1025</v>
      </c>
      <c r="K68" s="183" t="s">
        <v>1026</v>
      </c>
      <c r="L68" s="184">
        <v>0</v>
      </c>
      <c r="M68" s="184">
        <v>312</v>
      </c>
    </row>
    <row r="69" spans="1:13" ht="17.25" hidden="1" customHeight="1" x14ac:dyDescent="0.25">
      <c r="A69" s="183" t="s">
        <v>26</v>
      </c>
      <c r="B69" s="190">
        <v>1711</v>
      </c>
      <c r="C69" s="184">
        <v>2011</v>
      </c>
      <c r="D69" s="183" t="s">
        <v>1027</v>
      </c>
      <c r="E69" s="183" t="s">
        <v>740</v>
      </c>
      <c r="F69" s="185">
        <v>215000</v>
      </c>
      <c r="G69" s="183" t="s">
        <v>741</v>
      </c>
      <c r="H69" s="183" t="s">
        <v>1010</v>
      </c>
      <c r="I69" s="183" t="s">
        <v>1028</v>
      </c>
      <c r="J69" s="183" t="s">
        <v>1029</v>
      </c>
      <c r="K69" s="183" t="s">
        <v>1030</v>
      </c>
      <c r="L69" s="184">
        <v>11</v>
      </c>
      <c r="M69" s="184">
        <v>258.10000000000002</v>
      </c>
    </row>
    <row r="70" spans="1:13" ht="17.25" hidden="1" customHeight="1" x14ac:dyDescent="0.25">
      <c r="A70" s="183" t="s">
        <v>26</v>
      </c>
      <c r="B70" s="190">
        <v>1719</v>
      </c>
      <c r="C70" s="184">
        <v>2011</v>
      </c>
      <c r="D70" s="183" t="s">
        <v>1031</v>
      </c>
      <c r="E70" s="183" t="s">
        <v>740</v>
      </c>
      <c r="F70" s="185">
        <v>332588</v>
      </c>
      <c r="G70" s="183" t="s">
        <v>741</v>
      </c>
      <c r="H70" s="183" t="s">
        <v>1032</v>
      </c>
      <c r="I70" s="183" t="s">
        <v>1033</v>
      </c>
      <c r="J70" s="183" t="s">
        <v>1034</v>
      </c>
      <c r="K70" s="183" t="s">
        <v>1035</v>
      </c>
      <c r="L70" s="184">
        <v>36</v>
      </c>
      <c r="M70" s="184">
        <v>80</v>
      </c>
    </row>
    <row r="71" spans="1:13" ht="17.25" hidden="1" customHeight="1" x14ac:dyDescent="0.25">
      <c r="A71" s="183" t="s">
        <v>26</v>
      </c>
      <c r="B71" s="190">
        <v>1722</v>
      </c>
      <c r="C71" s="184">
        <v>2011</v>
      </c>
      <c r="D71" s="183" t="s">
        <v>1036</v>
      </c>
      <c r="E71" s="183" t="s">
        <v>740</v>
      </c>
      <c r="F71" s="185">
        <v>80250</v>
      </c>
      <c r="G71" s="183" t="s">
        <v>741</v>
      </c>
      <c r="H71" s="183" t="s">
        <v>1037</v>
      </c>
      <c r="I71" s="183" t="s">
        <v>1038</v>
      </c>
      <c r="J71" s="183" t="s">
        <v>1039</v>
      </c>
      <c r="K71" s="183" t="s">
        <v>1040</v>
      </c>
      <c r="L71" s="184">
        <v>22</v>
      </c>
      <c r="M71" s="184">
        <v>17.2</v>
      </c>
    </row>
    <row r="72" spans="1:13" ht="17.25" hidden="1" customHeight="1" x14ac:dyDescent="0.25">
      <c r="A72" s="183" t="s">
        <v>26</v>
      </c>
      <c r="B72" s="190">
        <v>1715</v>
      </c>
      <c r="C72" s="184">
        <v>2011</v>
      </c>
      <c r="D72" s="183" t="s">
        <v>1041</v>
      </c>
      <c r="E72" s="183" t="s">
        <v>740</v>
      </c>
      <c r="F72" s="185">
        <v>206469</v>
      </c>
      <c r="G72" s="183" t="s">
        <v>741</v>
      </c>
      <c r="H72" s="183" t="s">
        <v>1042</v>
      </c>
      <c r="I72" s="183" t="s">
        <v>1043</v>
      </c>
      <c r="J72" s="183" t="s">
        <v>1044</v>
      </c>
      <c r="K72" s="183" t="s">
        <v>1045</v>
      </c>
      <c r="L72" s="184">
        <v>2</v>
      </c>
      <c r="M72" s="184">
        <v>0.5</v>
      </c>
    </row>
    <row r="73" spans="1:13" ht="17.25" hidden="1" customHeight="1" x14ac:dyDescent="0.25">
      <c r="A73" s="183" t="s">
        <v>26</v>
      </c>
      <c r="B73" s="190">
        <v>1714</v>
      </c>
      <c r="C73" s="184">
        <v>2012</v>
      </c>
      <c r="D73" s="183" t="s">
        <v>1046</v>
      </c>
      <c r="E73" s="183" t="s">
        <v>773</v>
      </c>
      <c r="F73" s="185">
        <v>200000</v>
      </c>
      <c r="G73" s="183" t="s">
        <v>740</v>
      </c>
      <c r="H73" s="183" t="s">
        <v>1047</v>
      </c>
      <c r="I73" s="183" t="s">
        <v>1048</v>
      </c>
      <c r="J73" s="183" t="s">
        <v>1049</v>
      </c>
      <c r="K73" s="183" t="s">
        <v>186</v>
      </c>
      <c r="L73" s="184">
        <v>0</v>
      </c>
      <c r="M73" s="184">
        <v>16.600000000000001</v>
      </c>
    </row>
    <row r="74" spans="1:13" ht="17.25" hidden="1" customHeight="1" x14ac:dyDescent="0.25">
      <c r="A74" s="183" t="s">
        <v>26</v>
      </c>
      <c r="B74" s="190">
        <v>1718</v>
      </c>
      <c r="C74" s="184">
        <v>2012</v>
      </c>
      <c r="D74" s="183" t="s">
        <v>1050</v>
      </c>
      <c r="E74" s="183" t="s">
        <v>740</v>
      </c>
      <c r="F74" s="185">
        <v>72471</v>
      </c>
      <c r="G74" s="183" t="s">
        <v>741</v>
      </c>
      <c r="H74" s="183" t="s">
        <v>1051</v>
      </c>
      <c r="I74" s="183" t="s">
        <v>1052</v>
      </c>
      <c r="J74" s="183" t="s">
        <v>1053</v>
      </c>
      <c r="K74" s="183" t="s">
        <v>1054</v>
      </c>
      <c r="L74" s="184">
        <v>14</v>
      </c>
      <c r="M74" s="185">
        <v>2685</v>
      </c>
    </row>
    <row r="75" spans="1:13" ht="17.25" hidden="1" customHeight="1" x14ac:dyDescent="0.25">
      <c r="A75" s="183" t="s">
        <v>26</v>
      </c>
      <c r="B75" s="190">
        <v>1730</v>
      </c>
      <c r="C75" s="184">
        <v>2012</v>
      </c>
      <c r="D75" s="183" t="s">
        <v>1055</v>
      </c>
      <c r="E75" s="183" t="s">
        <v>740</v>
      </c>
      <c r="F75" s="185">
        <v>147119</v>
      </c>
      <c r="G75" s="183" t="s">
        <v>741</v>
      </c>
      <c r="H75" s="183" t="s">
        <v>1056</v>
      </c>
      <c r="I75" s="183" t="s">
        <v>1057</v>
      </c>
      <c r="J75" s="183" t="s">
        <v>1058</v>
      </c>
      <c r="K75" s="183" t="s">
        <v>1059</v>
      </c>
      <c r="L75" s="184">
        <v>11</v>
      </c>
      <c r="M75" s="184">
        <v>359</v>
      </c>
    </row>
    <row r="76" spans="1:13" ht="17.25" hidden="1" customHeight="1" x14ac:dyDescent="0.25">
      <c r="A76" s="183" t="s">
        <v>26</v>
      </c>
      <c r="B76" s="190">
        <v>1734</v>
      </c>
      <c r="C76" s="184">
        <v>2012</v>
      </c>
      <c r="D76" s="183" t="s">
        <v>1060</v>
      </c>
      <c r="E76" s="183" t="s">
        <v>740</v>
      </c>
      <c r="F76" s="185">
        <v>95881</v>
      </c>
      <c r="G76" s="183" t="s">
        <v>741</v>
      </c>
      <c r="H76" s="183" t="s">
        <v>1061</v>
      </c>
      <c r="I76" s="183" t="s">
        <v>1062</v>
      </c>
      <c r="J76" s="183" t="s">
        <v>1063</v>
      </c>
      <c r="K76" s="183" t="s">
        <v>1035</v>
      </c>
      <c r="L76" s="184">
        <v>42</v>
      </c>
      <c r="M76" s="184">
        <v>285</v>
      </c>
    </row>
    <row r="77" spans="1:13" ht="17.25" hidden="1" customHeight="1" x14ac:dyDescent="0.25">
      <c r="A77" s="183" t="s">
        <v>26</v>
      </c>
      <c r="B77" s="190">
        <v>1738</v>
      </c>
      <c r="C77" s="184">
        <v>2012</v>
      </c>
      <c r="D77" s="183" t="s">
        <v>1064</v>
      </c>
      <c r="E77" s="183" t="s">
        <v>740</v>
      </c>
      <c r="F77" s="185">
        <v>64006</v>
      </c>
      <c r="G77" s="183" t="s">
        <v>741</v>
      </c>
      <c r="H77" s="183" t="s">
        <v>1065</v>
      </c>
      <c r="I77" s="183" t="s">
        <v>1066</v>
      </c>
      <c r="J77" s="183" t="s">
        <v>1067</v>
      </c>
      <c r="K77" s="183" t="s">
        <v>1068</v>
      </c>
      <c r="L77" s="184">
        <v>52</v>
      </c>
      <c r="M77" s="184">
        <v>194</v>
      </c>
    </row>
    <row r="78" spans="1:13" ht="17.25" hidden="1" customHeight="1" x14ac:dyDescent="0.25">
      <c r="A78" s="183" t="s">
        <v>26</v>
      </c>
      <c r="B78" s="190">
        <v>1713</v>
      </c>
      <c r="C78" s="184">
        <v>2012</v>
      </c>
      <c r="D78" s="183" t="s">
        <v>1069</v>
      </c>
      <c r="E78" s="183" t="s">
        <v>740</v>
      </c>
      <c r="F78" s="185">
        <v>279218</v>
      </c>
      <c r="G78" s="183" t="s">
        <v>741</v>
      </c>
      <c r="H78" s="183" t="s">
        <v>1070</v>
      </c>
      <c r="I78" s="183" t="s">
        <v>1071</v>
      </c>
      <c r="J78" s="183" t="s">
        <v>1072</v>
      </c>
      <c r="K78" s="183" t="s">
        <v>1073</v>
      </c>
      <c r="L78" s="184">
        <v>12</v>
      </c>
      <c r="M78" s="184">
        <v>72.099999999999994</v>
      </c>
    </row>
    <row r="79" spans="1:13" ht="17.25" hidden="1" customHeight="1" x14ac:dyDescent="0.25">
      <c r="A79" s="183" t="s">
        <v>26</v>
      </c>
      <c r="B79" s="190">
        <v>1723</v>
      </c>
      <c r="C79" s="184">
        <v>2012</v>
      </c>
      <c r="D79" s="183" t="s">
        <v>1074</v>
      </c>
      <c r="E79" s="183" t="s">
        <v>740</v>
      </c>
      <c r="F79" s="185">
        <v>214000</v>
      </c>
      <c r="G79" s="183" t="s">
        <v>741</v>
      </c>
      <c r="H79" s="183" t="s">
        <v>1075</v>
      </c>
      <c r="I79" s="183" t="s">
        <v>1076</v>
      </c>
      <c r="J79" s="183" t="s">
        <v>1077</v>
      </c>
      <c r="K79" s="183" t="s">
        <v>1068</v>
      </c>
      <c r="L79" s="184">
        <v>49</v>
      </c>
      <c r="M79" s="184">
        <v>25.7</v>
      </c>
    </row>
    <row r="80" spans="1:13" ht="17.25" hidden="1" customHeight="1" x14ac:dyDescent="0.25">
      <c r="A80" s="183" t="s">
        <v>26</v>
      </c>
      <c r="B80" s="190">
        <v>1741</v>
      </c>
      <c r="C80" s="184">
        <v>2012</v>
      </c>
      <c r="D80" s="183" t="s">
        <v>1078</v>
      </c>
      <c r="E80" s="183" t="s">
        <v>740</v>
      </c>
      <c r="F80" s="185">
        <v>124904</v>
      </c>
      <c r="G80" s="183" t="s">
        <v>741</v>
      </c>
      <c r="H80" s="183" t="s">
        <v>1079</v>
      </c>
      <c r="I80" s="183" t="s">
        <v>1080</v>
      </c>
      <c r="J80" s="183" t="s">
        <v>1081</v>
      </c>
      <c r="K80" s="183" t="s">
        <v>1082</v>
      </c>
      <c r="L80" s="184">
        <v>24</v>
      </c>
      <c r="M80" s="184">
        <v>24.6</v>
      </c>
    </row>
    <row r="81" spans="1:13" ht="17.25" hidden="1" customHeight="1" x14ac:dyDescent="0.25">
      <c r="A81" s="183" t="s">
        <v>26</v>
      </c>
      <c r="B81" s="190">
        <v>1735</v>
      </c>
      <c r="C81" s="184">
        <v>2012</v>
      </c>
      <c r="D81" s="183" t="s">
        <v>1083</v>
      </c>
      <c r="E81" s="183" t="s">
        <v>740</v>
      </c>
      <c r="F81" s="185">
        <v>283630</v>
      </c>
      <c r="G81" s="183" t="s">
        <v>741</v>
      </c>
      <c r="H81" s="183" t="s">
        <v>1084</v>
      </c>
      <c r="I81" s="183" t="s">
        <v>1085</v>
      </c>
      <c r="J81" s="183" t="s">
        <v>1086</v>
      </c>
      <c r="K81" s="183" t="s">
        <v>1035</v>
      </c>
      <c r="L81" s="184">
        <v>29</v>
      </c>
      <c r="M81" s="184">
        <v>8.8000000000000007</v>
      </c>
    </row>
    <row r="82" spans="1:13" ht="17.25" hidden="1" customHeight="1" x14ac:dyDescent="0.25">
      <c r="A82" s="183" t="s">
        <v>26</v>
      </c>
      <c r="B82" s="190">
        <v>1733</v>
      </c>
      <c r="C82" s="184">
        <v>2012</v>
      </c>
      <c r="D82" s="183" t="s">
        <v>1087</v>
      </c>
      <c r="E82" s="183" t="s">
        <v>740</v>
      </c>
      <c r="F82" s="185">
        <v>65359</v>
      </c>
      <c r="G82" s="183" t="s">
        <v>741</v>
      </c>
      <c r="H82" s="183" t="s">
        <v>1088</v>
      </c>
      <c r="I82" s="183" t="s">
        <v>1089</v>
      </c>
      <c r="J82" s="183" t="s">
        <v>1090</v>
      </c>
      <c r="K82" s="183" t="s">
        <v>1040</v>
      </c>
      <c r="L82" s="184">
        <v>20</v>
      </c>
      <c r="M82" s="184">
        <v>7.1</v>
      </c>
    </row>
    <row r="83" spans="1:13" ht="17.25" hidden="1" customHeight="1" x14ac:dyDescent="0.25">
      <c r="A83" s="183" t="s">
        <v>26</v>
      </c>
      <c r="B83" s="190">
        <v>1740</v>
      </c>
      <c r="C83" s="184">
        <v>2012</v>
      </c>
      <c r="D83" s="183" t="s">
        <v>1091</v>
      </c>
      <c r="E83" s="183" t="s">
        <v>740</v>
      </c>
      <c r="F83" s="185">
        <v>29692</v>
      </c>
      <c r="G83" s="183" t="s">
        <v>741</v>
      </c>
      <c r="H83" s="183" t="s">
        <v>1092</v>
      </c>
      <c r="I83" s="183" t="s">
        <v>1093</v>
      </c>
      <c r="J83" s="183" t="s">
        <v>1094</v>
      </c>
      <c r="K83" s="183" t="s">
        <v>1095</v>
      </c>
      <c r="L83" s="184">
        <v>18</v>
      </c>
      <c r="M83" s="184">
        <v>5.5</v>
      </c>
    </row>
    <row r="84" spans="1:13" ht="17.25" hidden="1" customHeight="1" x14ac:dyDescent="0.25">
      <c r="A84" s="183" t="s">
        <v>26</v>
      </c>
      <c r="B84" s="190">
        <v>1732</v>
      </c>
      <c r="C84" s="184">
        <v>2012</v>
      </c>
      <c r="D84" s="183" t="s">
        <v>1096</v>
      </c>
      <c r="E84" s="183" t="s">
        <v>740</v>
      </c>
      <c r="F84" s="185">
        <v>26750</v>
      </c>
      <c r="G84" s="183" t="s">
        <v>741</v>
      </c>
      <c r="H84" s="183" t="s">
        <v>1097</v>
      </c>
      <c r="I84" s="183" t="s">
        <v>1098</v>
      </c>
      <c r="J84" s="183" t="s">
        <v>1099</v>
      </c>
      <c r="K84" s="183" t="s">
        <v>1100</v>
      </c>
      <c r="L84" s="184">
        <v>1</v>
      </c>
      <c r="M84" s="184">
        <v>4.3</v>
      </c>
    </row>
    <row r="85" spans="1:13" ht="17.25" hidden="1" customHeight="1" x14ac:dyDescent="0.25">
      <c r="A85" s="183" t="s">
        <v>26</v>
      </c>
      <c r="B85" s="190">
        <v>1731</v>
      </c>
      <c r="C85" s="184">
        <v>2012</v>
      </c>
      <c r="D85" s="183" t="s">
        <v>1101</v>
      </c>
      <c r="E85" s="183" t="s">
        <v>740</v>
      </c>
      <c r="F85" s="185">
        <v>51895</v>
      </c>
      <c r="G85" s="183" t="s">
        <v>741</v>
      </c>
      <c r="H85" s="183" t="s">
        <v>1102</v>
      </c>
      <c r="I85" s="183" t="s">
        <v>1103</v>
      </c>
      <c r="J85" s="183" t="s">
        <v>1104</v>
      </c>
      <c r="K85" s="183" t="s">
        <v>1105</v>
      </c>
      <c r="L85" s="184">
        <v>20</v>
      </c>
      <c r="M85" s="184">
        <v>4.2</v>
      </c>
    </row>
    <row r="86" spans="1:13" ht="17.25" hidden="1" customHeight="1" x14ac:dyDescent="0.25">
      <c r="A86" s="183" t="s">
        <v>26</v>
      </c>
      <c r="B86" s="190">
        <v>1721</v>
      </c>
      <c r="C86" s="184">
        <v>2012</v>
      </c>
      <c r="D86" s="183" t="s">
        <v>1106</v>
      </c>
      <c r="E86" s="183" t="s">
        <v>740</v>
      </c>
      <c r="F86" s="185">
        <v>294250</v>
      </c>
      <c r="G86" s="183" t="s">
        <v>741</v>
      </c>
      <c r="H86" s="183" t="s">
        <v>1107</v>
      </c>
      <c r="I86" s="183" t="s">
        <v>1108</v>
      </c>
      <c r="J86" s="183" t="s">
        <v>1109</v>
      </c>
      <c r="K86" s="183" t="s">
        <v>1110</v>
      </c>
      <c r="L86" s="184">
        <v>46</v>
      </c>
      <c r="M86" s="184">
        <v>2.6</v>
      </c>
    </row>
    <row r="87" spans="1:13" ht="17.25" hidden="1" customHeight="1" x14ac:dyDescent="0.25">
      <c r="A87" s="183" t="s">
        <v>26</v>
      </c>
      <c r="B87" s="190">
        <v>1717</v>
      </c>
      <c r="C87" s="184">
        <v>2012</v>
      </c>
      <c r="D87" s="183" t="s">
        <v>1111</v>
      </c>
      <c r="E87" s="183" t="s">
        <v>773</v>
      </c>
      <c r="F87" s="185">
        <v>428000</v>
      </c>
      <c r="G87" s="183" t="s">
        <v>741</v>
      </c>
      <c r="H87" s="183" t="s">
        <v>1112</v>
      </c>
      <c r="I87" s="183" t="s">
        <v>1113</v>
      </c>
      <c r="J87" s="183" t="s">
        <v>1111</v>
      </c>
      <c r="K87" s="183" t="s">
        <v>1068</v>
      </c>
      <c r="L87" s="184">
        <v>49</v>
      </c>
      <c r="M87" s="184">
        <v>0.8</v>
      </c>
    </row>
    <row r="88" spans="1:13" ht="17.25" hidden="1" customHeight="1" x14ac:dyDescent="0.25">
      <c r="A88" s="183" t="s">
        <v>26</v>
      </c>
      <c r="B88" s="190">
        <v>1726</v>
      </c>
      <c r="C88" s="184">
        <v>2012</v>
      </c>
      <c r="D88" s="183" t="s">
        <v>1114</v>
      </c>
      <c r="E88" s="183" t="s">
        <v>773</v>
      </c>
      <c r="F88" s="185">
        <v>250000</v>
      </c>
      <c r="G88" s="183" t="s">
        <v>749</v>
      </c>
      <c r="H88" s="183" t="s">
        <v>1010</v>
      </c>
      <c r="I88" s="183" t="s">
        <v>1115</v>
      </c>
      <c r="J88" s="183" t="s">
        <v>1116</v>
      </c>
      <c r="K88" s="183" t="s">
        <v>1082</v>
      </c>
      <c r="L88" s="184">
        <v>23</v>
      </c>
      <c r="M88" s="184">
        <v>312</v>
      </c>
    </row>
    <row r="89" spans="1:13" ht="17.25" hidden="1" customHeight="1" x14ac:dyDescent="0.25">
      <c r="A89" s="183" t="s">
        <v>26</v>
      </c>
      <c r="B89" s="190">
        <v>1716</v>
      </c>
      <c r="C89" s="184">
        <v>2012</v>
      </c>
      <c r="D89" s="183" t="s">
        <v>1117</v>
      </c>
      <c r="E89" s="183" t="s">
        <v>740</v>
      </c>
      <c r="F89" s="185">
        <v>121220</v>
      </c>
      <c r="G89" s="183" t="s">
        <v>749</v>
      </c>
      <c r="H89" s="183" t="s">
        <v>1061</v>
      </c>
      <c r="I89" s="183" t="s">
        <v>1118</v>
      </c>
      <c r="J89" s="183" t="s">
        <v>1063</v>
      </c>
      <c r="K89" s="183" t="s">
        <v>1035</v>
      </c>
      <c r="L89" s="184">
        <v>42</v>
      </c>
      <c r="M89" s="184">
        <v>285</v>
      </c>
    </row>
    <row r="90" spans="1:13" ht="17.25" hidden="1" customHeight="1" x14ac:dyDescent="0.25">
      <c r="A90" s="183" t="s">
        <v>26</v>
      </c>
      <c r="B90" s="190">
        <v>1755</v>
      </c>
      <c r="C90" s="184">
        <v>2013</v>
      </c>
      <c r="D90" s="183" t="s">
        <v>1119</v>
      </c>
      <c r="E90" s="183" t="s">
        <v>740</v>
      </c>
      <c r="F90" s="189">
        <v>268817</v>
      </c>
      <c r="G90" s="183" t="s">
        <v>740</v>
      </c>
      <c r="H90" s="183" t="s">
        <v>1120</v>
      </c>
      <c r="I90" s="183" t="s">
        <v>1121</v>
      </c>
      <c r="J90" s="183" t="s">
        <v>1122</v>
      </c>
      <c r="K90" s="183" t="s">
        <v>1123</v>
      </c>
      <c r="L90" s="184">
        <v>0</v>
      </c>
      <c r="M90" s="185">
        <v>1098.0999999999999</v>
      </c>
    </row>
    <row r="91" spans="1:13" ht="17.25" hidden="1" customHeight="1" x14ac:dyDescent="0.25">
      <c r="A91" s="183" t="s">
        <v>26</v>
      </c>
      <c r="B91" s="190">
        <v>1729</v>
      </c>
      <c r="C91" s="184">
        <v>2013</v>
      </c>
      <c r="D91" s="183" t="s">
        <v>1124</v>
      </c>
      <c r="E91" s="183" t="s">
        <v>740</v>
      </c>
      <c r="F91" s="184">
        <v>0</v>
      </c>
      <c r="G91" s="183" t="s">
        <v>741</v>
      </c>
      <c r="H91" s="183" t="s">
        <v>1010</v>
      </c>
      <c r="I91" s="183" t="s">
        <v>1125</v>
      </c>
      <c r="J91" s="183" t="s">
        <v>1126</v>
      </c>
      <c r="K91" s="183" t="s">
        <v>1127</v>
      </c>
      <c r="L91" s="184">
        <v>0</v>
      </c>
      <c r="M91" s="185">
        <v>13921.3</v>
      </c>
    </row>
    <row r="92" spans="1:13" ht="17.25" hidden="1" customHeight="1" x14ac:dyDescent="0.25">
      <c r="A92" s="183" t="s">
        <v>26</v>
      </c>
      <c r="B92" s="190">
        <v>1747</v>
      </c>
      <c r="C92" s="184">
        <v>2013</v>
      </c>
      <c r="D92" s="183" t="s">
        <v>1128</v>
      </c>
      <c r="E92" s="183" t="s">
        <v>740</v>
      </c>
      <c r="F92" s="189">
        <v>214516</v>
      </c>
      <c r="G92" s="183" t="s">
        <v>741</v>
      </c>
      <c r="H92" s="183" t="s">
        <v>1056</v>
      </c>
      <c r="I92" s="183" t="s">
        <v>1129</v>
      </c>
      <c r="J92" s="183" t="s">
        <v>1130</v>
      </c>
      <c r="K92" s="183" t="s">
        <v>1131</v>
      </c>
      <c r="L92" s="184">
        <v>0</v>
      </c>
      <c r="M92" s="185">
        <v>3201.9</v>
      </c>
    </row>
    <row r="93" spans="1:13" ht="17.25" hidden="1" customHeight="1" x14ac:dyDescent="0.25">
      <c r="A93" s="183" t="s">
        <v>26</v>
      </c>
      <c r="B93" s="190">
        <v>1752</v>
      </c>
      <c r="C93" s="184">
        <v>2013</v>
      </c>
      <c r="D93" s="183" t="s">
        <v>1132</v>
      </c>
      <c r="E93" s="183" t="s">
        <v>740</v>
      </c>
      <c r="F93" s="189">
        <v>107527</v>
      </c>
      <c r="G93" s="183" t="s">
        <v>741</v>
      </c>
      <c r="H93" s="183" t="s">
        <v>1133</v>
      </c>
      <c r="I93" s="183" t="s">
        <v>1134</v>
      </c>
      <c r="J93" s="183" t="s">
        <v>1135</v>
      </c>
      <c r="K93" s="183" t="s">
        <v>1068</v>
      </c>
      <c r="L93" s="184">
        <v>0</v>
      </c>
      <c r="M93" s="185">
        <v>1700</v>
      </c>
    </row>
    <row r="94" spans="1:13" ht="17.25" hidden="1" customHeight="1" x14ac:dyDescent="0.25">
      <c r="A94" s="183" t="s">
        <v>26</v>
      </c>
      <c r="B94" s="190">
        <v>1753</v>
      </c>
      <c r="C94" s="184">
        <v>2013</v>
      </c>
      <c r="D94" s="183" t="s">
        <v>1136</v>
      </c>
      <c r="E94" s="183" t="s">
        <v>740</v>
      </c>
      <c r="F94" s="189">
        <v>268640</v>
      </c>
      <c r="G94" s="183" t="s">
        <v>741</v>
      </c>
      <c r="H94" s="183" t="s">
        <v>1137</v>
      </c>
      <c r="I94" s="183" t="s">
        <v>1138</v>
      </c>
      <c r="J94" s="183" t="s">
        <v>1025</v>
      </c>
      <c r="K94" s="183" t="s">
        <v>1026</v>
      </c>
      <c r="L94" s="184">
        <v>0</v>
      </c>
      <c r="M94" s="184">
        <v>312</v>
      </c>
    </row>
    <row r="95" spans="1:13" ht="17.25" hidden="1" customHeight="1" x14ac:dyDescent="0.25">
      <c r="A95" s="183" t="s">
        <v>26</v>
      </c>
      <c r="B95" s="190">
        <v>1737</v>
      </c>
      <c r="C95" s="184">
        <v>2013</v>
      </c>
      <c r="D95" s="183" t="s">
        <v>1139</v>
      </c>
      <c r="E95" s="183" t="s">
        <v>740</v>
      </c>
      <c r="F95" s="189">
        <v>267714</v>
      </c>
      <c r="G95" s="183" t="s">
        <v>741</v>
      </c>
      <c r="H95" s="183" t="s">
        <v>1140</v>
      </c>
      <c r="I95" s="183" t="s">
        <v>1141</v>
      </c>
      <c r="J95" s="183" t="s">
        <v>1142</v>
      </c>
      <c r="K95" s="183" t="s">
        <v>395</v>
      </c>
      <c r="L95" s="184">
        <v>0</v>
      </c>
      <c r="M95" s="184">
        <v>200</v>
      </c>
    </row>
    <row r="96" spans="1:13" ht="17.25" hidden="1" customHeight="1" x14ac:dyDescent="0.25">
      <c r="A96" s="183" t="s">
        <v>26</v>
      </c>
      <c r="B96" s="190">
        <v>1736</v>
      </c>
      <c r="C96" s="184">
        <v>2013</v>
      </c>
      <c r="D96" s="183" t="s">
        <v>1143</v>
      </c>
      <c r="E96" s="183" t="s">
        <v>740</v>
      </c>
      <c r="F96" s="189">
        <v>553564</v>
      </c>
      <c r="G96" s="183" t="s">
        <v>741</v>
      </c>
      <c r="H96" s="183" t="s">
        <v>1047</v>
      </c>
      <c r="I96" s="183" t="s">
        <v>1144</v>
      </c>
      <c r="J96" s="183" t="s">
        <v>1049</v>
      </c>
      <c r="K96" s="183" t="s">
        <v>186</v>
      </c>
      <c r="L96" s="184">
        <v>0</v>
      </c>
      <c r="M96" s="184">
        <v>16.600000000000001</v>
      </c>
    </row>
    <row r="97" spans="1:13" ht="17.25" hidden="1" customHeight="1" x14ac:dyDescent="0.25">
      <c r="A97" s="183" t="s">
        <v>26</v>
      </c>
      <c r="B97" s="190">
        <v>1749</v>
      </c>
      <c r="C97" s="184">
        <v>2013</v>
      </c>
      <c r="D97" s="183" t="s">
        <v>1145</v>
      </c>
      <c r="E97" s="183" t="s">
        <v>740</v>
      </c>
      <c r="F97" s="189">
        <v>65054</v>
      </c>
      <c r="G97" s="183" t="s">
        <v>741</v>
      </c>
      <c r="H97" s="183" t="s">
        <v>1146</v>
      </c>
      <c r="I97" s="183" t="s">
        <v>1147</v>
      </c>
      <c r="J97" s="183" t="s">
        <v>1148</v>
      </c>
      <c r="K97" s="183" t="s">
        <v>1035</v>
      </c>
      <c r="L97" s="184">
        <v>0</v>
      </c>
      <c r="M97" s="184">
        <v>6.5</v>
      </c>
    </row>
    <row r="98" spans="1:13" ht="17.25" hidden="1" customHeight="1" x14ac:dyDescent="0.25">
      <c r="A98" s="183" t="s">
        <v>26</v>
      </c>
      <c r="B98" s="190">
        <v>1754</v>
      </c>
      <c r="C98" s="184">
        <v>2013</v>
      </c>
      <c r="D98" s="183" t="s">
        <v>1149</v>
      </c>
      <c r="E98" s="183" t="s">
        <v>740</v>
      </c>
      <c r="F98" s="189">
        <v>16774</v>
      </c>
      <c r="G98" s="183" t="s">
        <v>741</v>
      </c>
      <c r="H98" s="183" t="s">
        <v>1150</v>
      </c>
      <c r="I98" s="183" t="s">
        <v>1151</v>
      </c>
      <c r="J98" s="183" t="s">
        <v>1152</v>
      </c>
      <c r="K98" s="183" t="s">
        <v>1153</v>
      </c>
      <c r="L98" s="184">
        <v>0</v>
      </c>
      <c r="M98" s="184">
        <v>2</v>
      </c>
    </row>
    <row r="99" spans="1:13" ht="17.25" hidden="1" customHeight="1" x14ac:dyDescent="0.25">
      <c r="A99" s="183" t="s">
        <v>26</v>
      </c>
      <c r="B99" s="190">
        <v>1750</v>
      </c>
      <c r="C99" s="184">
        <v>2013</v>
      </c>
      <c r="D99" s="183" t="s">
        <v>1154</v>
      </c>
      <c r="E99" s="183" t="s">
        <v>740</v>
      </c>
      <c r="F99" s="189">
        <v>276882</v>
      </c>
      <c r="G99" s="183" t="s">
        <v>741</v>
      </c>
      <c r="H99" s="183" t="s">
        <v>1155</v>
      </c>
      <c r="I99" s="183" t="s">
        <v>1156</v>
      </c>
      <c r="J99" s="183" t="s">
        <v>1157</v>
      </c>
      <c r="K99" s="183" t="s">
        <v>1110</v>
      </c>
      <c r="L99" s="184">
        <v>0</v>
      </c>
      <c r="M99" s="184">
        <v>0.4</v>
      </c>
    </row>
    <row r="100" spans="1:13" ht="17.25" hidden="1" customHeight="1" x14ac:dyDescent="0.25">
      <c r="A100" s="183" t="s">
        <v>26</v>
      </c>
      <c r="B100" s="190">
        <v>1743</v>
      </c>
      <c r="C100" s="184">
        <v>2013</v>
      </c>
      <c r="D100" s="183" t="s">
        <v>1158</v>
      </c>
      <c r="E100" s="183" t="s">
        <v>740</v>
      </c>
      <c r="F100" s="189">
        <v>128400</v>
      </c>
      <c r="G100" s="183" t="s">
        <v>749</v>
      </c>
      <c r="H100" s="183" t="s">
        <v>1056</v>
      </c>
      <c r="I100" s="183" t="s">
        <v>1159</v>
      </c>
      <c r="J100" s="183" t="s">
        <v>1160</v>
      </c>
      <c r="K100" s="183" t="s">
        <v>1161</v>
      </c>
      <c r="L100" s="184">
        <v>10</v>
      </c>
      <c r="M100" s="185">
        <v>5000</v>
      </c>
    </row>
    <row r="101" spans="1:13" ht="17.25" hidden="1" customHeight="1" x14ac:dyDescent="0.25">
      <c r="A101" s="183" t="s">
        <v>26</v>
      </c>
      <c r="B101" s="190">
        <v>1748</v>
      </c>
      <c r="C101" s="184">
        <v>2013</v>
      </c>
      <c r="D101" s="183" t="s">
        <v>1162</v>
      </c>
      <c r="E101" s="183" t="s">
        <v>740</v>
      </c>
      <c r="F101" s="189">
        <v>215054</v>
      </c>
      <c r="G101" s="183" t="s">
        <v>749</v>
      </c>
      <c r="H101" s="183" t="s">
        <v>1163</v>
      </c>
      <c r="I101" s="183" t="s">
        <v>1164</v>
      </c>
      <c r="J101" s="183" t="s">
        <v>1165</v>
      </c>
      <c r="K101" s="183" t="s">
        <v>1035</v>
      </c>
      <c r="L101" s="184">
        <v>0</v>
      </c>
      <c r="M101" s="184">
        <v>17</v>
      </c>
    </row>
    <row r="102" spans="1:13" ht="17.25" hidden="1" customHeight="1" x14ac:dyDescent="0.25">
      <c r="A102" s="183" t="s">
        <v>26</v>
      </c>
      <c r="B102" s="190">
        <v>1760</v>
      </c>
      <c r="C102" s="184">
        <v>2014</v>
      </c>
      <c r="D102" s="183" t="s">
        <v>1166</v>
      </c>
      <c r="E102" s="183" t="s">
        <v>740</v>
      </c>
      <c r="F102" s="184">
        <v>0</v>
      </c>
      <c r="G102" s="183" t="s">
        <v>740</v>
      </c>
      <c r="H102" s="183" t="s">
        <v>1167</v>
      </c>
      <c r="I102" s="183" t="s">
        <v>1168</v>
      </c>
      <c r="J102" s="183" t="s">
        <v>1169</v>
      </c>
      <c r="K102" s="183" t="s">
        <v>1059</v>
      </c>
      <c r="L102" s="184">
        <v>11</v>
      </c>
      <c r="M102" s="184">
        <v>102.5</v>
      </c>
    </row>
    <row r="103" spans="1:13" ht="17.25" hidden="1" customHeight="1" x14ac:dyDescent="0.25">
      <c r="A103" s="183" t="s">
        <v>26</v>
      </c>
      <c r="B103" s="190">
        <v>1771</v>
      </c>
      <c r="C103" s="184">
        <v>2014</v>
      </c>
      <c r="D103" s="183" t="s">
        <v>1170</v>
      </c>
      <c r="E103" s="183" t="s">
        <v>740</v>
      </c>
      <c r="F103" s="184">
        <v>0</v>
      </c>
      <c r="G103" s="183" t="s">
        <v>740</v>
      </c>
      <c r="H103" s="183" t="s">
        <v>1171</v>
      </c>
      <c r="I103" s="183" t="s">
        <v>1172</v>
      </c>
      <c r="J103" s="183" t="s">
        <v>1173</v>
      </c>
      <c r="K103" s="183" t="s">
        <v>1095</v>
      </c>
      <c r="L103" s="184">
        <v>10</v>
      </c>
      <c r="M103" s="184">
        <v>19.7</v>
      </c>
    </row>
    <row r="104" spans="1:13" ht="17.25" hidden="1" customHeight="1" x14ac:dyDescent="0.25">
      <c r="A104" s="183" t="s">
        <v>26</v>
      </c>
      <c r="B104" s="190">
        <v>1751</v>
      </c>
      <c r="C104" s="184">
        <v>2014</v>
      </c>
      <c r="D104" s="183" t="s">
        <v>1174</v>
      </c>
      <c r="E104" s="183" t="s">
        <v>740</v>
      </c>
      <c r="F104" s="184">
        <v>0</v>
      </c>
      <c r="G104" s="183" t="s">
        <v>740</v>
      </c>
      <c r="H104" s="183" t="s">
        <v>1175</v>
      </c>
      <c r="I104" s="183" t="s">
        <v>1176</v>
      </c>
      <c r="J104" s="183" t="s">
        <v>1177</v>
      </c>
      <c r="K104" s="183" t="s">
        <v>1178</v>
      </c>
      <c r="L104" s="184">
        <v>8</v>
      </c>
      <c r="M104" s="184">
        <v>5</v>
      </c>
    </row>
    <row r="105" spans="1:13" ht="17.25" hidden="1" customHeight="1" x14ac:dyDescent="0.25">
      <c r="A105" s="183" t="s">
        <v>26</v>
      </c>
      <c r="B105" s="190">
        <v>1744</v>
      </c>
      <c r="C105" s="184">
        <v>2014</v>
      </c>
      <c r="D105" s="183" t="s">
        <v>1179</v>
      </c>
      <c r="E105" s="183" t="s">
        <v>740</v>
      </c>
      <c r="F105" s="184">
        <v>0</v>
      </c>
      <c r="G105" s="183" t="s">
        <v>741</v>
      </c>
      <c r="H105" s="183" t="s">
        <v>1056</v>
      </c>
      <c r="I105" s="183" t="s">
        <v>1180</v>
      </c>
      <c r="J105" s="183" t="s">
        <v>1130</v>
      </c>
      <c r="K105" s="183" t="s">
        <v>1131</v>
      </c>
      <c r="L105" s="184">
        <v>0</v>
      </c>
      <c r="M105" s="185">
        <v>3201.9</v>
      </c>
    </row>
    <row r="106" spans="1:13" ht="17.25" hidden="1" customHeight="1" x14ac:dyDescent="0.25">
      <c r="A106" s="183" t="s">
        <v>26</v>
      </c>
      <c r="B106" s="190">
        <v>1768</v>
      </c>
      <c r="C106" s="184">
        <v>2014</v>
      </c>
      <c r="D106" s="183" t="s">
        <v>1181</v>
      </c>
      <c r="E106" s="183" t="s">
        <v>740</v>
      </c>
      <c r="F106" s="184">
        <v>0</v>
      </c>
      <c r="G106" s="183" t="s">
        <v>741</v>
      </c>
      <c r="H106" s="183" t="s">
        <v>1092</v>
      </c>
      <c r="I106" s="183" t="s">
        <v>1182</v>
      </c>
      <c r="J106" s="183" t="s">
        <v>1183</v>
      </c>
      <c r="K106" s="183" t="s">
        <v>1184</v>
      </c>
      <c r="L106" s="184">
        <v>18</v>
      </c>
      <c r="M106" s="184">
        <v>109.4</v>
      </c>
    </row>
    <row r="107" spans="1:13" ht="17.25" hidden="1" customHeight="1" x14ac:dyDescent="0.25">
      <c r="A107" s="183" t="s">
        <v>26</v>
      </c>
      <c r="B107" s="190">
        <v>1739</v>
      </c>
      <c r="C107" s="184">
        <v>2014</v>
      </c>
      <c r="D107" s="183" t="s">
        <v>1185</v>
      </c>
      <c r="E107" s="183" t="s">
        <v>740</v>
      </c>
      <c r="F107" s="184">
        <v>0</v>
      </c>
      <c r="G107" s="183" t="s">
        <v>741</v>
      </c>
      <c r="H107" s="183" t="s">
        <v>1070</v>
      </c>
      <c r="I107" s="183" t="s">
        <v>1186</v>
      </c>
      <c r="J107" s="183" t="s">
        <v>1072</v>
      </c>
      <c r="K107" s="183" t="s">
        <v>1073</v>
      </c>
      <c r="L107" s="184">
        <v>12</v>
      </c>
      <c r="M107" s="184">
        <v>72.099999999999994</v>
      </c>
    </row>
    <row r="108" spans="1:13" ht="17.25" hidden="1" customHeight="1" x14ac:dyDescent="0.25">
      <c r="A108" s="183" t="s">
        <v>26</v>
      </c>
      <c r="B108" s="190">
        <v>1773</v>
      </c>
      <c r="C108" s="184">
        <v>2014</v>
      </c>
      <c r="D108" s="183" t="s">
        <v>1187</v>
      </c>
      <c r="E108" s="183" t="s">
        <v>740</v>
      </c>
      <c r="F108" s="184">
        <v>0</v>
      </c>
      <c r="G108" s="183" t="s">
        <v>741</v>
      </c>
      <c r="H108" s="183" t="s">
        <v>1188</v>
      </c>
      <c r="I108" s="183" t="s">
        <v>1189</v>
      </c>
      <c r="J108" s="183" t="s">
        <v>1190</v>
      </c>
      <c r="K108" s="183" t="s">
        <v>1082</v>
      </c>
      <c r="L108" s="184">
        <v>26</v>
      </c>
      <c r="M108" s="184">
        <v>69</v>
      </c>
    </row>
    <row r="109" spans="1:13" ht="17.25" hidden="1" customHeight="1" x14ac:dyDescent="0.25">
      <c r="A109" s="183" t="s">
        <v>26</v>
      </c>
      <c r="B109" s="190">
        <v>1756</v>
      </c>
      <c r="C109" s="184">
        <v>2014</v>
      </c>
      <c r="D109" s="183" t="s">
        <v>1191</v>
      </c>
      <c r="E109" s="183" t="s">
        <v>740</v>
      </c>
      <c r="F109" s="184">
        <v>0</v>
      </c>
      <c r="G109" s="183" t="s">
        <v>741</v>
      </c>
      <c r="H109" s="183" t="s">
        <v>1192</v>
      </c>
      <c r="I109" s="183" t="s">
        <v>1193</v>
      </c>
      <c r="J109" s="183" t="s">
        <v>1194</v>
      </c>
      <c r="K109" s="183" t="s">
        <v>1195</v>
      </c>
      <c r="L109" s="184">
        <v>22</v>
      </c>
      <c r="M109" s="184">
        <v>27.2</v>
      </c>
    </row>
    <row r="110" spans="1:13" ht="17.25" hidden="1" customHeight="1" x14ac:dyDescent="0.25">
      <c r="A110" s="183" t="s">
        <v>26</v>
      </c>
      <c r="B110" s="190">
        <v>1763</v>
      </c>
      <c r="C110" s="184">
        <v>2014</v>
      </c>
      <c r="D110" s="183" t="s">
        <v>1196</v>
      </c>
      <c r="E110" s="183" t="s">
        <v>740</v>
      </c>
      <c r="F110" s="184">
        <v>0</v>
      </c>
      <c r="G110" s="183" t="s">
        <v>741</v>
      </c>
      <c r="H110" s="183" t="s">
        <v>1197</v>
      </c>
      <c r="I110" s="183" t="s">
        <v>1198</v>
      </c>
      <c r="J110" s="183" t="s">
        <v>1199</v>
      </c>
      <c r="K110" s="183" t="s">
        <v>1035</v>
      </c>
      <c r="L110" s="184">
        <v>25</v>
      </c>
      <c r="M110" s="184">
        <v>24.9</v>
      </c>
    </row>
    <row r="111" spans="1:13" ht="17.25" hidden="1" customHeight="1" x14ac:dyDescent="0.25">
      <c r="A111" s="183" t="s">
        <v>26</v>
      </c>
      <c r="B111" s="190">
        <v>1765</v>
      </c>
      <c r="C111" s="184">
        <v>2014</v>
      </c>
      <c r="D111" s="183" t="s">
        <v>1200</v>
      </c>
      <c r="E111" s="183" t="s">
        <v>740</v>
      </c>
      <c r="F111" s="184">
        <v>0</v>
      </c>
      <c r="G111" s="183" t="s">
        <v>741</v>
      </c>
      <c r="H111" s="183" t="s">
        <v>1047</v>
      </c>
      <c r="I111" s="183" t="s">
        <v>1201</v>
      </c>
      <c r="J111" s="183" t="s">
        <v>1049</v>
      </c>
      <c r="K111" s="183" t="s">
        <v>186</v>
      </c>
      <c r="L111" s="184">
        <v>0</v>
      </c>
      <c r="M111" s="184">
        <v>16.600000000000001</v>
      </c>
    </row>
    <row r="112" spans="1:13" ht="17.25" hidden="1" customHeight="1" x14ac:dyDescent="0.25">
      <c r="A112" s="183" t="s">
        <v>26</v>
      </c>
      <c r="B112" s="190">
        <v>1772</v>
      </c>
      <c r="C112" s="184">
        <v>2014</v>
      </c>
      <c r="D112" s="183" t="s">
        <v>1202</v>
      </c>
      <c r="E112" s="183" t="s">
        <v>740</v>
      </c>
      <c r="F112" s="184">
        <v>0</v>
      </c>
      <c r="G112" s="183" t="s">
        <v>741</v>
      </c>
      <c r="H112" s="183" t="s">
        <v>1203</v>
      </c>
      <c r="I112" s="183" t="s">
        <v>1204</v>
      </c>
      <c r="J112" s="183" t="s">
        <v>1205</v>
      </c>
      <c r="K112" s="183" t="s">
        <v>1095</v>
      </c>
      <c r="L112" s="184">
        <v>10</v>
      </c>
      <c r="M112" s="184">
        <v>15.5</v>
      </c>
    </row>
    <row r="113" spans="1:13" ht="17.25" hidden="1" customHeight="1" x14ac:dyDescent="0.25">
      <c r="A113" s="183" t="s">
        <v>26</v>
      </c>
      <c r="B113" s="190">
        <v>1758</v>
      </c>
      <c r="C113" s="184">
        <v>2014</v>
      </c>
      <c r="D113" s="183" t="s">
        <v>1206</v>
      </c>
      <c r="E113" s="183" t="s">
        <v>740</v>
      </c>
      <c r="F113" s="184">
        <v>0</v>
      </c>
      <c r="G113" s="183" t="s">
        <v>741</v>
      </c>
      <c r="H113" s="183" t="s">
        <v>1207</v>
      </c>
      <c r="I113" s="183" t="s">
        <v>1208</v>
      </c>
      <c r="J113" s="183" t="s">
        <v>1209</v>
      </c>
      <c r="K113" s="183" t="s">
        <v>1210</v>
      </c>
      <c r="L113" s="184">
        <v>15</v>
      </c>
      <c r="M113" s="184">
        <v>11.9</v>
      </c>
    </row>
    <row r="114" spans="1:13" ht="17.25" hidden="1" customHeight="1" x14ac:dyDescent="0.25">
      <c r="A114" s="183" t="s">
        <v>26</v>
      </c>
      <c r="B114" s="190">
        <v>1769</v>
      </c>
      <c r="C114" s="184">
        <v>2014</v>
      </c>
      <c r="D114" s="183" t="s">
        <v>1211</v>
      </c>
      <c r="E114" s="183" t="s">
        <v>740</v>
      </c>
      <c r="F114" s="184">
        <v>0</v>
      </c>
      <c r="G114" s="183" t="s">
        <v>741</v>
      </c>
      <c r="H114" s="183" t="s">
        <v>1212</v>
      </c>
      <c r="I114" s="183" t="s">
        <v>1213</v>
      </c>
      <c r="J114" s="183" t="s">
        <v>1214</v>
      </c>
      <c r="K114" s="183" t="s">
        <v>1095</v>
      </c>
      <c r="L114" s="184">
        <v>10</v>
      </c>
      <c r="M114" s="184">
        <v>6</v>
      </c>
    </row>
    <row r="115" spans="1:13" ht="17.25" hidden="1" customHeight="1" x14ac:dyDescent="0.25">
      <c r="A115" s="183" t="s">
        <v>26</v>
      </c>
      <c r="B115" s="190">
        <v>1770</v>
      </c>
      <c r="C115" s="184">
        <v>2014</v>
      </c>
      <c r="D115" s="183" t="s">
        <v>1215</v>
      </c>
      <c r="E115" s="183" t="s">
        <v>740</v>
      </c>
      <c r="F115" s="184">
        <v>0</v>
      </c>
      <c r="G115" s="183" t="s">
        <v>741</v>
      </c>
      <c r="H115" s="183" t="s">
        <v>1216</v>
      </c>
      <c r="I115" s="183" t="s">
        <v>1217</v>
      </c>
      <c r="J115" s="183" t="s">
        <v>1218</v>
      </c>
      <c r="K115" s="183" t="s">
        <v>1095</v>
      </c>
      <c r="L115" s="184">
        <v>10</v>
      </c>
      <c r="M115" s="184">
        <v>5.2</v>
      </c>
    </row>
    <row r="116" spans="1:13" ht="17.25" hidden="1" customHeight="1" x14ac:dyDescent="0.25">
      <c r="A116" s="183" t="s">
        <v>26</v>
      </c>
      <c r="B116" s="190">
        <v>1767</v>
      </c>
      <c r="C116" s="184">
        <v>2014</v>
      </c>
      <c r="D116" s="183" t="s">
        <v>1219</v>
      </c>
      <c r="E116" s="183" t="s">
        <v>740</v>
      </c>
      <c r="F116" s="184">
        <v>0</v>
      </c>
      <c r="G116" s="183" t="s">
        <v>741</v>
      </c>
      <c r="H116" s="183" t="s">
        <v>1220</v>
      </c>
      <c r="I116" s="183" t="s">
        <v>1221</v>
      </c>
      <c r="J116" s="183" t="s">
        <v>1222</v>
      </c>
      <c r="K116" s="183" t="s">
        <v>1223</v>
      </c>
      <c r="L116" s="184">
        <v>20</v>
      </c>
      <c r="M116" s="184">
        <v>2.8</v>
      </c>
    </row>
    <row r="117" spans="1:13" ht="17.25" hidden="1" customHeight="1" x14ac:dyDescent="0.25">
      <c r="A117" s="183" t="s">
        <v>26</v>
      </c>
      <c r="B117" s="190">
        <v>1764</v>
      </c>
      <c r="C117" s="184">
        <v>2014</v>
      </c>
      <c r="D117" s="183" t="s">
        <v>1224</v>
      </c>
      <c r="E117" s="183" t="s">
        <v>740</v>
      </c>
      <c r="F117" s="184">
        <v>0</v>
      </c>
      <c r="G117" s="183" t="s">
        <v>741</v>
      </c>
      <c r="H117" s="183" t="s">
        <v>1225</v>
      </c>
      <c r="I117" s="183" t="s">
        <v>1226</v>
      </c>
      <c r="J117" s="183" t="s">
        <v>1227</v>
      </c>
      <c r="K117" s="183" t="s">
        <v>1228</v>
      </c>
      <c r="L117" s="184">
        <v>4</v>
      </c>
      <c r="M117" s="184">
        <v>2.1</v>
      </c>
    </row>
    <row r="118" spans="1:13" ht="17.25" hidden="1" customHeight="1" x14ac:dyDescent="0.25">
      <c r="A118" s="183" t="s">
        <v>26</v>
      </c>
      <c r="B118" s="190">
        <v>1766</v>
      </c>
      <c r="C118" s="184">
        <v>2014</v>
      </c>
      <c r="D118" s="183" t="s">
        <v>1229</v>
      </c>
      <c r="E118" s="183" t="s">
        <v>740</v>
      </c>
      <c r="F118" s="184">
        <v>0</v>
      </c>
      <c r="G118" s="183" t="s">
        <v>741</v>
      </c>
      <c r="H118" s="183" t="s">
        <v>1023</v>
      </c>
      <c r="I118" s="183" t="s">
        <v>1230</v>
      </c>
      <c r="J118" s="183" t="s">
        <v>1231</v>
      </c>
      <c r="K118" s="183" t="s">
        <v>1232</v>
      </c>
      <c r="L118" s="184">
        <v>12</v>
      </c>
      <c r="M118" s="184">
        <v>0.3</v>
      </c>
    </row>
    <row r="119" spans="1:13" ht="17.25" hidden="1" customHeight="1" x14ac:dyDescent="0.25">
      <c r="A119" s="183" t="s">
        <v>26</v>
      </c>
      <c r="B119" s="190">
        <v>1759</v>
      </c>
      <c r="C119" s="184">
        <v>2014</v>
      </c>
      <c r="D119" s="183" t="s">
        <v>1233</v>
      </c>
      <c r="E119" s="183" t="s">
        <v>740</v>
      </c>
      <c r="F119" s="184">
        <v>0</v>
      </c>
      <c r="G119" s="183" t="s">
        <v>749</v>
      </c>
      <c r="H119" s="183" t="s">
        <v>1056</v>
      </c>
      <c r="I119" s="183" t="s">
        <v>1234</v>
      </c>
      <c r="J119" s="183" t="s">
        <v>1160</v>
      </c>
      <c r="K119" s="183" t="s">
        <v>1161</v>
      </c>
      <c r="L119" s="184">
        <v>10</v>
      </c>
      <c r="M119" s="185">
        <v>5000</v>
      </c>
    </row>
    <row r="120" spans="1:13" ht="17.25" hidden="1" customHeight="1" x14ac:dyDescent="0.25">
      <c r="A120" s="183" t="s">
        <v>26</v>
      </c>
      <c r="B120" s="190">
        <v>1757</v>
      </c>
      <c r="C120" s="184">
        <v>2014</v>
      </c>
      <c r="D120" s="183" t="s">
        <v>1235</v>
      </c>
      <c r="E120" s="183" t="s">
        <v>740</v>
      </c>
      <c r="F120" s="184">
        <v>0</v>
      </c>
      <c r="G120" s="183" t="s">
        <v>749</v>
      </c>
      <c r="H120" s="183" t="s">
        <v>1010</v>
      </c>
      <c r="I120" s="183" t="s">
        <v>1236</v>
      </c>
      <c r="J120" s="183" t="s">
        <v>1235</v>
      </c>
      <c r="K120" s="183" t="s">
        <v>1237</v>
      </c>
      <c r="L120" s="184">
        <v>2</v>
      </c>
      <c r="M120" s="184">
        <v>646</v>
      </c>
    </row>
    <row r="121" spans="1:13" ht="17.25" hidden="1" customHeight="1" x14ac:dyDescent="0.25">
      <c r="A121" s="183" t="s">
        <v>26</v>
      </c>
      <c r="B121" s="190">
        <v>1775</v>
      </c>
      <c r="C121" s="184">
        <v>2014</v>
      </c>
      <c r="D121" s="183" t="s">
        <v>1238</v>
      </c>
      <c r="E121" s="183" t="s">
        <v>740</v>
      </c>
      <c r="F121" s="184">
        <v>0</v>
      </c>
      <c r="G121" s="183" t="s">
        <v>749</v>
      </c>
      <c r="H121" s="183" t="s">
        <v>1056</v>
      </c>
      <c r="I121" s="183" t="s">
        <v>1239</v>
      </c>
      <c r="J121" s="183" t="s">
        <v>1240</v>
      </c>
      <c r="K121" s="183" t="s">
        <v>1210</v>
      </c>
      <c r="L121" s="184">
        <v>11</v>
      </c>
      <c r="M121" s="184">
        <v>34.9</v>
      </c>
    </row>
    <row r="122" spans="1:13" ht="17.25" hidden="1" customHeight="1" x14ac:dyDescent="0.25">
      <c r="A122" s="183" t="s">
        <v>26</v>
      </c>
      <c r="B122" s="190">
        <v>1761</v>
      </c>
      <c r="C122" s="184">
        <v>2014</v>
      </c>
      <c r="D122" s="183" t="s">
        <v>1241</v>
      </c>
      <c r="E122" s="183" t="s">
        <v>740</v>
      </c>
      <c r="F122" s="184">
        <v>0</v>
      </c>
      <c r="G122" s="183" t="s">
        <v>749</v>
      </c>
      <c r="H122" s="183" t="s">
        <v>1242</v>
      </c>
      <c r="I122" s="183" t="s">
        <v>1243</v>
      </c>
      <c r="J122" s="183" t="s">
        <v>1244</v>
      </c>
      <c r="K122" s="183" t="s">
        <v>1105</v>
      </c>
      <c r="L122" s="184">
        <v>21</v>
      </c>
      <c r="M122" s="184">
        <v>9.4</v>
      </c>
    </row>
    <row r="123" spans="1:13" ht="17.25" hidden="1" customHeight="1" x14ac:dyDescent="0.25">
      <c r="A123" s="183" t="s">
        <v>24</v>
      </c>
      <c r="B123" s="190">
        <v>1120</v>
      </c>
      <c r="C123" s="184">
        <v>2011</v>
      </c>
      <c r="D123" s="183" t="s">
        <v>1245</v>
      </c>
      <c r="E123" s="183" t="s">
        <v>740</v>
      </c>
      <c r="F123" s="185">
        <v>547565</v>
      </c>
      <c r="G123" s="183" t="s">
        <v>741</v>
      </c>
      <c r="H123" s="183" t="s">
        <v>1246</v>
      </c>
      <c r="I123" s="183" t="s">
        <v>1247</v>
      </c>
      <c r="J123" s="183" t="s">
        <v>1248</v>
      </c>
      <c r="K123" s="183" t="s">
        <v>1249</v>
      </c>
      <c r="L123" s="184">
        <v>6</v>
      </c>
      <c r="M123" s="185">
        <v>4286.8999999999996</v>
      </c>
    </row>
    <row r="124" spans="1:13" ht="17.25" hidden="1" customHeight="1" x14ac:dyDescent="0.25">
      <c r="A124" s="183" t="s">
        <v>24</v>
      </c>
      <c r="B124" s="190">
        <v>1118</v>
      </c>
      <c r="C124" s="184">
        <v>2011</v>
      </c>
      <c r="D124" s="183" t="s">
        <v>1250</v>
      </c>
      <c r="E124" s="183" t="s">
        <v>740</v>
      </c>
      <c r="F124" s="185">
        <v>222713</v>
      </c>
      <c r="G124" s="183" t="s">
        <v>741</v>
      </c>
      <c r="H124" s="183" t="s">
        <v>1251</v>
      </c>
      <c r="I124" s="183" t="s">
        <v>1252</v>
      </c>
      <c r="J124" s="183" t="s">
        <v>1253</v>
      </c>
      <c r="K124" s="183" t="s">
        <v>1254</v>
      </c>
      <c r="L124" s="184">
        <v>5</v>
      </c>
      <c r="M124" s="184">
        <v>0.1</v>
      </c>
    </row>
    <row r="125" spans="1:13" ht="17.25" hidden="1" customHeight="1" x14ac:dyDescent="0.25">
      <c r="A125" s="183" t="s">
        <v>24</v>
      </c>
      <c r="B125" s="190">
        <v>1119</v>
      </c>
      <c r="C125" s="184">
        <v>2012</v>
      </c>
      <c r="D125" s="183" t="s">
        <v>1255</v>
      </c>
      <c r="E125" s="183" t="s">
        <v>740</v>
      </c>
      <c r="F125" s="185">
        <v>211703</v>
      </c>
      <c r="G125" s="183" t="s">
        <v>741</v>
      </c>
      <c r="H125" s="183" t="s">
        <v>1256</v>
      </c>
      <c r="I125" s="183" t="s">
        <v>1257</v>
      </c>
      <c r="J125" s="183" t="s">
        <v>1258</v>
      </c>
      <c r="K125" s="183" t="s">
        <v>1259</v>
      </c>
      <c r="L125" s="184">
        <v>3</v>
      </c>
      <c r="M125" s="184">
        <v>35.4</v>
      </c>
    </row>
    <row r="126" spans="1:13" ht="17.25" hidden="1" customHeight="1" x14ac:dyDescent="0.25">
      <c r="A126" s="183" t="s">
        <v>24</v>
      </c>
      <c r="B126" s="190">
        <v>1119</v>
      </c>
      <c r="C126" s="184">
        <v>2012</v>
      </c>
      <c r="D126" s="183" t="s">
        <v>1255</v>
      </c>
      <c r="E126" s="183" t="s">
        <v>740</v>
      </c>
      <c r="F126" s="185">
        <v>211703</v>
      </c>
      <c r="G126" s="183" t="s">
        <v>741</v>
      </c>
      <c r="H126" s="183" t="s">
        <v>1256</v>
      </c>
      <c r="I126" s="183" t="s">
        <v>1257</v>
      </c>
      <c r="J126" s="183" t="s">
        <v>1260</v>
      </c>
      <c r="K126" s="183" t="s">
        <v>1259</v>
      </c>
      <c r="L126" s="184">
        <v>3</v>
      </c>
      <c r="M126" s="184">
        <v>15.4</v>
      </c>
    </row>
    <row r="127" spans="1:13" ht="17.25" hidden="1" customHeight="1" x14ac:dyDescent="0.25">
      <c r="A127" s="183" t="s">
        <v>24</v>
      </c>
      <c r="B127" s="190">
        <v>1121</v>
      </c>
      <c r="C127" s="184">
        <v>2012</v>
      </c>
      <c r="D127" s="183" t="s">
        <v>1261</v>
      </c>
      <c r="E127" s="183" t="s">
        <v>740</v>
      </c>
      <c r="F127" s="185">
        <v>258320</v>
      </c>
      <c r="G127" s="183" t="s">
        <v>741</v>
      </c>
      <c r="H127" s="183" t="s">
        <v>1262</v>
      </c>
      <c r="I127" s="183" t="s">
        <v>1263</v>
      </c>
      <c r="J127" s="183" t="s">
        <v>1264</v>
      </c>
      <c r="K127" s="183" t="s">
        <v>1265</v>
      </c>
      <c r="L127" s="184">
        <v>4</v>
      </c>
      <c r="M127" s="184">
        <v>1.7</v>
      </c>
    </row>
    <row r="128" spans="1:13" ht="17.25" hidden="1" customHeight="1" x14ac:dyDescent="0.25">
      <c r="A128" s="183" t="s">
        <v>24</v>
      </c>
      <c r="B128" s="190">
        <v>1122</v>
      </c>
      <c r="C128" s="184">
        <v>2013</v>
      </c>
      <c r="D128" s="183" t="s">
        <v>1266</v>
      </c>
      <c r="E128" s="183" t="s">
        <v>740</v>
      </c>
      <c r="F128" s="185">
        <v>176303</v>
      </c>
      <c r="G128" s="183" t="s">
        <v>741</v>
      </c>
      <c r="H128" s="183" t="s">
        <v>1267</v>
      </c>
      <c r="I128" s="183" t="s">
        <v>1268</v>
      </c>
      <c r="J128" s="183" t="s">
        <v>1269</v>
      </c>
      <c r="K128" s="183" t="s">
        <v>1270</v>
      </c>
      <c r="L128" s="184">
        <v>0</v>
      </c>
      <c r="M128" s="184">
        <v>19.5</v>
      </c>
    </row>
    <row r="129" spans="1:13" ht="17.25" hidden="1" customHeight="1" x14ac:dyDescent="0.25">
      <c r="A129" s="183" t="s">
        <v>24</v>
      </c>
      <c r="B129" s="190">
        <v>1123</v>
      </c>
      <c r="C129" s="184">
        <v>2013</v>
      </c>
      <c r="D129" s="183" t="s">
        <v>1271</v>
      </c>
      <c r="E129" s="183" t="s">
        <v>740</v>
      </c>
      <c r="F129" s="185">
        <v>249493</v>
      </c>
      <c r="G129" s="183" t="s">
        <v>741</v>
      </c>
      <c r="H129" s="183" t="s">
        <v>1272</v>
      </c>
      <c r="I129" s="183" t="s">
        <v>1273</v>
      </c>
      <c r="J129" s="183" t="s">
        <v>1274</v>
      </c>
      <c r="K129" s="183" t="s">
        <v>1275</v>
      </c>
      <c r="L129" s="184">
        <v>0</v>
      </c>
      <c r="M129" s="184">
        <v>1.6</v>
      </c>
    </row>
    <row r="130" spans="1:13" ht="17.25" hidden="1" customHeight="1" x14ac:dyDescent="0.25">
      <c r="A130" s="183" t="s">
        <v>24</v>
      </c>
      <c r="B130" s="190">
        <v>1126</v>
      </c>
      <c r="C130" s="184">
        <v>2013</v>
      </c>
      <c r="D130" s="183" t="s">
        <v>1276</v>
      </c>
      <c r="E130" s="183" t="s">
        <v>740</v>
      </c>
      <c r="F130" s="185">
        <v>132893</v>
      </c>
      <c r="G130" s="183" t="s">
        <v>741</v>
      </c>
      <c r="H130" s="183" t="s">
        <v>1277</v>
      </c>
      <c r="I130" s="183" t="s">
        <v>1278</v>
      </c>
      <c r="J130" s="183" t="s">
        <v>1279</v>
      </c>
      <c r="K130" s="183" t="s">
        <v>1280</v>
      </c>
      <c r="L130" s="184">
        <v>0</v>
      </c>
      <c r="M130" s="184">
        <v>1.5</v>
      </c>
    </row>
    <row r="131" spans="1:13" ht="17.25" hidden="1" customHeight="1" x14ac:dyDescent="0.25">
      <c r="A131" s="183" t="s">
        <v>24</v>
      </c>
      <c r="B131" s="190">
        <v>1122</v>
      </c>
      <c r="C131" s="184">
        <v>2013</v>
      </c>
      <c r="D131" s="183" t="s">
        <v>1266</v>
      </c>
      <c r="E131" s="183" t="s">
        <v>740</v>
      </c>
      <c r="F131" s="185">
        <v>176303</v>
      </c>
      <c r="G131" s="183" t="s">
        <v>741</v>
      </c>
      <c r="H131" s="183" t="s">
        <v>1267</v>
      </c>
      <c r="I131" s="183" t="s">
        <v>1268</v>
      </c>
      <c r="J131" s="183" t="s">
        <v>1281</v>
      </c>
      <c r="K131" s="183" t="s">
        <v>1270</v>
      </c>
      <c r="L131" s="184">
        <v>0</v>
      </c>
      <c r="M131" s="184">
        <v>1.2</v>
      </c>
    </row>
    <row r="132" spans="1:13" ht="17.25" hidden="1" customHeight="1" x14ac:dyDescent="0.25">
      <c r="A132" s="183" t="s">
        <v>24</v>
      </c>
      <c r="B132" s="190">
        <v>1129</v>
      </c>
      <c r="C132" s="184">
        <v>2014</v>
      </c>
      <c r="D132" s="183" t="s">
        <v>1282</v>
      </c>
      <c r="E132" s="183" t="s">
        <v>740</v>
      </c>
      <c r="F132" s="185">
        <v>120455</v>
      </c>
      <c r="G132" s="183" t="s">
        <v>741</v>
      </c>
      <c r="H132" s="183" t="s">
        <v>1283</v>
      </c>
      <c r="I132" s="183" t="s">
        <v>1284</v>
      </c>
      <c r="J132" s="183" t="s">
        <v>1285</v>
      </c>
      <c r="K132" s="183" t="s">
        <v>1286</v>
      </c>
      <c r="L132" s="184">
        <v>3</v>
      </c>
      <c r="M132" s="184">
        <v>5.5</v>
      </c>
    </row>
    <row r="133" spans="1:13" ht="17.25" customHeight="1" x14ac:dyDescent="0.25">
      <c r="A133" s="183" t="s">
        <v>24</v>
      </c>
      <c r="B133" s="190">
        <v>1124</v>
      </c>
      <c r="C133" s="184">
        <v>2014</v>
      </c>
      <c r="D133" s="183" t="s">
        <v>1287</v>
      </c>
      <c r="E133" s="183" t="s">
        <v>740</v>
      </c>
      <c r="F133" s="185">
        <v>258440</v>
      </c>
      <c r="G133" s="183" t="s">
        <v>741</v>
      </c>
      <c r="H133" s="183" t="s">
        <v>1288</v>
      </c>
      <c r="I133" s="183" t="s">
        <v>1289</v>
      </c>
      <c r="J133" s="183" t="s">
        <v>1290</v>
      </c>
      <c r="K133" s="183" t="s">
        <v>1291</v>
      </c>
      <c r="L133" s="184">
        <v>2</v>
      </c>
      <c r="M133" s="184">
        <v>5.0999999999999996</v>
      </c>
    </row>
    <row r="134" spans="1:13" ht="17.25" customHeight="1" x14ac:dyDescent="0.25">
      <c r="A134" s="183" t="s">
        <v>24</v>
      </c>
      <c r="B134" s="190">
        <v>1128</v>
      </c>
      <c r="C134" s="184">
        <v>2014</v>
      </c>
      <c r="D134" s="183" t="s">
        <v>1292</v>
      </c>
      <c r="E134" s="183" t="s">
        <v>740</v>
      </c>
      <c r="F134" s="185">
        <v>452270</v>
      </c>
      <c r="G134" s="183" t="s">
        <v>749</v>
      </c>
      <c r="H134" s="183" t="s">
        <v>1293</v>
      </c>
      <c r="I134" s="183" t="s">
        <v>1294</v>
      </c>
      <c r="J134" s="183" t="s">
        <v>1295</v>
      </c>
      <c r="K134" s="183" t="s">
        <v>1291</v>
      </c>
      <c r="L134" s="184">
        <v>2</v>
      </c>
      <c r="M134" s="184">
        <v>4.9000000000000004</v>
      </c>
    </row>
    <row r="135" spans="1:13" ht="17.25" hidden="1" customHeight="1" x14ac:dyDescent="0.25">
      <c r="A135" s="183" t="s">
        <v>1296</v>
      </c>
      <c r="B135" s="184">
        <v>463</v>
      </c>
      <c r="C135" s="184">
        <v>2011</v>
      </c>
      <c r="D135" s="183" t="s">
        <v>1297</v>
      </c>
      <c r="E135" s="183" t="s">
        <v>740</v>
      </c>
      <c r="F135" s="185">
        <v>563000</v>
      </c>
      <c r="G135" s="183" t="s">
        <v>741</v>
      </c>
      <c r="H135" s="183" t="s">
        <v>1298</v>
      </c>
      <c r="I135" s="183"/>
      <c r="J135" s="183" t="s">
        <v>1299</v>
      </c>
      <c r="K135" s="183" t="s">
        <v>1300</v>
      </c>
      <c r="L135" s="184">
        <v>3</v>
      </c>
      <c r="M135" s="184">
        <v>920</v>
      </c>
    </row>
    <row r="136" spans="1:13" ht="17.25" hidden="1" customHeight="1" x14ac:dyDescent="0.25">
      <c r="A136" s="183" t="s">
        <v>1296</v>
      </c>
      <c r="B136" s="184">
        <v>464</v>
      </c>
      <c r="C136" s="184">
        <v>2012</v>
      </c>
      <c r="D136" s="183" t="s">
        <v>1301</v>
      </c>
      <c r="E136" s="183" t="s">
        <v>740</v>
      </c>
      <c r="F136" s="185">
        <v>1200000</v>
      </c>
      <c r="G136" s="183" t="s">
        <v>749</v>
      </c>
      <c r="H136" s="183" t="s">
        <v>1302</v>
      </c>
      <c r="I136" s="183" t="s">
        <v>1303</v>
      </c>
      <c r="J136" s="183" t="s">
        <v>1304</v>
      </c>
      <c r="K136" s="183" t="s">
        <v>1305</v>
      </c>
      <c r="L136" s="184">
        <v>2</v>
      </c>
      <c r="M136" s="184">
        <v>554</v>
      </c>
    </row>
    <row r="137" spans="1:13" ht="17.25" hidden="1" customHeight="1" x14ac:dyDescent="0.25">
      <c r="A137" s="183" t="s">
        <v>1296</v>
      </c>
      <c r="B137" s="184">
        <v>464</v>
      </c>
      <c r="C137" s="184">
        <v>2012</v>
      </c>
      <c r="D137" s="183" t="s">
        <v>1301</v>
      </c>
      <c r="E137" s="183" t="s">
        <v>740</v>
      </c>
      <c r="F137" s="185">
        <v>1200000</v>
      </c>
      <c r="G137" s="183" t="s">
        <v>749</v>
      </c>
      <c r="H137" s="183" t="s">
        <v>1302</v>
      </c>
      <c r="I137" s="183" t="s">
        <v>1303</v>
      </c>
      <c r="J137" s="183" t="s">
        <v>1306</v>
      </c>
      <c r="K137" s="183" t="s">
        <v>1307</v>
      </c>
      <c r="L137" s="184">
        <v>2</v>
      </c>
      <c r="M137" s="184">
        <v>355.6</v>
      </c>
    </row>
    <row r="138" spans="1:13" ht="17.25" hidden="1" customHeight="1" x14ac:dyDescent="0.25">
      <c r="A138" s="183" t="s">
        <v>1296</v>
      </c>
      <c r="B138" s="184">
        <v>464</v>
      </c>
      <c r="C138" s="184">
        <v>2012</v>
      </c>
      <c r="D138" s="183" t="s">
        <v>1301</v>
      </c>
      <c r="E138" s="183" t="s">
        <v>740</v>
      </c>
      <c r="F138" s="185">
        <v>1200000</v>
      </c>
      <c r="G138" s="183" t="s">
        <v>749</v>
      </c>
      <c r="H138" s="183" t="s">
        <v>1302</v>
      </c>
      <c r="I138" s="183" t="s">
        <v>1303</v>
      </c>
      <c r="J138" s="183" t="s">
        <v>1308</v>
      </c>
      <c r="K138" s="183" t="s">
        <v>1305</v>
      </c>
      <c r="L138" s="184">
        <v>2</v>
      </c>
      <c r="M138" s="184">
        <v>92.6</v>
      </c>
    </row>
    <row r="139" spans="1:13" ht="17.25" hidden="1" customHeight="1" x14ac:dyDescent="0.25">
      <c r="A139" s="183" t="s">
        <v>1296</v>
      </c>
      <c r="B139" s="184">
        <v>464</v>
      </c>
      <c r="C139" s="184">
        <v>2012</v>
      </c>
      <c r="D139" s="183" t="s">
        <v>1301</v>
      </c>
      <c r="E139" s="183" t="s">
        <v>740</v>
      </c>
      <c r="F139" s="185">
        <v>1200000</v>
      </c>
      <c r="G139" s="183" t="s">
        <v>749</v>
      </c>
      <c r="H139" s="183" t="s">
        <v>1302</v>
      </c>
      <c r="I139" s="183" t="s">
        <v>1303</v>
      </c>
      <c r="J139" s="183" t="s">
        <v>1309</v>
      </c>
      <c r="K139" s="183" t="s">
        <v>1310</v>
      </c>
      <c r="L139" s="184">
        <v>1</v>
      </c>
      <c r="M139" s="184">
        <v>70</v>
      </c>
    </row>
    <row r="140" spans="1:13" ht="17.25" hidden="1" customHeight="1" x14ac:dyDescent="0.25">
      <c r="A140" s="183" t="s">
        <v>1311</v>
      </c>
      <c r="B140" s="184">
        <v>102</v>
      </c>
      <c r="C140" s="184">
        <v>2012</v>
      </c>
      <c r="D140" s="183" t="s">
        <v>1312</v>
      </c>
      <c r="E140" s="183" t="s">
        <v>740</v>
      </c>
      <c r="F140" s="185">
        <v>85140</v>
      </c>
      <c r="G140" s="183" t="s">
        <v>749</v>
      </c>
      <c r="H140" s="183" t="s">
        <v>1313</v>
      </c>
      <c r="I140" s="183" t="s">
        <v>1314</v>
      </c>
      <c r="J140" s="183" t="s">
        <v>1315</v>
      </c>
      <c r="K140" s="183" t="s">
        <v>198</v>
      </c>
      <c r="L140" s="184">
        <v>0</v>
      </c>
      <c r="M140" s="184">
        <v>0.3</v>
      </c>
    </row>
    <row r="141" spans="1:13" ht="17.25" hidden="1" customHeight="1" x14ac:dyDescent="0.25">
      <c r="A141" s="183" t="s">
        <v>1316</v>
      </c>
      <c r="B141" s="184">
        <v>190</v>
      </c>
      <c r="C141" s="184">
        <v>2012</v>
      </c>
      <c r="D141" s="183" t="s">
        <v>1317</v>
      </c>
      <c r="E141" s="183" t="s">
        <v>740</v>
      </c>
      <c r="F141" s="185">
        <v>100000</v>
      </c>
      <c r="G141" s="183" t="s">
        <v>740</v>
      </c>
      <c r="H141" s="183" t="s">
        <v>1318</v>
      </c>
      <c r="I141" s="183" t="s">
        <v>1319</v>
      </c>
      <c r="J141" s="183" t="s">
        <v>1320</v>
      </c>
      <c r="K141" s="183" t="s">
        <v>1321</v>
      </c>
      <c r="L141" s="184">
        <v>0</v>
      </c>
      <c r="M141" s="184">
        <v>725.5</v>
      </c>
    </row>
    <row r="142" spans="1:13" ht="17.25" hidden="1" customHeight="1" x14ac:dyDescent="0.25">
      <c r="A142" s="183" t="s">
        <v>1316</v>
      </c>
      <c r="B142" s="184">
        <v>192</v>
      </c>
      <c r="C142" s="184">
        <v>2012</v>
      </c>
      <c r="D142" s="183" t="s">
        <v>1322</v>
      </c>
      <c r="E142" s="183" t="s">
        <v>740</v>
      </c>
      <c r="F142" s="185">
        <v>50000</v>
      </c>
      <c r="G142" s="183" t="s">
        <v>740</v>
      </c>
      <c r="H142" s="183" t="s">
        <v>1318</v>
      </c>
      <c r="I142" s="183" t="s">
        <v>1323</v>
      </c>
      <c r="J142" s="183" t="s">
        <v>1324</v>
      </c>
      <c r="K142" s="183" t="s">
        <v>1321</v>
      </c>
      <c r="L142" s="184">
        <v>0</v>
      </c>
      <c r="M142" s="184">
        <v>12.8</v>
      </c>
    </row>
    <row r="143" spans="1:13" ht="17.25" hidden="1" customHeight="1" x14ac:dyDescent="0.25">
      <c r="A143" s="183" t="s">
        <v>1316</v>
      </c>
      <c r="B143" s="184">
        <v>191</v>
      </c>
      <c r="C143" s="184">
        <v>2012</v>
      </c>
      <c r="D143" s="183" t="s">
        <v>1325</v>
      </c>
      <c r="E143" s="183" t="s">
        <v>740</v>
      </c>
      <c r="F143" s="185">
        <v>300000</v>
      </c>
      <c r="G143" s="183" t="s">
        <v>741</v>
      </c>
      <c r="H143" s="183" t="s">
        <v>1326</v>
      </c>
      <c r="I143" s="183" t="s">
        <v>1327</v>
      </c>
      <c r="J143" s="183" t="s">
        <v>1325</v>
      </c>
      <c r="K143" s="183" t="s">
        <v>1328</v>
      </c>
      <c r="L143" s="184">
        <v>0</v>
      </c>
      <c r="M143" s="185">
        <v>3177</v>
      </c>
    </row>
    <row r="144" spans="1:13" ht="17.25" hidden="1" customHeight="1" x14ac:dyDescent="0.25">
      <c r="A144" s="183" t="s">
        <v>16</v>
      </c>
      <c r="B144" s="184">
        <v>574</v>
      </c>
      <c r="C144" s="184">
        <v>2011</v>
      </c>
      <c r="D144" s="183" t="s">
        <v>1329</v>
      </c>
      <c r="E144" s="183" t="s">
        <v>773</v>
      </c>
      <c r="F144" s="185">
        <v>200000</v>
      </c>
      <c r="G144" s="183" t="s">
        <v>740</v>
      </c>
      <c r="H144" s="183" t="s">
        <v>1330</v>
      </c>
      <c r="I144" s="183" t="s">
        <v>1331</v>
      </c>
      <c r="J144" s="183" t="s">
        <v>1332</v>
      </c>
      <c r="K144" s="183" t="s">
        <v>1110</v>
      </c>
      <c r="L144" s="184">
        <v>8</v>
      </c>
      <c r="M144" s="184">
        <v>200</v>
      </c>
    </row>
    <row r="145" spans="1:13" ht="17.25" hidden="1" customHeight="1" x14ac:dyDescent="0.25">
      <c r="A145" s="183" t="s">
        <v>16</v>
      </c>
      <c r="B145" s="184">
        <v>575</v>
      </c>
      <c r="C145" s="184">
        <v>2011</v>
      </c>
      <c r="D145" s="183" t="s">
        <v>1333</v>
      </c>
      <c r="E145" s="183" t="s">
        <v>773</v>
      </c>
      <c r="F145" s="185">
        <v>163527.4</v>
      </c>
      <c r="G145" s="183" t="s">
        <v>740</v>
      </c>
      <c r="H145" s="183" t="s">
        <v>1334</v>
      </c>
      <c r="I145" s="183" t="s">
        <v>1335</v>
      </c>
      <c r="J145" s="183" t="s">
        <v>1333</v>
      </c>
      <c r="K145" s="183" t="s">
        <v>1336</v>
      </c>
      <c r="L145" s="184">
        <v>3</v>
      </c>
      <c r="M145" s="184">
        <v>25.7</v>
      </c>
    </row>
    <row r="146" spans="1:13" ht="17.25" hidden="1" customHeight="1" x14ac:dyDescent="0.25">
      <c r="A146" s="183" t="s">
        <v>16</v>
      </c>
      <c r="B146" s="184">
        <v>577</v>
      </c>
      <c r="C146" s="184">
        <v>2011</v>
      </c>
      <c r="D146" s="183" t="s">
        <v>1337</v>
      </c>
      <c r="E146" s="183" t="s">
        <v>773</v>
      </c>
      <c r="F146" s="185">
        <v>87779.03</v>
      </c>
      <c r="G146" s="183" t="s">
        <v>740</v>
      </c>
      <c r="H146" s="183" t="s">
        <v>1338</v>
      </c>
      <c r="I146" s="183" t="s">
        <v>1339</v>
      </c>
      <c r="J146" s="183" t="s">
        <v>1340</v>
      </c>
      <c r="K146" s="183" t="s">
        <v>1341</v>
      </c>
      <c r="L146" s="184">
        <v>19</v>
      </c>
      <c r="M146" s="184">
        <v>4.9000000000000004</v>
      </c>
    </row>
    <row r="147" spans="1:13" ht="17.25" hidden="1" customHeight="1" x14ac:dyDescent="0.25">
      <c r="A147" s="183" t="s">
        <v>16</v>
      </c>
      <c r="B147" s="184">
        <v>573</v>
      </c>
      <c r="C147" s="184">
        <v>2011</v>
      </c>
      <c r="D147" s="183" t="s">
        <v>1342</v>
      </c>
      <c r="E147" s="183" t="s">
        <v>773</v>
      </c>
      <c r="F147" s="185">
        <v>200000</v>
      </c>
      <c r="G147" s="183" t="s">
        <v>740</v>
      </c>
      <c r="H147" s="183" t="s">
        <v>1343</v>
      </c>
      <c r="I147" s="183" t="s">
        <v>1344</v>
      </c>
      <c r="J147" s="183" t="s">
        <v>1345</v>
      </c>
      <c r="K147" s="183" t="s">
        <v>1346</v>
      </c>
      <c r="L147" s="184">
        <v>10</v>
      </c>
      <c r="M147" s="184">
        <v>0.7</v>
      </c>
    </row>
    <row r="148" spans="1:13" ht="17.25" hidden="1" customHeight="1" x14ac:dyDescent="0.25">
      <c r="A148" s="183" t="s">
        <v>16</v>
      </c>
      <c r="B148" s="184">
        <v>587</v>
      </c>
      <c r="C148" s="184">
        <v>2011</v>
      </c>
      <c r="D148" s="183" t="s">
        <v>1347</v>
      </c>
      <c r="E148" s="183" t="s">
        <v>740</v>
      </c>
      <c r="F148" s="185">
        <v>200000</v>
      </c>
      <c r="G148" s="183" t="s">
        <v>741</v>
      </c>
      <c r="H148" s="183" t="s">
        <v>1348</v>
      </c>
      <c r="I148" s="183" t="s">
        <v>1349</v>
      </c>
      <c r="J148" s="183" t="s">
        <v>1347</v>
      </c>
      <c r="K148" s="183" t="s">
        <v>1350</v>
      </c>
      <c r="L148" s="184">
        <v>7</v>
      </c>
      <c r="M148" s="185">
        <v>1650</v>
      </c>
    </row>
    <row r="149" spans="1:13" ht="17.25" hidden="1" customHeight="1" x14ac:dyDescent="0.25">
      <c r="A149" s="183" t="s">
        <v>16</v>
      </c>
      <c r="B149" s="184">
        <v>585</v>
      </c>
      <c r="C149" s="184">
        <v>2011</v>
      </c>
      <c r="D149" s="183" t="s">
        <v>1351</v>
      </c>
      <c r="E149" s="183" t="s">
        <v>740</v>
      </c>
      <c r="F149" s="185">
        <v>107804</v>
      </c>
      <c r="G149" s="183" t="s">
        <v>741</v>
      </c>
      <c r="H149" s="183" t="s">
        <v>1352</v>
      </c>
      <c r="I149" s="183" t="s">
        <v>1353</v>
      </c>
      <c r="J149" s="183" t="s">
        <v>1351</v>
      </c>
      <c r="K149" s="183" t="s">
        <v>1354</v>
      </c>
      <c r="L149" s="184">
        <v>5</v>
      </c>
      <c r="M149" s="184">
        <v>217</v>
      </c>
    </row>
    <row r="150" spans="1:13" ht="17.25" hidden="1" customHeight="1" x14ac:dyDescent="0.25">
      <c r="A150" s="183" t="s">
        <v>16</v>
      </c>
      <c r="B150" s="184">
        <v>589</v>
      </c>
      <c r="C150" s="184">
        <v>2011</v>
      </c>
      <c r="D150" s="183" t="s">
        <v>1355</v>
      </c>
      <c r="E150" s="183" t="s">
        <v>740</v>
      </c>
      <c r="F150" s="185">
        <v>200000</v>
      </c>
      <c r="G150" s="183" t="s">
        <v>741</v>
      </c>
      <c r="H150" s="183" t="s">
        <v>1352</v>
      </c>
      <c r="I150" s="183" t="s">
        <v>1356</v>
      </c>
      <c r="J150" s="183" t="s">
        <v>1351</v>
      </c>
      <c r="K150" s="183" t="s">
        <v>1354</v>
      </c>
      <c r="L150" s="184">
        <v>5</v>
      </c>
      <c r="M150" s="184">
        <v>217</v>
      </c>
    </row>
    <row r="151" spans="1:13" ht="17.25" hidden="1" customHeight="1" x14ac:dyDescent="0.25">
      <c r="A151" s="183" t="s">
        <v>16</v>
      </c>
      <c r="B151" s="184">
        <v>582</v>
      </c>
      <c r="C151" s="184">
        <v>2011</v>
      </c>
      <c r="D151" s="183" t="s">
        <v>1357</v>
      </c>
      <c r="E151" s="183" t="s">
        <v>773</v>
      </c>
      <c r="F151" s="185">
        <v>200000</v>
      </c>
      <c r="G151" s="183" t="s">
        <v>741</v>
      </c>
      <c r="H151" s="183" t="s">
        <v>1358</v>
      </c>
      <c r="I151" s="183" t="s">
        <v>1359</v>
      </c>
      <c r="J151" s="183" t="s">
        <v>1357</v>
      </c>
      <c r="K151" s="183" t="s">
        <v>1360</v>
      </c>
      <c r="L151" s="184">
        <v>15</v>
      </c>
      <c r="M151" s="184">
        <v>88.5</v>
      </c>
    </row>
    <row r="152" spans="1:13" ht="17.25" hidden="1" customHeight="1" x14ac:dyDescent="0.25">
      <c r="A152" s="183" t="s">
        <v>16</v>
      </c>
      <c r="B152" s="184">
        <v>583</v>
      </c>
      <c r="C152" s="184">
        <v>2011</v>
      </c>
      <c r="D152" s="183" t="s">
        <v>1361</v>
      </c>
      <c r="E152" s="183" t="s">
        <v>740</v>
      </c>
      <c r="F152" s="185">
        <v>200000</v>
      </c>
      <c r="G152" s="183" t="s">
        <v>741</v>
      </c>
      <c r="H152" s="183" t="s">
        <v>1362</v>
      </c>
      <c r="I152" s="183" t="s">
        <v>1363</v>
      </c>
      <c r="J152" s="183" t="s">
        <v>1364</v>
      </c>
      <c r="K152" s="183" t="s">
        <v>1365</v>
      </c>
      <c r="L152" s="184">
        <v>19</v>
      </c>
      <c r="M152" s="184">
        <v>32.700000000000003</v>
      </c>
    </row>
    <row r="153" spans="1:13" ht="17.25" hidden="1" customHeight="1" x14ac:dyDescent="0.25">
      <c r="A153" s="183" t="s">
        <v>16</v>
      </c>
      <c r="B153" s="184">
        <v>581</v>
      </c>
      <c r="C153" s="184">
        <v>2011</v>
      </c>
      <c r="D153" s="183" t="s">
        <v>1366</v>
      </c>
      <c r="E153" s="183" t="s">
        <v>740</v>
      </c>
      <c r="F153" s="185">
        <v>200000</v>
      </c>
      <c r="G153" s="183" t="s">
        <v>741</v>
      </c>
      <c r="H153" s="183" t="s">
        <v>1348</v>
      </c>
      <c r="I153" s="183" t="s">
        <v>1367</v>
      </c>
      <c r="J153" s="183" t="s">
        <v>1366</v>
      </c>
      <c r="K153" s="183" t="s">
        <v>1350</v>
      </c>
      <c r="L153" s="184">
        <v>24</v>
      </c>
      <c r="M153" s="184">
        <v>17.3</v>
      </c>
    </row>
    <row r="154" spans="1:13" ht="17.25" hidden="1" customHeight="1" x14ac:dyDescent="0.25">
      <c r="A154" s="183" t="s">
        <v>16</v>
      </c>
      <c r="B154" s="184">
        <v>580</v>
      </c>
      <c r="C154" s="184">
        <v>2011</v>
      </c>
      <c r="D154" s="183" t="s">
        <v>1368</v>
      </c>
      <c r="E154" s="183" t="s">
        <v>740</v>
      </c>
      <c r="F154" s="185">
        <v>200000</v>
      </c>
      <c r="G154" s="183" t="s">
        <v>741</v>
      </c>
      <c r="H154" s="183" t="s">
        <v>1369</v>
      </c>
      <c r="I154" s="183" t="s">
        <v>1370</v>
      </c>
      <c r="J154" s="183" t="s">
        <v>1371</v>
      </c>
      <c r="K154" s="183" t="s">
        <v>1372</v>
      </c>
      <c r="L154" s="184">
        <v>14</v>
      </c>
      <c r="M154" s="184">
        <v>9</v>
      </c>
    </row>
    <row r="155" spans="1:13" ht="17.25" hidden="1" customHeight="1" x14ac:dyDescent="0.25">
      <c r="A155" s="183" t="s">
        <v>16</v>
      </c>
      <c r="B155" s="184">
        <v>579</v>
      </c>
      <c r="C155" s="184">
        <v>2011</v>
      </c>
      <c r="D155" s="183" t="s">
        <v>1373</v>
      </c>
      <c r="E155" s="183" t="s">
        <v>740</v>
      </c>
      <c r="F155" s="185">
        <v>150000</v>
      </c>
      <c r="G155" s="183" t="s">
        <v>741</v>
      </c>
      <c r="H155" s="183" t="s">
        <v>1374</v>
      </c>
      <c r="I155" s="183" t="s">
        <v>1375</v>
      </c>
      <c r="J155" s="183" t="s">
        <v>1376</v>
      </c>
      <c r="K155" s="183" t="s">
        <v>1346</v>
      </c>
      <c r="L155" s="184">
        <v>10</v>
      </c>
      <c r="M155" s="184">
        <v>8.5</v>
      </c>
    </row>
    <row r="156" spans="1:13" ht="17.25" hidden="1" customHeight="1" x14ac:dyDescent="0.25">
      <c r="A156" s="183" t="s">
        <v>16</v>
      </c>
      <c r="B156" s="184">
        <v>584</v>
      </c>
      <c r="C156" s="184">
        <v>2011</v>
      </c>
      <c r="D156" s="183" t="s">
        <v>1377</v>
      </c>
      <c r="E156" s="183" t="s">
        <v>740</v>
      </c>
      <c r="F156" s="185">
        <v>200000</v>
      </c>
      <c r="G156" s="183" t="s">
        <v>741</v>
      </c>
      <c r="H156" s="183" t="s">
        <v>1378</v>
      </c>
      <c r="I156" s="183" t="s">
        <v>1379</v>
      </c>
      <c r="J156" s="183" t="s">
        <v>1377</v>
      </c>
      <c r="K156" s="183" t="s">
        <v>1341</v>
      </c>
      <c r="L156" s="184">
        <v>20</v>
      </c>
      <c r="M156" s="184">
        <v>1.3</v>
      </c>
    </row>
    <row r="157" spans="1:13" ht="17.25" hidden="1" customHeight="1" x14ac:dyDescent="0.25">
      <c r="A157" s="183" t="s">
        <v>16</v>
      </c>
      <c r="B157" s="184">
        <v>591</v>
      </c>
      <c r="C157" s="184">
        <v>2012</v>
      </c>
      <c r="D157" s="183" t="s">
        <v>1380</v>
      </c>
      <c r="E157" s="183" t="s">
        <v>773</v>
      </c>
      <c r="F157" s="185">
        <v>200000</v>
      </c>
      <c r="G157" s="183" t="s">
        <v>740</v>
      </c>
      <c r="H157" s="183" t="s">
        <v>1358</v>
      </c>
      <c r="I157" s="183" t="s">
        <v>1381</v>
      </c>
      <c r="J157" s="183" t="s">
        <v>1380</v>
      </c>
      <c r="K157" s="183" t="s">
        <v>1360</v>
      </c>
      <c r="L157" s="184">
        <v>15</v>
      </c>
      <c r="M157" s="184">
        <v>41.5</v>
      </c>
    </row>
    <row r="158" spans="1:13" ht="17.25" hidden="1" customHeight="1" x14ac:dyDescent="0.25">
      <c r="A158" s="183" t="s">
        <v>16</v>
      </c>
      <c r="B158" s="184">
        <v>600</v>
      </c>
      <c r="C158" s="184">
        <v>2012</v>
      </c>
      <c r="D158" s="183" t="s">
        <v>1382</v>
      </c>
      <c r="E158" s="183" t="s">
        <v>773</v>
      </c>
      <c r="F158" s="185">
        <v>200000</v>
      </c>
      <c r="G158" s="183" t="s">
        <v>740</v>
      </c>
      <c r="H158" s="183" t="s">
        <v>1383</v>
      </c>
      <c r="I158" s="183" t="s">
        <v>1384</v>
      </c>
      <c r="J158" s="183" t="s">
        <v>1382</v>
      </c>
      <c r="K158" s="183" t="s">
        <v>1346</v>
      </c>
      <c r="L158" s="184">
        <v>10</v>
      </c>
      <c r="M158" s="184">
        <v>6</v>
      </c>
    </row>
    <row r="159" spans="1:13" ht="17.25" hidden="1" customHeight="1" x14ac:dyDescent="0.25">
      <c r="A159" s="183" t="s">
        <v>16</v>
      </c>
      <c r="B159" s="184">
        <v>608</v>
      </c>
      <c r="C159" s="184">
        <v>2012</v>
      </c>
      <c r="D159" s="183" t="s">
        <v>1385</v>
      </c>
      <c r="E159" s="183" t="s">
        <v>773</v>
      </c>
      <c r="F159" s="185">
        <v>200000</v>
      </c>
      <c r="G159" s="183" t="s">
        <v>741</v>
      </c>
      <c r="H159" s="183" t="s">
        <v>1362</v>
      </c>
      <c r="I159" s="183" t="s">
        <v>1386</v>
      </c>
      <c r="J159" s="183" t="s">
        <v>1387</v>
      </c>
      <c r="K159" s="183" t="s">
        <v>1388</v>
      </c>
      <c r="L159" s="184">
        <v>15</v>
      </c>
      <c r="M159" s="185">
        <v>6416</v>
      </c>
    </row>
    <row r="160" spans="1:13" ht="17.25" hidden="1" customHeight="1" x14ac:dyDescent="0.25">
      <c r="A160" s="183" t="s">
        <v>16</v>
      </c>
      <c r="B160" s="184">
        <v>593</v>
      </c>
      <c r="C160" s="184">
        <v>2012</v>
      </c>
      <c r="D160" s="183" t="s">
        <v>1389</v>
      </c>
      <c r="E160" s="183" t="s">
        <v>740</v>
      </c>
      <c r="F160" s="185">
        <v>150000</v>
      </c>
      <c r="G160" s="183" t="s">
        <v>741</v>
      </c>
      <c r="H160" s="183" t="s">
        <v>1390</v>
      </c>
      <c r="I160" s="183" t="s">
        <v>1391</v>
      </c>
      <c r="J160" s="183" t="s">
        <v>1389</v>
      </c>
      <c r="K160" s="183" t="s">
        <v>1346</v>
      </c>
      <c r="L160" s="184">
        <v>9</v>
      </c>
      <c r="M160" s="184">
        <v>225</v>
      </c>
    </row>
    <row r="161" spans="1:13" ht="17.25" hidden="1" customHeight="1" x14ac:dyDescent="0.25">
      <c r="A161" s="183" t="s">
        <v>16</v>
      </c>
      <c r="B161" s="184">
        <v>609</v>
      </c>
      <c r="C161" s="184">
        <v>2012</v>
      </c>
      <c r="D161" s="183" t="s">
        <v>1392</v>
      </c>
      <c r="E161" s="183" t="s">
        <v>740</v>
      </c>
      <c r="F161" s="185">
        <v>200000</v>
      </c>
      <c r="G161" s="183" t="s">
        <v>741</v>
      </c>
      <c r="H161" s="183" t="s">
        <v>1393</v>
      </c>
      <c r="I161" s="183" t="s">
        <v>1394</v>
      </c>
      <c r="J161" s="183" t="s">
        <v>1395</v>
      </c>
      <c r="K161" s="183" t="s">
        <v>1396</v>
      </c>
      <c r="L161" s="184">
        <v>15</v>
      </c>
      <c r="M161" s="184">
        <v>40</v>
      </c>
    </row>
    <row r="162" spans="1:13" ht="17.25" hidden="1" customHeight="1" x14ac:dyDescent="0.25">
      <c r="A162" s="183" t="s">
        <v>16</v>
      </c>
      <c r="B162" s="184">
        <v>607</v>
      </c>
      <c r="C162" s="184">
        <v>2012</v>
      </c>
      <c r="D162" s="183" t="s">
        <v>1397</v>
      </c>
      <c r="E162" s="183" t="s">
        <v>740</v>
      </c>
      <c r="F162" s="185">
        <v>200000</v>
      </c>
      <c r="G162" s="183" t="s">
        <v>741</v>
      </c>
      <c r="H162" s="183" t="s">
        <v>1398</v>
      </c>
      <c r="I162" s="183" t="s">
        <v>1399</v>
      </c>
      <c r="J162" s="183" t="s">
        <v>1397</v>
      </c>
      <c r="K162" s="183" t="s">
        <v>1365</v>
      </c>
      <c r="L162" s="184">
        <v>22</v>
      </c>
      <c r="M162" s="184">
        <v>28</v>
      </c>
    </row>
    <row r="163" spans="1:13" ht="17.25" hidden="1" customHeight="1" x14ac:dyDescent="0.25">
      <c r="A163" s="183" t="s">
        <v>16</v>
      </c>
      <c r="B163" s="184">
        <v>595</v>
      </c>
      <c r="C163" s="184">
        <v>2012</v>
      </c>
      <c r="D163" s="183" t="s">
        <v>1400</v>
      </c>
      <c r="E163" s="183" t="s">
        <v>740</v>
      </c>
      <c r="F163" s="185">
        <v>200000</v>
      </c>
      <c r="G163" s="183" t="s">
        <v>741</v>
      </c>
      <c r="H163" s="183" t="s">
        <v>1401</v>
      </c>
      <c r="I163" s="183" t="s">
        <v>1402</v>
      </c>
      <c r="J163" s="183" t="s">
        <v>1403</v>
      </c>
      <c r="K163" s="183" t="s">
        <v>1341</v>
      </c>
      <c r="L163" s="184">
        <v>20</v>
      </c>
      <c r="M163" s="184">
        <v>23</v>
      </c>
    </row>
    <row r="164" spans="1:13" ht="17.25" hidden="1" customHeight="1" x14ac:dyDescent="0.25">
      <c r="A164" s="183" t="s">
        <v>16</v>
      </c>
      <c r="B164" s="184">
        <v>602</v>
      </c>
      <c r="C164" s="184">
        <v>2012</v>
      </c>
      <c r="D164" s="183" t="s">
        <v>1404</v>
      </c>
      <c r="E164" s="183" t="s">
        <v>740</v>
      </c>
      <c r="F164" s="185">
        <v>200000</v>
      </c>
      <c r="G164" s="183" t="s">
        <v>741</v>
      </c>
      <c r="H164" s="183" t="s">
        <v>1405</v>
      </c>
      <c r="I164" s="183" t="s">
        <v>1406</v>
      </c>
      <c r="J164" s="183" t="s">
        <v>1404</v>
      </c>
      <c r="K164" s="183" t="s">
        <v>1407</v>
      </c>
      <c r="L164" s="184">
        <v>9</v>
      </c>
      <c r="M164" s="184">
        <v>20</v>
      </c>
    </row>
    <row r="165" spans="1:13" ht="17.25" hidden="1" customHeight="1" x14ac:dyDescent="0.25">
      <c r="A165" s="183" t="s">
        <v>16</v>
      </c>
      <c r="B165" s="184">
        <v>604</v>
      </c>
      <c r="C165" s="184">
        <v>2012</v>
      </c>
      <c r="D165" s="183" t="s">
        <v>1408</v>
      </c>
      <c r="E165" s="183" t="s">
        <v>740</v>
      </c>
      <c r="F165" s="185">
        <v>83180</v>
      </c>
      <c r="G165" s="183" t="s">
        <v>741</v>
      </c>
      <c r="H165" s="183" t="s">
        <v>1409</v>
      </c>
      <c r="I165" s="183" t="s">
        <v>1410</v>
      </c>
      <c r="J165" s="183" t="s">
        <v>1408</v>
      </c>
      <c r="K165" s="183" t="s">
        <v>1365</v>
      </c>
      <c r="L165" s="184">
        <v>22</v>
      </c>
      <c r="M165" s="184">
        <v>20</v>
      </c>
    </row>
    <row r="166" spans="1:13" ht="17.25" hidden="1" customHeight="1" x14ac:dyDescent="0.25">
      <c r="A166" s="183" t="s">
        <v>16</v>
      </c>
      <c r="B166" s="184">
        <v>597</v>
      </c>
      <c r="C166" s="184">
        <v>2012</v>
      </c>
      <c r="D166" s="183" t="s">
        <v>1411</v>
      </c>
      <c r="E166" s="183" t="s">
        <v>740</v>
      </c>
      <c r="F166" s="185">
        <v>193000</v>
      </c>
      <c r="G166" s="183" t="s">
        <v>741</v>
      </c>
      <c r="H166" s="183" t="s">
        <v>1374</v>
      </c>
      <c r="I166" s="183" t="s">
        <v>1412</v>
      </c>
      <c r="J166" s="183" t="s">
        <v>1411</v>
      </c>
      <c r="K166" s="183" t="s">
        <v>1346</v>
      </c>
      <c r="L166" s="184">
        <v>10</v>
      </c>
      <c r="M166" s="184">
        <v>15</v>
      </c>
    </row>
    <row r="167" spans="1:13" ht="17.25" hidden="1" customHeight="1" x14ac:dyDescent="0.25">
      <c r="A167" s="183" t="s">
        <v>16</v>
      </c>
      <c r="B167" s="184">
        <v>590</v>
      </c>
      <c r="C167" s="184">
        <v>2012</v>
      </c>
      <c r="D167" s="183" t="s">
        <v>1413</v>
      </c>
      <c r="E167" s="183" t="s">
        <v>740</v>
      </c>
      <c r="F167" s="185">
        <v>100000</v>
      </c>
      <c r="G167" s="183" t="s">
        <v>741</v>
      </c>
      <c r="H167" s="183" t="s">
        <v>1414</v>
      </c>
      <c r="I167" s="183" t="s">
        <v>1415</v>
      </c>
      <c r="J167" s="183" t="s">
        <v>1416</v>
      </c>
      <c r="K167" s="183" t="s">
        <v>1417</v>
      </c>
      <c r="L167" s="184">
        <v>17</v>
      </c>
      <c r="M167" s="184">
        <v>12</v>
      </c>
    </row>
    <row r="168" spans="1:13" ht="17.25" hidden="1" customHeight="1" x14ac:dyDescent="0.25">
      <c r="A168" s="183" t="s">
        <v>16</v>
      </c>
      <c r="B168" s="184">
        <v>606</v>
      </c>
      <c r="C168" s="184">
        <v>2012</v>
      </c>
      <c r="D168" s="183" t="s">
        <v>1418</v>
      </c>
      <c r="E168" s="183" t="s">
        <v>740</v>
      </c>
      <c r="F168" s="185">
        <v>200000</v>
      </c>
      <c r="G168" s="183" t="s">
        <v>741</v>
      </c>
      <c r="H168" s="183" t="s">
        <v>1419</v>
      </c>
      <c r="I168" s="183" t="s">
        <v>1420</v>
      </c>
      <c r="J168" s="183" t="s">
        <v>1418</v>
      </c>
      <c r="K168" s="183" t="s">
        <v>1365</v>
      </c>
      <c r="L168" s="184">
        <v>16</v>
      </c>
      <c r="M168" s="184">
        <v>10</v>
      </c>
    </row>
    <row r="169" spans="1:13" ht="17.25" hidden="1" customHeight="1" x14ac:dyDescent="0.25">
      <c r="A169" s="183" t="s">
        <v>16</v>
      </c>
      <c r="B169" s="184">
        <v>598</v>
      </c>
      <c r="C169" s="184">
        <v>2012</v>
      </c>
      <c r="D169" s="183" t="s">
        <v>1421</v>
      </c>
      <c r="E169" s="183" t="s">
        <v>773</v>
      </c>
      <c r="F169" s="185">
        <v>100000</v>
      </c>
      <c r="G169" s="183" t="s">
        <v>741</v>
      </c>
      <c r="H169" s="183" t="s">
        <v>1422</v>
      </c>
      <c r="I169" s="183" t="s">
        <v>1423</v>
      </c>
      <c r="J169" s="183" t="s">
        <v>1421</v>
      </c>
      <c r="K169" s="183" t="s">
        <v>1350</v>
      </c>
      <c r="L169" s="184">
        <v>7</v>
      </c>
      <c r="M169" s="184">
        <v>6.9</v>
      </c>
    </row>
    <row r="170" spans="1:13" ht="17.25" hidden="1" customHeight="1" x14ac:dyDescent="0.25">
      <c r="A170" s="183" t="s">
        <v>16</v>
      </c>
      <c r="B170" s="184">
        <v>605</v>
      </c>
      <c r="C170" s="184">
        <v>2012</v>
      </c>
      <c r="D170" s="183" t="s">
        <v>1424</v>
      </c>
      <c r="E170" s="183" t="s">
        <v>740</v>
      </c>
      <c r="F170" s="185">
        <v>200000</v>
      </c>
      <c r="G170" s="183" t="s">
        <v>741</v>
      </c>
      <c r="H170" s="183" t="s">
        <v>1425</v>
      </c>
      <c r="I170" s="183" t="s">
        <v>1426</v>
      </c>
      <c r="J170" s="183" t="s">
        <v>1427</v>
      </c>
      <c r="K170" s="183" t="s">
        <v>1428</v>
      </c>
      <c r="L170" s="184">
        <v>22</v>
      </c>
      <c r="M170" s="184">
        <v>5.7</v>
      </c>
    </row>
    <row r="171" spans="1:13" ht="17.25" hidden="1" customHeight="1" x14ac:dyDescent="0.25">
      <c r="A171" s="183" t="s">
        <v>16</v>
      </c>
      <c r="B171" s="184">
        <v>599</v>
      </c>
      <c r="C171" s="184">
        <v>2012</v>
      </c>
      <c r="D171" s="183" t="s">
        <v>1429</v>
      </c>
      <c r="E171" s="183" t="s">
        <v>740</v>
      </c>
      <c r="F171" s="185">
        <v>200000</v>
      </c>
      <c r="G171" s="183" t="s">
        <v>741</v>
      </c>
      <c r="H171" s="183" t="s">
        <v>1430</v>
      </c>
      <c r="I171" s="183" t="s">
        <v>1431</v>
      </c>
      <c r="J171" s="183" t="s">
        <v>1432</v>
      </c>
      <c r="K171" s="183" t="s">
        <v>1417</v>
      </c>
      <c r="L171" s="184">
        <v>20</v>
      </c>
      <c r="M171" s="184">
        <v>5</v>
      </c>
    </row>
    <row r="172" spans="1:13" ht="17.25" hidden="1" customHeight="1" x14ac:dyDescent="0.25">
      <c r="A172" s="183" t="s">
        <v>16</v>
      </c>
      <c r="B172" s="184">
        <v>596</v>
      </c>
      <c r="C172" s="184">
        <v>2012</v>
      </c>
      <c r="D172" s="183" t="s">
        <v>1433</v>
      </c>
      <c r="E172" s="183" t="s">
        <v>773</v>
      </c>
      <c r="F172" s="185">
        <v>200000</v>
      </c>
      <c r="G172" s="183" t="s">
        <v>741</v>
      </c>
      <c r="H172" s="183" t="s">
        <v>1434</v>
      </c>
      <c r="I172" s="183" t="s">
        <v>1435</v>
      </c>
      <c r="J172" s="183" t="s">
        <v>1227</v>
      </c>
      <c r="K172" s="183" t="s">
        <v>1350</v>
      </c>
      <c r="L172" s="184">
        <v>3</v>
      </c>
      <c r="M172" s="184">
        <v>1.5</v>
      </c>
    </row>
    <row r="173" spans="1:13" ht="17.25" hidden="1" customHeight="1" x14ac:dyDescent="0.25">
      <c r="A173" s="183" t="s">
        <v>16</v>
      </c>
      <c r="B173" s="184">
        <v>590</v>
      </c>
      <c r="C173" s="184">
        <v>2012</v>
      </c>
      <c r="D173" s="183" t="s">
        <v>1413</v>
      </c>
      <c r="E173" s="183" t="s">
        <v>740</v>
      </c>
      <c r="F173" s="185">
        <v>100000</v>
      </c>
      <c r="G173" s="183" t="s">
        <v>741</v>
      </c>
      <c r="H173" s="183" t="s">
        <v>1414</v>
      </c>
      <c r="I173" s="183" t="s">
        <v>1415</v>
      </c>
      <c r="J173" s="183" t="s">
        <v>1436</v>
      </c>
      <c r="K173" s="183" t="s">
        <v>1417</v>
      </c>
      <c r="L173" s="184">
        <v>25</v>
      </c>
      <c r="M173" s="184">
        <v>0.7</v>
      </c>
    </row>
    <row r="174" spans="1:13" ht="17.25" hidden="1" customHeight="1" x14ac:dyDescent="0.25">
      <c r="A174" s="183" t="s">
        <v>16</v>
      </c>
      <c r="B174" s="184">
        <v>614</v>
      </c>
      <c r="C174" s="184">
        <v>2013</v>
      </c>
      <c r="D174" s="183" t="s">
        <v>1437</v>
      </c>
      <c r="E174" s="183" t="s">
        <v>740</v>
      </c>
      <c r="F174" s="189">
        <v>200000</v>
      </c>
      <c r="G174" s="183" t="s">
        <v>741</v>
      </c>
      <c r="H174" s="183" t="s">
        <v>1330</v>
      </c>
      <c r="I174" s="183" t="s">
        <v>1438</v>
      </c>
      <c r="J174" s="183" t="s">
        <v>1437</v>
      </c>
      <c r="K174" s="183" t="s">
        <v>1110</v>
      </c>
      <c r="L174" s="184">
        <v>0</v>
      </c>
      <c r="M174" s="184">
        <v>208.6</v>
      </c>
    </row>
    <row r="175" spans="1:13" ht="17.25" hidden="1" customHeight="1" x14ac:dyDescent="0.25">
      <c r="A175" s="183" t="s">
        <v>16</v>
      </c>
      <c r="B175" s="184">
        <v>612</v>
      </c>
      <c r="C175" s="184">
        <v>2013</v>
      </c>
      <c r="D175" s="183" t="s">
        <v>1439</v>
      </c>
      <c r="E175" s="183" t="s">
        <v>740</v>
      </c>
      <c r="F175" s="189">
        <v>200000</v>
      </c>
      <c r="G175" s="183" t="s">
        <v>741</v>
      </c>
      <c r="H175" s="183" t="s">
        <v>1440</v>
      </c>
      <c r="I175" s="183" t="s">
        <v>1441</v>
      </c>
      <c r="J175" s="183" t="s">
        <v>1439</v>
      </c>
      <c r="K175" s="183" t="s">
        <v>1442</v>
      </c>
      <c r="L175" s="184">
        <v>0</v>
      </c>
      <c r="M175" s="184">
        <v>115</v>
      </c>
    </row>
    <row r="176" spans="1:13" ht="17.25" hidden="1" customHeight="1" x14ac:dyDescent="0.25">
      <c r="A176" s="183" t="s">
        <v>16</v>
      </c>
      <c r="B176" s="184">
        <v>611</v>
      </c>
      <c r="C176" s="184">
        <v>2013</v>
      </c>
      <c r="D176" s="183" t="s">
        <v>1443</v>
      </c>
      <c r="E176" s="183" t="s">
        <v>740</v>
      </c>
      <c r="F176" s="189">
        <v>200000</v>
      </c>
      <c r="G176" s="183" t="s">
        <v>741</v>
      </c>
      <c r="H176" s="183" t="s">
        <v>1444</v>
      </c>
      <c r="I176" s="183" t="s">
        <v>1445</v>
      </c>
      <c r="J176" s="183" t="s">
        <v>1443</v>
      </c>
      <c r="K176" s="183" t="s">
        <v>1442</v>
      </c>
      <c r="L176" s="184">
        <v>0</v>
      </c>
      <c r="M176" s="184">
        <v>80</v>
      </c>
    </row>
    <row r="177" spans="1:13" ht="17.25" hidden="1" customHeight="1" x14ac:dyDescent="0.25">
      <c r="A177" s="183" t="s">
        <v>16</v>
      </c>
      <c r="B177" s="184">
        <v>611</v>
      </c>
      <c r="C177" s="184">
        <v>2013</v>
      </c>
      <c r="D177" s="183" t="s">
        <v>1443</v>
      </c>
      <c r="E177" s="183" t="s">
        <v>740</v>
      </c>
      <c r="F177" s="189">
        <v>200000</v>
      </c>
      <c r="G177" s="183" t="s">
        <v>741</v>
      </c>
      <c r="H177" s="183" t="s">
        <v>1444</v>
      </c>
      <c r="I177" s="183" t="s">
        <v>1445</v>
      </c>
      <c r="J177" s="183" t="s">
        <v>1446</v>
      </c>
      <c r="K177" s="183" t="s">
        <v>1442</v>
      </c>
      <c r="L177" s="184">
        <v>0</v>
      </c>
      <c r="M177" s="184">
        <v>80</v>
      </c>
    </row>
    <row r="178" spans="1:13" ht="17.25" hidden="1" customHeight="1" x14ac:dyDescent="0.25">
      <c r="A178" s="183" t="s">
        <v>16</v>
      </c>
      <c r="B178" s="184">
        <v>613</v>
      </c>
      <c r="C178" s="184">
        <v>2013</v>
      </c>
      <c r="D178" s="183" t="s">
        <v>1447</v>
      </c>
      <c r="E178" s="183" t="s">
        <v>740</v>
      </c>
      <c r="F178" s="189">
        <v>200000</v>
      </c>
      <c r="G178" s="183" t="s">
        <v>741</v>
      </c>
      <c r="H178" s="183" t="s">
        <v>1448</v>
      </c>
      <c r="I178" s="183" t="s">
        <v>1449</v>
      </c>
      <c r="J178" s="183" t="s">
        <v>1447</v>
      </c>
      <c r="K178" s="183" t="s">
        <v>1417</v>
      </c>
      <c r="L178" s="184">
        <v>0</v>
      </c>
      <c r="M178" s="184">
        <v>25</v>
      </c>
    </row>
    <row r="179" spans="1:13" ht="17.25" hidden="1" customHeight="1" x14ac:dyDescent="0.25">
      <c r="A179" s="183" t="s">
        <v>16</v>
      </c>
      <c r="B179" s="184">
        <v>610</v>
      </c>
      <c r="C179" s="184">
        <v>2013</v>
      </c>
      <c r="D179" s="183" t="s">
        <v>1450</v>
      </c>
      <c r="E179" s="183" t="s">
        <v>740</v>
      </c>
      <c r="F179" s="189">
        <v>200000</v>
      </c>
      <c r="G179" s="183" t="s">
        <v>741</v>
      </c>
      <c r="H179" s="183" t="s">
        <v>1434</v>
      </c>
      <c r="I179" s="183" t="s">
        <v>1451</v>
      </c>
      <c r="J179" s="183" t="s">
        <v>1450</v>
      </c>
      <c r="K179" s="183" t="s">
        <v>1452</v>
      </c>
      <c r="L179" s="184">
        <v>0</v>
      </c>
      <c r="M179" s="184">
        <v>10</v>
      </c>
    </row>
    <row r="180" spans="1:13" ht="17.25" hidden="1" customHeight="1" x14ac:dyDescent="0.25">
      <c r="A180" s="183" t="s">
        <v>16</v>
      </c>
      <c r="B180" s="184">
        <v>615</v>
      </c>
      <c r="C180" s="184">
        <v>2013</v>
      </c>
      <c r="D180" s="183" t="s">
        <v>1453</v>
      </c>
      <c r="E180" s="183" t="s">
        <v>740</v>
      </c>
      <c r="F180" s="189">
        <v>200000</v>
      </c>
      <c r="G180" s="183" t="s">
        <v>741</v>
      </c>
      <c r="H180" s="183" t="s">
        <v>1454</v>
      </c>
      <c r="I180" s="183" t="s">
        <v>1455</v>
      </c>
      <c r="J180" s="183" t="s">
        <v>1456</v>
      </c>
      <c r="K180" s="183" t="s">
        <v>1457</v>
      </c>
      <c r="L180" s="184">
        <v>0</v>
      </c>
      <c r="M180" s="184">
        <v>3</v>
      </c>
    </row>
    <row r="181" spans="1:13" ht="17.25" hidden="1" customHeight="1" x14ac:dyDescent="0.25">
      <c r="A181" s="183" t="s">
        <v>16</v>
      </c>
      <c r="B181" s="184">
        <v>618</v>
      </c>
      <c r="C181" s="184">
        <v>2014</v>
      </c>
      <c r="D181" s="183" t="s">
        <v>1458</v>
      </c>
      <c r="E181" s="183" t="s">
        <v>740</v>
      </c>
      <c r="F181" s="184">
        <v>0</v>
      </c>
      <c r="G181" s="183" t="s">
        <v>741</v>
      </c>
      <c r="H181" s="183" t="s">
        <v>1459</v>
      </c>
      <c r="I181" s="183" t="s">
        <v>1460</v>
      </c>
      <c r="J181" s="183" t="s">
        <v>1458</v>
      </c>
      <c r="K181" s="183" t="s">
        <v>1461</v>
      </c>
      <c r="L181" s="184">
        <v>16</v>
      </c>
      <c r="M181" s="184">
        <v>155</v>
      </c>
    </row>
    <row r="182" spans="1:13" ht="17.25" hidden="1" customHeight="1" x14ac:dyDescent="0.25">
      <c r="A182" s="183" t="s">
        <v>16</v>
      </c>
      <c r="B182" s="184">
        <v>624</v>
      </c>
      <c r="C182" s="184">
        <v>2014</v>
      </c>
      <c r="D182" s="183" t="s">
        <v>1462</v>
      </c>
      <c r="E182" s="183" t="s">
        <v>740</v>
      </c>
      <c r="F182" s="184">
        <v>0</v>
      </c>
      <c r="G182" s="183" t="s">
        <v>741</v>
      </c>
      <c r="H182" s="183" t="s">
        <v>1463</v>
      </c>
      <c r="I182" s="183" t="s">
        <v>1464</v>
      </c>
      <c r="J182" s="183" t="s">
        <v>1462</v>
      </c>
      <c r="K182" s="183" t="s">
        <v>1465</v>
      </c>
      <c r="L182" s="184">
        <v>2</v>
      </c>
      <c r="M182" s="184">
        <v>45.2</v>
      </c>
    </row>
    <row r="183" spans="1:13" ht="17.25" hidden="1" customHeight="1" x14ac:dyDescent="0.25">
      <c r="A183" s="183" t="s">
        <v>16</v>
      </c>
      <c r="B183" s="184">
        <v>620</v>
      </c>
      <c r="C183" s="184">
        <v>2014</v>
      </c>
      <c r="D183" s="183" t="s">
        <v>1466</v>
      </c>
      <c r="E183" s="183" t="s">
        <v>740</v>
      </c>
      <c r="F183" s="184">
        <v>0</v>
      </c>
      <c r="G183" s="183" t="s">
        <v>741</v>
      </c>
      <c r="H183" s="183" t="s">
        <v>1467</v>
      </c>
      <c r="I183" s="183" t="s">
        <v>1468</v>
      </c>
      <c r="J183" s="183" t="s">
        <v>1466</v>
      </c>
      <c r="K183" s="183" t="s">
        <v>1469</v>
      </c>
      <c r="L183" s="184">
        <v>5</v>
      </c>
      <c r="M183" s="184">
        <v>45</v>
      </c>
    </row>
    <row r="184" spans="1:13" ht="17.25" hidden="1" customHeight="1" x14ac:dyDescent="0.25">
      <c r="A184" s="183" t="s">
        <v>16</v>
      </c>
      <c r="B184" s="184">
        <v>617</v>
      </c>
      <c r="C184" s="184">
        <v>2014</v>
      </c>
      <c r="D184" s="183" t="s">
        <v>1470</v>
      </c>
      <c r="E184" s="183" t="s">
        <v>740</v>
      </c>
      <c r="F184" s="184">
        <v>0</v>
      </c>
      <c r="G184" s="183" t="s">
        <v>741</v>
      </c>
      <c r="H184" s="183" t="s">
        <v>1471</v>
      </c>
      <c r="I184" s="183" t="s">
        <v>1472</v>
      </c>
      <c r="J184" s="183" t="s">
        <v>1470</v>
      </c>
      <c r="K184" s="183" t="s">
        <v>1473</v>
      </c>
      <c r="L184" s="184">
        <v>1</v>
      </c>
      <c r="M184" s="184">
        <v>18</v>
      </c>
    </row>
    <row r="185" spans="1:13" ht="17.25" hidden="1" customHeight="1" x14ac:dyDescent="0.25">
      <c r="A185" s="183" t="s">
        <v>16</v>
      </c>
      <c r="B185" s="184">
        <v>616</v>
      </c>
      <c r="C185" s="184">
        <v>2014</v>
      </c>
      <c r="D185" s="183" t="s">
        <v>1474</v>
      </c>
      <c r="E185" s="183" t="s">
        <v>740</v>
      </c>
      <c r="F185" s="184">
        <v>0</v>
      </c>
      <c r="G185" s="183" t="s">
        <v>741</v>
      </c>
      <c r="H185" s="183" t="s">
        <v>1475</v>
      </c>
      <c r="I185" s="183" t="s">
        <v>1476</v>
      </c>
      <c r="J185" s="183" t="s">
        <v>1477</v>
      </c>
      <c r="K185" s="183" t="s">
        <v>1341</v>
      </c>
      <c r="L185" s="184">
        <v>20</v>
      </c>
      <c r="M185" s="184">
        <v>16</v>
      </c>
    </row>
    <row r="186" spans="1:13" ht="17.25" hidden="1" customHeight="1" x14ac:dyDescent="0.25">
      <c r="A186" s="183" t="s">
        <v>16</v>
      </c>
      <c r="B186" s="184">
        <v>619</v>
      </c>
      <c r="C186" s="184">
        <v>2014</v>
      </c>
      <c r="D186" s="183" t="s">
        <v>1478</v>
      </c>
      <c r="E186" s="183" t="s">
        <v>740</v>
      </c>
      <c r="F186" s="184">
        <v>0</v>
      </c>
      <c r="G186" s="183" t="s">
        <v>741</v>
      </c>
      <c r="H186" s="183" t="s">
        <v>1479</v>
      </c>
      <c r="I186" s="183" t="s">
        <v>1480</v>
      </c>
      <c r="J186" s="183" t="s">
        <v>1478</v>
      </c>
      <c r="K186" s="183" t="s">
        <v>1481</v>
      </c>
      <c r="L186" s="184">
        <v>13</v>
      </c>
      <c r="M186" s="184">
        <v>10.4</v>
      </c>
    </row>
    <row r="187" spans="1:13" ht="17.25" hidden="1" customHeight="1" x14ac:dyDescent="0.25">
      <c r="A187" s="183" t="s">
        <v>16</v>
      </c>
      <c r="B187" s="184">
        <v>623</v>
      </c>
      <c r="C187" s="184">
        <v>2014</v>
      </c>
      <c r="D187" s="183" t="s">
        <v>1482</v>
      </c>
      <c r="E187" s="183" t="s">
        <v>740</v>
      </c>
      <c r="F187" s="184">
        <v>0</v>
      </c>
      <c r="G187" s="183" t="s">
        <v>741</v>
      </c>
      <c r="H187" s="183" t="s">
        <v>1483</v>
      </c>
      <c r="I187" s="183" t="s">
        <v>1484</v>
      </c>
      <c r="J187" s="183"/>
      <c r="K187" s="183"/>
      <c r="L187" s="184">
        <v>0</v>
      </c>
      <c r="M187" s="184">
        <v>0</v>
      </c>
    </row>
    <row r="188" spans="1:13" ht="17.25" hidden="1" customHeight="1" x14ac:dyDescent="0.25">
      <c r="A188" s="183" t="s">
        <v>18</v>
      </c>
      <c r="B188" s="184">
        <v>921</v>
      </c>
      <c r="C188" s="184">
        <v>2011</v>
      </c>
      <c r="D188" s="183" t="s">
        <v>1485</v>
      </c>
      <c r="E188" s="183" t="s">
        <v>773</v>
      </c>
      <c r="F188" s="185">
        <v>105000</v>
      </c>
      <c r="G188" s="183" t="s">
        <v>740</v>
      </c>
      <c r="H188" s="183" t="s">
        <v>1486</v>
      </c>
      <c r="I188" s="183" t="s">
        <v>1487</v>
      </c>
      <c r="J188" s="183" t="s">
        <v>1488</v>
      </c>
      <c r="K188" s="183" t="s">
        <v>1489</v>
      </c>
      <c r="L188" s="184">
        <v>10</v>
      </c>
      <c r="M188" s="184">
        <v>44</v>
      </c>
    </row>
    <row r="189" spans="1:13" ht="17.25" hidden="1" customHeight="1" x14ac:dyDescent="0.25">
      <c r="A189" s="183" t="s">
        <v>18</v>
      </c>
      <c r="B189" s="184">
        <v>920</v>
      </c>
      <c r="C189" s="184">
        <v>2011</v>
      </c>
      <c r="D189" s="183" t="s">
        <v>1490</v>
      </c>
      <c r="E189" s="183" t="s">
        <v>740</v>
      </c>
      <c r="F189" s="185">
        <v>105000</v>
      </c>
      <c r="G189" s="183" t="s">
        <v>741</v>
      </c>
      <c r="H189" s="183" t="s">
        <v>1491</v>
      </c>
      <c r="I189" s="183" t="s">
        <v>1492</v>
      </c>
      <c r="J189" s="183" t="s">
        <v>1493</v>
      </c>
      <c r="K189" s="183" t="s">
        <v>1494</v>
      </c>
      <c r="L189" s="184">
        <v>3</v>
      </c>
      <c r="M189" s="184">
        <v>488</v>
      </c>
    </row>
    <row r="190" spans="1:13" ht="17.25" hidden="1" customHeight="1" x14ac:dyDescent="0.25">
      <c r="A190" s="183" t="s">
        <v>18</v>
      </c>
      <c r="B190" s="184">
        <v>926</v>
      </c>
      <c r="C190" s="184">
        <v>2011</v>
      </c>
      <c r="D190" s="183" t="s">
        <v>1495</v>
      </c>
      <c r="E190" s="183" t="s">
        <v>773</v>
      </c>
      <c r="F190" s="185">
        <v>105000</v>
      </c>
      <c r="G190" s="183" t="s">
        <v>741</v>
      </c>
      <c r="H190" s="183" t="s">
        <v>1496</v>
      </c>
      <c r="I190" s="183" t="s">
        <v>1497</v>
      </c>
      <c r="J190" s="183" t="s">
        <v>1498</v>
      </c>
      <c r="K190" s="183" t="s">
        <v>151</v>
      </c>
      <c r="L190" s="184">
        <v>0</v>
      </c>
      <c r="M190" s="184">
        <v>12</v>
      </c>
    </row>
    <row r="191" spans="1:13" ht="17.25" hidden="1" customHeight="1" x14ac:dyDescent="0.25">
      <c r="A191" s="183" t="s">
        <v>18</v>
      </c>
      <c r="B191" s="184">
        <v>923</v>
      </c>
      <c r="C191" s="184">
        <v>2011</v>
      </c>
      <c r="D191" s="183" t="s">
        <v>1499</v>
      </c>
      <c r="E191" s="183" t="s">
        <v>773</v>
      </c>
      <c r="F191" s="185">
        <v>87500</v>
      </c>
      <c r="G191" s="183" t="s">
        <v>749</v>
      </c>
      <c r="H191" s="183" t="s">
        <v>1500</v>
      </c>
      <c r="I191" s="183" t="s">
        <v>1501</v>
      </c>
      <c r="J191" s="183" t="s">
        <v>1499</v>
      </c>
      <c r="K191" s="183" t="s">
        <v>1502</v>
      </c>
      <c r="L191" s="184">
        <v>9</v>
      </c>
      <c r="M191" s="184">
        <v>108</v>
      </c>
    </row>
    <row r="192" spans="1:13" ht="17.25" hidden="1" customHeight="1" x14ac:dyDescent="0.25">
      <c r="A192" s="183" t="s">
        <v>18</v>
      </c>
      <c r="B192" s="184">
        <v>924</v>
      </c>
      <c r="C192" s="184">
        <v>2011</v>
      </c>
      <c r="D192" s="183" t="s">
        <v>1503</v>
      </c>
      <c r="E192" s="183" t="s">
        <v>773</v>
      </c>
      <c r="F192" s="185">
        <v>65520</v>
      </c>
      <c r="G192" s="183" t="s">
        <v>749</v>
      </c>
      <c r="H192" s="183" t="s">
        <v>1504</v>
      </c>
      <c r="I192" s="183" t="s">
        <v>1505</v>
      </c>
      <c r="J192" s="183" t="s">
        <v>1503</v>
      </c>
      <c r="K192" s="183" t="s">
        <v>874</v>
      </c>
      <c r="L192" s="184">
        <v>10</v>
      </c>
      <c r="M192" s="184">
        <v>7.8</v>
      </c>
    </row>
    <row r="193" spans="1:13" ht="17.25" hidden="1" customHeight="1" x14ac:dyDescent="0.25">
      <c r="A193" s="183" t="s">
        <v>18</v>
      </c>
      <c r="B193" s="184">
        <v>922</v>
      </c>
      <c r="C193" s="184">
        <v>2011</v>
      </c>
      <c r="D193" s="183" t="s">
        <v>1506</v>
      </c>
      <c r="E193" s="183" t="s">
        <v>773</v>
      </c>
      <c r="F193" s="185">
        <v>26250</v>
      </c>
      <c r="G193" s="183" t="s">
        <v>749</v>
      </c>
      <c r="H193" s="183" t="s">
        <v>1507</v>
      </c>
      <c r="I193" s="183" t="s">
        <v>1508</v>
      </c>
      <c r="J193" s="183" t="s">
        <v>1506</v>
      </c>
      <c r="K193" s="183" t="s">
        <v>1509</v>
      </c>
      <c r="L193" s="184">
        <v>6</v>
      </c>
      <c r="M193" s="184">
        <v>4.2</v>
      </c>
    </row>
    <row r="194" spans="1:13" ht="17.25" hidden="1" customHeight="1" x14ac:dyDescent="0.25">
      <c r="A194" s="183" t="s">
        <v>18</v>
      </c>
      <c r="B194" s="184">
        <v>925</v>
      </c>
      <c r="C194" s="184">
        <v>2011</v>
      </c>
      <c r="D194" s="183" t="s">
        <v>1510</v>
      </c>
      <c r="E194" s="183" t="s">
        <v>773</v>
      </c>
      <c r="F194" s="185">
        <v>36750</v>
      </c>
      <c r="G194" s="183" t="s">
        <v>749</v>
      </c>
      <c r="H194" s="183" t="s">
        <v>1511</v>
      </c>
      <c r="I194" s="183" t="s">
        <v>1512</v>
      </c>
      <c r="J194" s="183" t="s">
        <v>1510</v>
      </c>
      <c r="K194" s="183" t="s">
        <v>1513</v>
      </c>
      <c r="L194" s="184">
        <v>13</v>
      </c>
      <c r="M194" s="184">
        <v>3</v>
      </c>
    </row>
    <row r="195" spans="1:13" ht="17.25" hidden="1" customHeight="1" x14ac:dyDescent="0.25">
      <c r="A195" s="183" t="s">
        <v>18</v>
      </c>
      <c r="B195" s="184">
        <v>932</v>
      </c>
      <c r="C195" s="184">
        <v>2012</v>
      </c>
      <c r="D195" s="183" t="s">
        <v>1514</v>
      </c>
      <c r="E195" s="183" t="s">
        <v>740</v>
      </c>
      <c r="F195" s="185">
        <v>98175</v>
      </c>
      <c r="G195" s="183" t="s">
        <v>740</v>
      </c>
      <c r="H195" s="183" t="s">
        <v>1515</v>
      </c>
      <c r="I195" s="183" t="s">
        <v>1516</v>
      </c>
      <c r="J195" s="183" t="s">
        <v>1514</v>
      </c>
      <c r="K195" s="183" t="s">
        <v>159</v>
      </c>
      <c r="L195" s="184">
        <v>8</v>
      </c>
      <c r="M195" s="184">
        <v>2.2000000000000002</v>
      </c>
    </row>
    <row r="196" spans="1:13" ht="17.25" hidden="1" customHeight="1" x14ac:dyDescent="0.25">
      <c r="A196" s="183" t="s">
        <v>18</v>
      </c>
      <c r="B196" s="184">
        <v>930</v>
      </c>
      <c r="C196" s="184">
        <v>2012</v>
      </c>
      <c r="D196" s="183" t="s">
        <v>1517</v>
      </c>
      <c r="E196" s="183" t="s">
        <v>740</v>
      </c>
      <c r="F196" s="185">
        <v>64050</v>
      </c>
      <c r="G196" s="183" t="s">
        <v>773</v>
      </c>
      <c r="H196" s="183" t="s">
        <v>1518</v>
      </c>
      <c r="I196" s="183" t="s">
        <v>1519</v>
      </c>
      <c r="J196" s="183" t="s">
        <v>1517</v>
      </c>
      <c r="K196" s="183" t="s">
        <v>1520</v>
      </c>
      <c r="L196" s="184">
        <v>10</v>
      </c>
      <c r="M196" s="184">
        <v>2.5</v>
      </c>
    </row>
    <row r="197" spans="1:13" ht="17.25" hidden="1" customHeight="1" x14ac:dyDescent="0.25">
      <c r="A197" s="183" t="s">
        <v>18</v>
      </c>
      <c r="B197" s="184">
        <v>938</v>
      </c>
      <c r="C197" s="184">
        <v>2012</v>
      </c>
      <c r="D197" s="183" t="s">
        <v>1521</v>
      </c>
      <c r="E197" s="183" t="s">
        <v>773</v>
      </c>
      <c r="F197" s="185">
        <v>590000</v>
      </c>
      <c r="G197" s="183" t="s">
        <v>741</v>
      </c>
      <c r="H197" s="183" t="s">
        <v>1522</v>
      </c>
      <c r="I197" s="183" t="s">
        <v>1523</v>
      </c>
      <c r="J197" s="183" t="s">
        <v>1524</v>
      </c>
      <c r="K197" s="183" t="s">
        <v>864</v>
      </c>
      <c r="L197" s="184">
        <v>10</v>
      </c>
      <c r="M197" s="184">
        <v>393</v>
      </c>
    </row>
    <row r="198" spans="1:13" ht="17.25" hidden="1" customHeight="1" x14ac:dyDescent="0.25">
      <c r="A198" s="183" t="s">
        <v>18</v>
      </c>
      <c r="B198" s="184">
        <v>931</v>
      </c>
      <c r="C198" s="184">
        <v>2012</v>
      </c>
      <c r="D198" s="183" t="s">
        <v>1525</v>
      </c>
      <c r="E198" s="183" t="s">
        <v>740</v>
      </c>
      <c r="F198" s="185">
        <v>85050</v>
      </c>
      <c r="G198" s="183" t="s">
        <v>741</v>
      </c>
      <c r="H198" s="183" t="s">
        <v>1526</v>
      </c>
      <c r="I198" s="183" t="s">
        <v>1527</v>
      </c>
      <c r="J198" s="183" t="s">
        <v>1525</v>
      </c>
      <c r="K198" s="183" t="s">
        <v>1528</v>
      </c>
      <c r="L198" s="184">
        <v>9</v>
      </c>
      <c r="M198" s="184">
        <v>20</v>
      </c>
    </row>
    <row r="199" spans="1:13" ht="17.25" hidden="1" customHeight="1" x14ac:dyDescent="0.25">
      <c r="A199" s="183" t="s">
        <v>18</v>
      </c>
      <c r="B199" s="184">
        <v>937</v>
      </c>
      <c r="C199" s="184">
        <v>2012</v>
      </c>
      <c r="D199" s="183" t="s">
        <v>1529</v>
      </c>
      <c r="E199" s="183" t="s">
        <v>740</v>
      </c>
      <c r="F199" s="185">
        <v>105000</v>
      </c>
      <c r="G199" s="183" t="s">
        <v>741</v>
      </c>
      <c r="H199" s="183" t="s">
        <v>1530</v>
      </c>
      <c r="I199" s="183" t="s">
        <v>1531</v>
      </c>
      <c r="J199" s="183" t="s">
        <v>1529</v>
      </c>
      <c r="K199" s="183" t="s">
        <v>1532</v>
      </c>
      <c r="L199" s="184">
        <v>3</v>
      </c>
      <c r="M199" s="184">
        <v>13</v>
      </c>
    </row>
    <row r="200" spans="1:13" ht="17.25" hidden="1" customHeight="1" x14ac:dyDescent="0.25">
      <c r="A200" s="183" t="s">
        <v>18</v>
      </c>
      <c r="B200" s="184">
        <v>936</v>
      </c>
      <c r="C200" s="184">
        <v>2012</v>
      </c>
      <c r="D200" s="183" t="s">
        <v>1533</v>
      </c>
      <c r="E200" s="183" t="s">
        <v>740</v>
      </c>
      <c r="F200" s="185">
        <v>105000</v>
      </c>
      <c r="G200" s="183" t="s">
        <v>741</v>
      </c>
      <c r="H200" s="183" t="s">
        <v>1534</v>
      </c>
      <c r="I200" s="183" t="s">
        <v>1535</v>
      </c>
      <c r="J200" s="183" t="s">
        <v>1533</v>
      </c>
      <c r="K200" s="183" t="s">
        <v>1536</v>
      </c>
      <c r="L200" s="184">
        <v>8</v>
      </c>
      <c r="M200" s="184">
        <v>6</v>
      </c>
    </row>
    <row r="201" spans="1:13" ht="17.25" hidden="1" customHeight="1" x14ac:dyDescent="0.25">
      <c r="A201" s="183" t="s">
        <v>18</v>
      </c>
      <c r="B201" s="184">
        <v>935</v>
      </c>
      <c r="C201" s="184">
        <v>2012</v>
      </c>
      <c r="D201" s="183" t="s">
        <v>1537</v>
      </c>
      <c r="E201" s="183" t="s">
        <v>740</v>
      </c>
      <c r="F201" s="185">
        <v>105000</v>
      </c>
      <c r="G201" s="183" t="s">
        <v>741</v>
      </c>
      <c r="H201" s="183" t="s">
        <v>1538</v>
      </c>
      <c r="I201" s="183" t="s">
        <v>1539</v>
      </c>
      <c r="J201" s="183" t="s">
        <v>1537</v>
      </c>
      <c r="K201" s="183" t="s">
        <v>150</v>
      </c>
      <c r="L201" s="184">
        <v>13</v>
      </c>
      <c r="M201" s="184">
        <v>5</v>
      </c>
    </row>
    <row r="202" spans="1:13" ht="17.25" hidden="1" customHeight="1" x14ac:dyDescent="0.25">
      <c r="A202" s="183" t="s">
        <v>18</v>
      </c>
      <c r="B202" s="184">
        <v>929</v>
      </c>
      <c r="C202" s="184">
        <v>2012</v>
      </c>
      <c r="D202" s="183" t="s">
        <v>1540</v>
      </c>
      <c r="E202" s="183" t="s">
        <v>740</v>
      </c>
      <c r="F202" s="185">
        <v>53550</v>
      </c>
      <c r="G202" s="183" t="s">
        <v>749</v>
      </c>
      <c r="H202" s="183" t="s">
        <v>1541</v>
      </c>
      <c r="I202" s="183" t="s">
        <v>1542</v>
      </c>
      <c r="J202" s="183" t="s">
        <v>1543</v>
      </c>
      <c r="K202" s="183" t="s">
        <v>1544</v>
      </c>
      <c r="L202" s="184">
        <v>2</v>
      </c>
      <c r="M202" s="185">
        <v>6382</v>
      </c>
    </row>
    <row r="203" spans="1:13" ht="17.25" hidden="1" customHeight="1" x14ac:dyDescent="0.25">
      <c r="A203" s="183" t="s">
        <v>18</v>
      </c>
      <c r="B203" s="184">
        <v>933</v>
      </c>
      <c r="C203" s="184">
        <v>2012</v>
      </c>
      <c r="D203" s="183" t="s">
        <v>1545</v>
      </c>
      <c r="E203" s="183" t="s">
        <v>740</v>
      </c>
      <c r="F203" s="185">
        <v>105000</v>
      </c>
      <c r="G203" s="183" t="s">
        <v>749</v>
      </c>
      <c r="H203" s="183" t="s">
        <v>1546</v>
      </c>
      <c r="I203" s="183" t="s">
        <v>1547</v>
      </c>
      <c r="J203" s="183" t="s">
        <v>1548</v>
      </c>
      <c r="K203" s="183" t="s">
        <v>159</v>
      </c>
      <c r="L203" s="184">
        <v>8</v>
      </c>
      <c r="M203" s="184">
        <v>418</v>
      </c>
    </row>
    <row r="204" spans="1:13" ht="17.25" hidden="1" customHeight="1" x14ac:dyDescent="0.25">
      <c r="A204" s="183" t="s">
        <v>18</v>
      </c>
      <c r="B204" s="184">
        <v>934</v>
      </c>
      <c r="C204" s="184">
        <v>2012</v>
      </c>
      <c r="D204" s="183" t="s">
        <v>1549</v>
      </c>
      <c r="E204" s="183" t="s">
        <v>773</v>
      </c>
      <c r="F204" s="185">
        <v>105000</v>
      </c>
      <c r="G204" s="183" t="s">
        <v>749</v>
      </c>
      <c r="H204" s="183" t="s">
        <v>1550</v>
      </c>
      <c r="I204" s="183" t="s">
        <v>1551</v>
      </c>
      <c r="J204" s="183" t="s">
        <v>1552</v>
      </c>
      <c r="K204" s="183" t="s">
        <v>1553</v>
      </c>
      <c r="L204" s="184">
        <v>6</v>
      </c>
      <c r="M204" s="184">
        <v>3.1</v>
      </c>
    </row>
    <row r="205" spans="1:13" ht="17.25" hidden="1" customHeight="1" x14ac:dyDescent="0.25">
      <c r="A205" s="183" t="s">
        <v>18</v>
      </c>
      <c r="B205" s="184">
        <v>928</v>
      </c>
      <c r="C205" s="184">
        <v>2012</v>
      </c>
      <c r="D205" s="183" t="s">
        <v>1554</v>
      </c>
      <c r="E205" s="183" t="s">
        <v>740</v>
      </c>
      <c r="F205" s="185">
        <v>26250</v>
      </c>
      <c r="G205" s="183" t="s">
        <v>749</v>
      </c>
      <c r="H205" s="183" t="s">
        <v>1555</v>
      </c>
      <c r="I205" s="183" t="s">
        <v>1556</v>
      </c>
      <c r="J205" s="183" t="s">
        <v>1554</v>
      </c>
      <c r="K205" s="183" t="s">
        <v>1557</v>
      </c>
      <c r="L205" s="184">
        <v>1</v>
      </c>
      <c r="M205" s="184">
        <v>1.4</v>
      </c>
    </row>
    <row r="206" spans="1:13" ht="17.25" hidden="1" customHeight="1" x14ac:dyDescent="0.25">
      <c r="A206" s="183" t="s">
        <v>18</v>
      </c>
      <c r="B206" s="184">
        <v>940</v>
      </c>
      <c r="C206" s="184">
        <v>2013</v>
      </c>
      <c r="D206" s="183" t="s">
        <v>1558</v>
      </c>
      <c r="E206" s="183" t="s">
        <v>740</v>
      </c>
      <c r="F206" s="189">
        <v>261600</v>
      </c>
      <c r="G206" s="183" t="s">
        <v>749</v>
      </c>
      <c r="H206" s="183" t="s">
        <v>1559</v>
      </c>
      <c r="I206" s="183" t="s">
        <v>1560</v>
      </c>
      <c r="J206" s="183" t="s">
        <v>1561</v>
      </c>
      <c r="K206" s="183" t="s">
        <v>1562</v>
      </c>
      <c r="L206" s="184">
        <v>0</v>
      </c>
      <c r="M206" s="185">
        <v>9049</v>
      </c>
    </row>
    <row r="207" spans="1:13" ht="17.25" hidden="1" customHeight="1" x14ac:dyDescent="0.25">
      <c r="A207" s="183" t="s">
        <v>18</v>
      </c>
      <c r="B207" s="184">
        <v>940</v>
      </c>
      <c r="C207" s="184">
        <v>2013</v>
      </c>
      <c r="D207" s="183" t="s">
        <v>1558</v>
      </c>
      <c r="E207" s="183" t="s">
        <v>740</v>
      </c>
      <c r="F207" s="184">
        <v>0</v>
      </c>
      <c r="G207" s="183" t="s">
        <v>749</v>
      </c>
      <c r="H207" s="183" t="s">
        <v>1559</v>
      </c>
      <c r="I207" s="183" t="s">
        <v>1560</v>
      </c>
      <c r="J207" s="183" t="s">
        <v>1563</v>
      </c>
      <c r="K207" s="183" t="s">
        <v>1564</v>
      </c>
      <c r="L207" s="184">
        <v>0</v>
      </c>
      <c r="M207" s="185">
        <v>3712</v>
      </c>
    </row>
    <row r="208" spans="1:13" ht="17.25" hidden="1" customHeight="1" x14ac:dyDescent="0.25">
      <c r="A208" s="183" t="s">
        <v>18</v>
      </c>
      <c r="B208" s="184">
        <v>940</v>
      </c>
      <c r="C208" s="184">
        <v>2013</v>
      </c>
      <c r="D208" s="183" t="s">
        <v>1558</v>
      </c>
      <c r="E208" s="183" t="s">
        <v>740</v>
      </c>
      <c r="F208" s="189">
        <v>261600</v>
      </c>
      <c r="G208" s="183" t="s">
        <v>749</v>
      </c>
      <c r="H208" s="183" t="s">
        <v>1559</v>
      </c>
      <c r="I208" s="183" t="s">
        <v>1560</v>
      </c>
      <c r="J208" s="183" t="s">
        <v>1565</v>
      </c>
      <c r="K208" s="183" t="s">
        <v>1275</v>
      </c>
      <c r="L208" s="184">
        <v>0</v>
      </c>
      <c r="M208" s="185">
        <v>2549</v>
      </c>
    </row>
    <row r="209" spans="1:13" ht="17.25" hidden="1" customHeight="1" x14ac:dyDescent="0.25">
      <c r="A209" s="183" t="s">
        <v>18</v>
      </c>
      <c r="B209" s="184">
        <v>940</v>
      </c>
      <c r="C209" s="184">
        <v>2013</v>
      </c>
      <c r="D209" s="183" t="s">
        <v>1558</v>
      </c>
      <c r="E209" s="183" t="s">
        <v>740</v>
      </c>
      <c r="F209" s="189">
        <v>261600</v>
      </c>
      <c r="G209" s="183" t="s">
        <v>749</v>
      </c>
      <c r="H209" s="183" t="s">
        <v>1559</v>
      </c>
      <c r="I209" s="183" t="s">
        <v>1560</v>
      </c>
      <c r="J209" s="183" t="s">
        <v>1566</v>
      </c>
      <c r="K209" s="183" t="s">
        <v>1567</v>
      </c>
      <c r="L209" s="184">
        <v>0</v>
      </c>
      <c r="M209" s="185">
        <v>1776</v>
      </c>
    </row>
    <row r="210" spans="1:13" ht="17.25" hidden="1" customHeight="1" x14ac:dyDescent="0.25">
      <c r="A210" s="183" t="s">
        <v>18</v>
      </c>
      <c r="B210" s="184">
        <v>940</v>
      </c>
      <c r="C210" s="184">
        <v>2013</v>
      </c>
      <c r="D210" s="183" t="s">
        <v>1558</v>
      </c>
      <c r="E210" s="183" t="s">
        <v>740</v>
      </c>
      <c r="F210" s="189">
        <v>261600</v>
      </c>
      <c r="G210" s="183" t="s">
        <v>749</v>
      </c>
      <c r="H210" s="183" t="s">
        <v>1559</v>
      </c>
      <c r="I210" s="183" t="s">
        <v>1560</v>
      </c>
      <c r="J210" s="183" t="s">
        <v>1568</v>
      </c>
      <c r="K210" s="183" t="s">
        <v>1569</v>
      </c>
      <c r="L210" s="184">
        <v>0</v>
      </c>
      <c r="M210" s="185">
        <v>1613</v>
      </c>
    </row>
    <row r="211" spans="1:13" ht="17.25" hidden="1" customHeight="1" x14ac:dyDescent="0.25">
      <c r="A211" s="183" t="s">
        <v>18</v>
      </c>
      <c r="B211" s="184">
        <v>940</v>
      </c>
      <c r="C211" s="184">
        <v>2013</v>
      </c>
      <c r="D211" s="183" t="s">
        <v>1558</v>
      </c>
      <c r="E211" s="183" t="s">
        <v>740</v>
      </c>
      <c r="F211" s="189">
        <v>261600</v>
      </c>
      <c r="G211" s="183" t="s">
        <v>749</v>
      </c>
      <c r="H211" s="183" t="s">
        <v>1559</v>
      </c>
      <c r="I211" s="183" t="s">
        <v>1560</v>
      </c>
      <c r="J211" s="183" t="s">
        <v>1570</v>
      </c>
      <c r="K211" s="183" t="s">
        <v>1571</v>
      </c>
      <c r="L211" s="184">
        <v>0</v>
      </c>
      <c r="M211" s="185">
        <v>1316</v>
      </c>
    </row>
    <row r="212" spans="1:13" ht="17.25" hidden="1" customHeight="1" x14ac:dyDescent="0.25">
      <c r="A212" s="183" t="s">
        <v>18</v>
      </c>
      <c r="B212" s="184">
        <v>940</v>
      </c>
      <c r="C212" s="184">
        <v>2013</v>
      </c>
      <c r="D212" s="183" t="s">
        <v>1558</v>
      </c>
      <c r="E212" s="183" t="s">
        <v>740</v>
      </c>
      <c r="F212" s="189">
        <v>261600</v>
      </c>
      <c r="G212" s="183" t="s">
        <v>749</v>
      </c>
      <c r="H212" s="183" t="s">
        <v>1559</v>
      </c>
      <c r="I212" s="183" t="s">
        <v>1560</v>
      </c>
      <c r="J212" s="183" t="s">
        <v>1572</v>
      </c>
      <c r="K212" s="183" t="s">
        <v>1573</v>
      </c>
      <c r="L212" s="184">
        <v>0</v>
      </c>
      <c r="M212" s="184">
        <v>662</v>
      </c>
    </row>
    <row r="213" spans="1:13" ht="17.25" hidden="1" customHeight="1" x14ac:dyDescent="0.25">
      <c r="A213" s="183" t="s">
        <v>18</v>
      </c>
      <c r="B213" s="184">
        <v>940</v>
      </c>
      <c r="C213" s="184">
        <v>2013</v>
      </c>
      <c r="D213" s="183" t="s">
        <v>1558</v>
      </c>
      <c r="E213" s="183" t="s">
        <v>740</v>
      </c>
      <c r="F213" s="189">
        <v>261600</v>
      </c>
      <c r="G213" s="183" t="s">
        <v>749</v>
      </c>
      <c r="H213" s="183" t="s">
        <v>1559</v>
      </c>
      <c r="I213" s="183" t="s">
        <v>1560</v>
      </c>
      <c r="J213" s="183" t="s">
        <v>1574</v>
      </c>
      <c r="K213" s="183" t="s">
        <v>1575</v>
      </c>
      <c r="L213" s="184">
        <v>0</v>
      </c>
      <c r="M213" s="184">
        <v>626</v>
      </c>
    </row>
    <row r="214" spans="1:13" ht="17.25" hidden="1" customHeight="1" x14ac:dyDescent="0.25">
      <c r="A214" s="183" t="s">
        <v>18</v>
      </c>
      <c r="B214" s="184">
        <v>940</v>
      </c>
      <c r="C214" s="184">
        <v>2013</v>
      </c>
      <c r="D214" s="183" t="s">
        <v>1558</v>
      </c>
      <c r="E214" s="183" t="s">
        <v>740</v>
      </c>
      <c r="F214" s="189">
        <v>261600</v>
      </c>
      <c r="G214" s="183" t="s">
        <v>749</v>
      </c>
      <c r="H214" s="183" t="s">
        <v>1559</v>
      </c>
      <c r="I214" s="183" t="s">
        <v>1560</v>
      </c>
      <c r="J214" s="183" t="s">
        <v>1576</v>
      </c>
      <c r="K214" s="183" t="s">
        <v>1577</v>
      </c>
      <c r="L214" s="184">
        <v>0</v>
      </c>
      <c r="M214" s="184">
        <v>588</v>
      </c>
    </row>
    <row r="215" spans="1:13" ht="17.25" hidden="1" customHeight="1" x14ac:dyDescent="0.25">
      <c r="A215" s="183" t="s">
        <v>18</v>
      </c>
      <c r="B215" s="184">
        <v>940</v>
      </c>
      <c r="C215" s="184">
        <v>2013</v>
      </c>
      <c r="D215" s="183" t="s">
        <v>1558</v>
      </c>
      <c r="E215" s="183" t="s">
        <v>740</v>
      </c>
      <c r="F215" s="189">
        <v>261600</v>
      </c>
      <c r="G215" s="183" t="s">
        <v>749</v>
      </c>
      <c r="H215" s="183" t="s">
        <v>1559</v>
      </c>
      <c r="I215" s="183" t="s">
        <v>1560</v>
      </c>
      <c r="J215" s="183" t="s">
        <v>1578</v>
      </c>
      <c r="K215" s="183" t="s">
        <v>1579</v>
      </c>
      <c r="L215" s="184">
        <v>0</v>
      </c>
      <c r="M215" s="184">
        <v>561</v>
      </c>
    </row>
    <row r="216" spans="1:13" ht="17.25" hidden="1" customHeight="1" x14ac:dyDescent="0.25">
      <c r="A216" s="183" t="s">
        <v>18</v>
      </c>
      <c r="B216" s="184">
        <v>940</v>
      </c>
      <c r="C216" s="184">
        <v>2013</v>
      </c>
      <c r="D216" s="183" t="s">
        <v>1558</v>
      </c>
      <c r="E216" s="183" t="s">
        <v>740</v>
      </c>
      <c r="F216" s="189">
        <v>261600</v>
      </c>
      <c r="G216" s="183" t="s">
        <v>749</v>
      </c>
      <c r="H216" s="183" t="s">
        <v>1559</v>
      </c>
      <c r="I216" s="183" t="s">
        <v>1560</v>
      </c>
      <c r="J216" s="183" t="s">
        <v>1580</v>
      </c>
      <c r="K216" s="183" t="s">
        <v>1581</v>
      </c>
      <c r="L216" s="184">
        <v>0</v>
      </c>
      <c r="M216" s="184">
        <v>528</v>
      </c>
    </row>
    <row r="217" spans="1:13" ht="17.25" hidden="1" customHeight="1" x14ac:dyDescent="0.25">
      <c r="A217" s="183" t="s">
        <v>18</v>
      </c>
      <c r="B217" s="184">
        <v>940</v>
      </c>
      <c r="C217" s="184">
        <v>2013</v>
      </c>
      <c r="D217" s="183" t="s">
        <v>1558</v>
      </c>
      <c r="E217" s="183" t="s">
        <v>740</v>
      </c>
      <c r="F217" s="189">
        <v>261600</v>
      </c>
      <c r="G217" s="183" t="s">
        <v>749</v>
      </c>
      <c r="H217" s="183" t="s">
        <v>1559</v>
      </c>
      <c r="I217" s="183" t="s">
        <v>1560</v>
      </c>
      <c r="J217" s="183" t="s">
        <v>1582</v>
      </c>
      <c r="K217" s="183" t="s">
        <v>1583</v>
      </c>
      <c r="L217" s="184">
        <v>0</v>
      </c>
      <c r="M217" s="184">
        <v>447</v>
      </c>
    </row>
    <row r="218" spans="1:13" ht="17.25" hidden="1" customHeight="1" x14ac:dyDescent="0.25">
      <c r="A218" s="183" t="s">
        <v>18</v>
      </c>
      <c r="B218" s="184">
        <v>941</v>
      </c>
      <c r="C218" s="184">
        <v>2014</v>
      </c>
      <c r="D218" s="183" t="s">
        <v>1584</v>
      </c>
      <c r="E218" s="183" t="s">
        <v>740</v>
      </c>
      <c r="F218" s="189">
        <v>261600</v>
      </c>
      <c r="G218" s="183" t="s">
        <v>741</v>
      </c>
      <c r="H218" s="183" t="s">
        <v>1585</v>
      </c>
      <c r="I218" s="183" t="s">
        <v>1586</v>
      </c>
      <c r="J218" s="183" t="s">
        <v>1587</v>
      </c>
      <c r="K218" s="183" t="s">
        <v>1588</v>
      </c>
      <c r="L218" s="184">
        <v>10</v>
      </c>
      <c r="M218" s="184">
        <v>40</v>
      </c>
    </row>
    <row r="219" spans="1:13" ht="17.25" hidden="1" customHeight="1" x14ac:dyDescent="0.25">
      <c r="A219" s="183" t="s">
        <v>18</v>
      </c>
      <c r="B219" s="184">
        <v>949</v>
      </c>
      <c r="C219" s="184">
        <v>2014</v>
      </c>
      <c r="D219" s="183" t="s">
        <v>1589</v>
      </c>
      <c r="E219" s="183" t="s">
        <v>740</v>
      </c>
      <c r="F219" s="184">
        <v>0</v>
      </c>
      <c r="G219" s="183" t="s">
        <v>749</v>
      </c>
      <c r="H219" s="183" t="s">
        <v>1590</v>
      </c>
      <c r="I219" s="183" t="s">
        <v>1591</v>
      </c>
      <c r="J219" s="183" t="s">
        <v>1589</v>
      </c>
      <c r="K219" s="183" t="s">
        <v>1592</v>
      </c>
      <c r="L219" s="184">
        <v>13</v>
      </c>
      <c r="M219" s="184">
        <v>142</v>
      </c>
    </row>
    <row r="220" spans="1:13" ht="17.25" hidden="1" customHeight="1" x14ac:dyDescent="0.25">
      <c r="A220" s="183" t="s">
        <v>18</v>
      </c>
      <c r="B220" s="184">
        <v>942</v>
      </c>
      <c r="C220" s="184">
        <v>2014</v>
      </c>
      <c r="D220" s="183" t="s">
        <v>1593</v>
      </c>
      <c r="E220" s="183" t="s">
        <v>740</v>
      </c>
      <c r="F220" s="184">
        <v>0</v>
      </c>
      <c r="G220" s="183" t="s">
        <v>749</v>
      </c>
      <c r="H220" s="183" t="s">
        <v>1594</v>
      </c>
      <c r="I220" s="183" t="s">
        <v>1595</v>
      </c>
      <c r="J220" s="183" t="s">
        <v>1593</v>
      </c>
      <c r="K220" s="183" t="s">
        <v>1596</v>
      </c>
      <c r="L220" s="184">
        <v>10</v>
      </c>
      <c r="M220" s="184">
        <v>77</v>
      </c>
    </row>
    <row r="221" spans="1:13" ht="17.25" hidden="1" customHeight="1" x14ac:dyDescent="0.25">
      <c r="A221" s="183" t="s">
        <v>18</v>
      </c>
      <c r="B221" s="184">
        <v>954</v>
      </c>
      <c r="C221" s="184">
        <v>2014</v>
      </c>
      <c r="D221" s="183" t="s">
        <v>1597</v>
      </c>
      <c r="E221" s="183" t="s">
        <v>740</v>
      </c>
      <c r="F221" s="184">
        <v>0</v>
      </c>
      <c r="G221" s="183" t="s">
        <v>749</v>
      </c>
      <c r="H221" s="183" t="s">
        <v>1550</v>
      </c>
      <c r="I221" s="183" t="s">
        <v>1598</v>
      </c>
      <c r="J221" s="183" t="s">
        <v>1597</v>
      </c>
      <c r="K221" s="183" t="s">
        <v>1592</v>
      </c>
      <c r="L221" s="184">
        <v>6</v>
      </c>
      <c r="M221" s="184">
        <v>61.4</v>
      </c>
    </row>
    <row r="222" spans="1:13" ht="17.25" hidden="1" customHeight="1" x14ac:dyDescent="0.25">
      <c r="A222" s="183" t="s">
        <v>18</v>
      </c>
      <c r="B222" s="184">
        <v>950</v>
      </c>
      <c r="C222" s="184">
        <v>2014</v>
      </c>
      <c r="D222" s="183" t="s">
        <v>1599</v>
      </c>
      <c r="E222" s="183" t="s">
        <v>740</v>
      </c>
      <c r="F222" s="184">
        <v>0</v>
      </c>
      <c r="G222" s="183" t="s">
        <v>749</v>
      </c>
      <c r="H222" s="183" t="s">
        <v>1600</v>
      </c>
      <c r="I222" s="183" t="s">
        <v>1601</v>
      </c>
      <c r="J222" s="183" t="s">
        <v>1599</v>
      </c>
      <c r="K222" s="183" t="s">
        <v>1592</v>
      </c>
      <c r="L222" s="184">
        <v>13</v>
      </c>
      <c r="M222" s="184">
        <v>58</v>
      </c>
    </row>
    <row r="223" spans="1:13" ht="17.25" hidden="1" customHeight="1" x14ac:dyDescent="0.25">
      <c r="A223" s="183" t="s">
        <v>18</v>
      </c>
      <c r="B223" s="184">
        <v>951</v>
      </c>
      <c r="C223" s="184">
        <v>2014</v>
      </c>
      <c r="D223" s="183" t="s">
        <v>1602</v>
      </c>
      <c r="E223" s="183" t="s">
        <v>740</v>
      </c>
      <c r="F223" s="184">
        <v>0</v>
      </c>
      <c r="G223" s="183" t="s">
        <v>749</v>
      </c>
      <c r="H223" s="183" t="s">
        <v>1603</v>
      </c>
      <c r="I223" s="183" t="s">
        <v>1604</v>
      </c>
      <c r="J223" s="183" t="s">
        <v>1602</v>
      </c>
      <c r="K223" s="183" t="s">
        <v>1605</v>
      </c>
      <c r="L223" s="184">
        <v>3</v>
      </c>
      <c r="M223" s="184">
        <v>40.799999999999997</v>
      </c>
    </row>
    <row r="224" spans="1:13" ht="17.25" hidden="1" customHeight="1" x14ac:dyDescent="0.25">
      <c r="A224" s="183" t="s">
        <v>18</v>
      </c>
      <c r="B224" s="184">
        <v>947</v>
      </c>
      <c r="C224" s="184">
        <v>2014</v>
      </c>
      <c r="D224" s="183" t="s">
        <v>1606</v>
      </c>
      <c r="E224" s="183" t="s">
        <v>740</v>
      </c>
      <c r="F224" s="184">
        <v>0</v>
      </c>
      <c r="G224" s="183" t="s">
        <v>749</v>
      </c>
      <c r="H224" s="183" t="s">
        <v>1607</v>
      </c>
      <c r="I224" s="183" t="s">
        <v>1608</v>
      </c>
      <c r="J224" s="183" t="s">
        <v>1606</v>
      </c>
      <c r="K224" s="183" t="s">
        <v>1609</v>
      </c>
      <c r="L224" s="184">
        <v>9</v>
      </c>
      <c r="M224" s="184">
        <v>25</v>
      </c>
    </row>
    <row r="225" spans="1:13" ht="17.25" hidden="1" customHeight="1" x14ac:dyDescent="0.25">
      <c r="A225" s="183" t="s">
        <v>18</v>
      </c>
      <c r="B225" s="184">
        <v>943</v>
      </c>
      <c r="C225" s="184">
        <v>2014</v>
      </c>
      <c r="D225" s="183" t="s">
        <v>1610</v>
      </c>
      <c r="E225" s="183" t="s">
        <v>740</v>
      </c>
      <c r="F225" s="184">
        <v>0</v>
      </c>
      <c r="G225" s="183" t="s">
        <v>749</v>
      </c>
      <c r="H225" s="183" t="s">
        <v>1611</v>
      </c>
      <c r="I225" s="183" t="s">
        <v>1612</v>
      </c>
      <c r="J225" s="183" t="s">
        <v>1610</v>
      </c>
      <c r="K225" s="183" t="s">
        <v>1613</v>
      </c>
      <c r="L225" s="184">
        <v>7</v>
      </c>
      <c r="M225" s="184">
        <v>24.6</v>
      </c>
    </row>
    <row r="226" spans="1:13" ht="17.25" hidden="1" customHeight="1" x14ac:dyDescent="0.25">
      <c r="A226" s="183" t="s">
        <v>18</v>
      </c>
      <c r="B226" s="184">
        <v>945</v>
      </c>
      <c r="C226" s="184">
        <v>2014</v>
      </c>
      <c r="D226" s="183" t="s">
        <v>1614</v>
      </c>
      <c r="E226" s="183" t="s">
        <v>740</v>
      </c>
      <c r="F226" s="184">
        <v>0</v>
      </c>
      <c r="G226" s="183" t="s">
        <v>749</v>
      </c>
      <c r="H226" s="183" t="s">
        <v>1615</v>
      </c>
      <c r="I226" s="183" t="s">
        <v>1616</v>
      </c>
      <c r="J226" s="183" t="s">
        <v>1614</v>
      </c>
      <c r="K226" s="183" t="s">
        <v>1617</v>
      </c>
      <c r="L226" s="184">
        <v>2</v>
      </c>
      <c r="M226" s="184">
        <v>15.3</v>
      </c>
    </row>
    <row r="227" spans="1:13" ht="17.25" hidden="1" customHeight="1" x14ac:dyDescent="0.25">
      <c r="A227" s="183" t="s">
        <v>18</v>
      </c>
      <c r="B227" s="184">
        <v>948</v>
      </c>
      <c r="C227" s="184">
        <v>2014</v>
      </c>
      <c r="D227" s="183" t="s">
        <v>1618</v>
      </c>
      <c r="E227" s="183" t="s">
        <v>740</v>
      </c>
      <c r="F227" s="184">
        <v>0</v>
      </c>
      <c r="G227" s="183" t="s">
        <v>749</v>
      </c>
      <c r="H227" s="183" t="s">
        <v>1619</v>
      </c>
      <c r="I227" s="183" t="s">
        <v>1620</v>
      </c>
      <c r="J227" s="183" t="s">
        <v>1621</v>
      </c>
      <c r="K227" s="183" t="s">
        <v>1622</v>
      </c>
      <c r="L227" s="184">
        <v>2</v>
      </c>
      <c r="M227" s="184">
        <v>14</v>
      </c>
    </row>
    <row r="228" spans="1:13" ht="17.25" hidden="1" customHeight="1" x14ac:dyDescent="0.25">
      <c r="A228" s="183" t="s">
        <v>18</v>
      </c>
      <c r="B228" s="184">
        <v>944</v>
      </c>
      <c r="C228" s="184">
        <v>2014</v>
      </c>
      <c r="D228" s="183" t="s">
        <v>1260</v>
      </c>
      <c r="E228" s="183" t="s">
        <v>740</v>
      </c>
      <c r="F228" s="184">
        <v>0</v>
      </c>
      <c r="G228" s="183" t="s">
        <v>749</v>
      </c>
      <c r="H228" s="183" t="s">
        <v>1623</v>
      </c>
      <c r="I228" s="183" t="s">
        <v>1624</v>
      </c>
      <c r="J228" s="183" t="s">
        <v>1260</v>
      </c>
      <c r="K228" s="183" t="s">
        <v>1625</v>
      </c>
      <c r="L228" s="184">
        <v>12</v>
      </c>
      <c r="M228" s="184">
        <v>12.2</v>
      </c>
    </row>
    <row r="229" spans="1:13" ht="17.25" hidden="1" customHeight="1" x14ac:dyDescent="0.25">
      <c r="A229" s="183" t="s">
        <v>18</v>
      </c>
      <c r="B229" s="184">
        <v>946</v>
      </c>
      <c r="C229" s="184">
        <v>2014</v>
      </c>
      <c r="D229" s="183" t="s">
        <v>1626</v>
      </c>
      <c r="E229" s="183" t="s">
        <v>740</v>
      </c>
      <c r="F229" s="184">
        <v>0</v>
      </c>
      <c r="G229" s="183" t="s">
        <v>749</v>
      </c>
      <c r="H229" s="183" t="s">
        <v>1627</v>
      </c>
      <c r="I229" s="183" t="s">
        <v>1628</v>
      </c>
      <c r="J229" s="183" t="s">
        <v>1626</v>
      </c>
      <c r="K229" s="183" t="s">
        <v>1629</v>
      </c>
      <c r="L229" s="184">
        <v>12</v>
      </c>
      <c r="M229" s="184">
        <v>7.3</v>
      </c>
    </row>
    <row r="230" spans="1:13" ht="17.25" hidden="1" customHeight="1" x14ac:dyDescent="0.25">
      <c r="A230" s="183" t="s">
        <v>18</v>
      </c>
      <c r="B230" s="184">
        <v>953</v>
      </c>
      <c r="C230" s="184">
        <v>2014</v>
      </c>
      <c r="D230" s="183" t="s">
        <v>1506</v>
      </c>
      <c r="E230" s="183" t="s">
        <v>740</v>
      </c>
      <c r="F230" s="184">
        <v>0</v>
      </c>
      <c r="G230" s="183" t="s">
        <v>749</v>
      </c>
      <c r="H230" s="183" t="s">
        <v>1507</v>
      </c>
      <c r="I230" s="183" t="s">
        <v>1630</v>
      </c>
      <c r="J230" s="183" t="s">
        <v>1506</v>
      </c>
      <c r="K230" s="183" t="s">
        <v>1509</v>
      </c>
      <c r="L230" s="184">
        <v>6</v>
      </c>
      <c r="M230" s="184">
        <v>4.2</v>
      </c>
    </row>
    <row r="231" spans="1:13" ht="17.25" hidden="1" customHeight="1" x14ac:dyDescent="0.25">
      <c r="A231" s="183" t="s">
        <v>18</v>
      </c>
      <c r="B231" s="184">
        <v>952</v>
      </c>
      <c r="C231" s="184">
        <v>2014</v>
      </c>
      <c r="D231" s="183" t="s">
        <v>1631</v>
      </c>
      <c r="E231" s="183" t="s">
        <v>740</v>
      </c>
      <c r="F231" s="184">
        <v>0</v>
      </c>
      <c r="G231" s="183" t="s">
        <v>749</v>
      </c>
      <c r="H231" s="183" t="s">
        <v>1632</v>
      </c>
      <c r="I231" s="183" t="s">
        <v>1633</v>
      </c>
      <c r="J231" s="183" t="s">
        <v>1631</v>
      </c>
      <c r="K231" s="183" t="s">
        <v>1634</v>
      </c>
      <c r="L231" s="184">
        <v>1</v>
      </c>
      <c r="M231" s="184">
        <v>1</v>
      </c>
    </row>
    <row r="232" spans="1:13" ht="17.25" hidden="1" customHeight="1" x14ac:dyDescent="0.25">
      <c r="A232" s="183" t="s">
        <v>1635</v>
      </c>
      <c r="B232" s="184">
        <v>33</v>
      </c>
      <c r="C232" s="184">
        <v>2011</v>
      </c>
      <c r="D232" s="183" t="s">
        <v>1636</v>
      </c>
      <c r="E232" s="183" t="s">
        <v>740</v>
      </c>
      <c r="F232" s="185">
        <v>103630</v>
      </c>
      <c r="G232" s="183" t="s">
        <v>741</v>
      </c>
      <c r="H232" s="183" t="s">
        <v>1637</v>
      </c>
      <c r="I232" s="183" t="s">
        <v>1638</v>
      </c>
      <c r="J232" s="183" t="s">
        <v>1639</v>
      </c>
      <c r="K232" s="183" t="s">
        <v>201</v>
      </c>
      <c r="L232" s="184">
        <v>0</v>
      </c>
      <c r="M232" s="184">
        <v>59.7</v>
      </c>
    </row>
    <row r="233" spans="1:13" ht="17.25" hidden="1" customHeight="1" x14ac:dyDescent="0.25">
      <c r="A233" s="183" t="s">
        <v>0</v>
      </c>
      <c r="B233" s="184">
        <v>164</v>
      </c>
      <c r="C233" s="184">
        <v>2011</v>
      </c>
      <c r="D233" s="183" t="s">
        <v>1640</v>
      </c>
      <c r="E233" s="183" t="s">
        <v>740</v>
      </c>
      <c r="F233" s="185">
        <v>518656</v>
      </c>
      <c r="G233" s="183" t="s">
        <v>749</v>
      </c>
      <c r="H233" s="183" t="s">
        <v>1641</v>
      </c>
      <c r="I233" s="183" t="s">
        <v>1642</v>
      </c>
      <c r="J233" s="183" t="s">
        <v>1643</v>
      </c>
      <c r="K233" s="183" t="s">
        <v>1644</v>
      </c>
      <c r="L233" s="184">
        <v>1</v>
      </c>
      <c r="M233" s="184">
        <v>14</v>
      </c>
    </row>
    <row r="234" spans="1:13" ht="17.25" hidden="1" customHeight="1" x14ac:dyDescent="0.25">
      <c r="A234" s="183" t="s">
        <v>0</v>
      </c>
      <c r="B234" s="184">
        <v>169</v>
      </c>
      <c r="C234" s="184">
        <v>2014</v>
      </c>
      <c r="D234" s="183" t="s">
        <v>1645</v>
      </c>
      <c r="E234" s="183" t="s">
        <v>740</v>
      </c>
      <c r="F234" s="184">
        <v>0</v>
      </c>
      <c r="G234" s="183" t="s">
        <v>740</v>
      </c>
      <c r="H234" s="183" t="s">
        <v>1646</v>
      </c>
      <c r="I234" s="183" t="s">
        <v>1647</v>
      </c>
      <c r="J234" s="183" t="s">
        <v>1648</v>
      </c>
      <c r="K234" s="183" t="s">
        <v>1649</v>
      </c>
      <c r="L234" s="184">
        <v>2</v>
      </c>
      <c r="M234" s="184">
        <v>10.9</v>
      </c>
    </row>
    <row r="235" spans="1:13" ht="17.25" hidden="1" customHeight="1" x14ac:dyDescent="0.25">
      <c r="A235" s="183" t="s">
        <v>0</v>
      </c>
      <c r="B235" s="184">
        <v>168</v>
      </c>
      <c r="C235" s="184">
        <v>2014</v>
      </c>
      <c r="D235" s="183" t="s">
        <v>1650</v>
      </c>
      <c r="E235" s="183" t="s">
        <v>740</v>
      </c>
      <c r="F235" s="184">
        <v>0</v>
      </c>
      <c r="G235" s="183" t="s">
        <v>741</v>
      </c>
      <c r="H235" s="183" t="s">
        <v>1651</v>
      </c>
      <c r="I235" s="183" t="s">
        <v>1652</v>
      </c>
      <c r="J235" s="183" t="s">
        <v>1653</v>
      </c>
      <c r="K235" s="183" t="s">
        <v>202</v>
      </c>
      <c r="L235" s="184">
        <v>2</v>
      </c>
      <c r="M235" s="184">
        <v>15.3</v>
      </c>
    </row>
    <row r="236" spans="1:13" ht="17.25" hidden="1" customHeight="1" x14ac:dyDescent="0.25">
      <c r="A236" s="183" t="s">
        <v>0</v>
      </c>
      <c r="B236" s="184">
        <v>166</v>
      </c>
      <c r="C236" s="184">
        <v>2014</v>
      </c>
      <c r="D236" s="183" t="s">
        <v>1654</v>
      </c>
      <c r="E236" s="183" t="s">
        <v>740</v>
      </c>
      <c r="F236" s="184">
        <v>0</v>
      </c>
      <c r="G236" s="183" t="s">
        <v>749</v>
      </c>
      <c r="H236" s="183" t="s">
        <v>1655</v>
      </c>
      <c r="I236" s="183" t="s">
        <v>1656</v>
      </c>
      <c r="J236" s="183" t="s">
        <v>1654</v>
      </c>
      <c r="K236" s="183" t="s">
        <v>1649</v>
      </c>
      <c r="L236" s="184">
        <v>2</v>
      </c>
      <c r="M236" s="184">
        <v>346.9</v>
      </c>
    </row>
    <row r="237" spans="1:13" ht="17.25" hidden="1" customHeight="1" x14ac:dyDescent="0.25">
      <c r="A237" s="183" t="s">
        <v>0</v>
      </c>
      <c r="B237" s="184">
        <v>167</v>
      </c>
      <c r="C237" s="184">
        <v>2014</v>
      </c>
      <c r="D237" s="183" t="s">
        <v>1657</v>
      </c>
      <c r="E237" s="183" t="s">
        <v>740</v>
      </c>
      <c r="F237" s="184">
        <v>0</v>
      </c>
      <c r="G237" s="183" t="s">
        <v>749</v>
      </c>
      <c r="H237" s="183" t="s">
        <v>1658</v>
      </c>
      <c r="I237" s="183" t="s">
        <v>1659</v>
      </c>
      <c r="J237" s="183" t="s">
        <v>1657</v>
      </c>
      <c r="K237" s="183" t="s">
        <v>1660</v>
      </c>
      <c r="L237" s="184">
        <v>2</v>
      </c>
      <c r="M237" s="184">
        <v>113.4</v>
      </c>
    </row>
    <row r="238" spans="1:13" ht="17.25" hidden="1" customHeight="1" x14ac:dyDescent="0.25">
      <c r="A238" s="183" t="s">
        <v>12</v>
      </c>
      <c r="B238" s="190">
        <v>1284</v>
      </c>
      <c r="C238" s="184">
        <v>2011</v>
      </c>
      <c r="D238" s="183" t="s">
        <v>1661</v>
      </c>
      <c r="E238" s="183" t="s">
        <v>773</v>
      </c>
      <c r="F238" s="185">
        <v>36090.25</v>
      </c>
      <c r="G238" s="183" t="s">
        <v>740</v>
      </c>
      <c r="H238" s="183" t="s">
        <v>1662</v>
      </c>
      <c r="I238" s="183" t="s">
        <v>1663</v>
      </c>
      <c r="J238" s="183" t="s">
        <v>1664</v>
      </c>
      <c r="K238" s="183" t="s">
        <v>1665</v>
      </c>
      <c r="L238" s="184">
        <v>2</v>
      </c>
      <c r="M238" s="184">
        <v>103.2</v>
      </c>
    </row>
    <row r="239" spans="1:13" ht="17.25" hidden="1" customHeight="1" x14ac:dyDescent="0.25">
      <c r="A239" s="183" t="s">
        <v>12</v>
      </c>
      <c r="B239" s="190">
        <v>1282</v>
      </c>
      <c r="C239" s="184">
        <v>2011</v>
      </c>
      <c r="D239" s="183" t="s">
        <v>1666</v>
      </c>
      <c r="E239" s="183" t="s">
        <v>773</v>
      </c>
      <c r="F239" s="185">
        <v>61500</v>
      </c>
      <c r="G239" s="183" t="s">
        <v>741</v>
      </c>
      <c r="H239" s="183" t="s">
        <v>1667</v>
      </c>
      <c r="I239" s="183" t="s">
        <v>1668</v>
      </c>
      <c r="J239" s="183" t="s">
        <v>1669</v>
      </c>
      <c r="K239" s="183" t="s">
        <v>1670</v>
      </c>
      <c r="L239" s="184">
        <v>3</v>
      </c>
      <c r="M239" s="185">
        <v>1834</v>
      </c>
    </row>
    <row r="240" spans="1:13" ht="17.25" hidden="1" customHeight="1" x14ac:dyDescent="0.25">
      <c r="A240" s="183" t="s">
        <v>12</v>
      </c>
      <c r="B240" s="190">
        <v>1289</v>
      </c>
      <c r="C240" s="184">
        <v>2012</v>
      </c>
      <c r="D240" s="183" t="s">
        <v>1671</v>
      </c>
      <c r="E240" s="183" t="s">
        <v>740</v>
      </c>
      <c r="F240" s="185">
        <v>123884.47</v>
      </c>
      <c r="G240" s="183" t="s">
        <v>741</v>
      </c>
      <c r="H240" s="183" t="s">
        <v>1672</v>
      </c>
      <c r="I240" s="183" t="s">
        <v>1673</v>
      </c>
      <c r="J240" s="183" t="s">
        <v>1674</v>
      </c>
      <c r="K240" s="183" t="s">
        <v>239</v>
      </c>
      <c r="L240" s="184">
        <v>2</v>
      </c>
      <c r="M240" s="185">
        <v>1415</v>
      </c>
    </row>
    <row r="241" spans="1:13" ht="17.25" hidden="1" customHeight="1" x14ac:dyDescent="0.25">
      <c r="A241" s="183" t="s">
        <v>12</v>
      </c>
      <c r="B241" s="190">
        <v>1288</v>
      </c>
      <c r="C241" s="184">
        <v>2012</v>
      </c>
      <c r="D241" s="183" t="s">
        <v>1675</v>
      </c>
      <c r="E241" s="183" t="s">
        <v>773</v>
      </c>
      <c r="F241" s="185">
        <v>220000</v>
      </c>
      <c r="G241" s="183" t="s">
        <v>741</v>
      </c>
      <c r="H241" s="183" t="s">
        <v>1672</v>
      </c>
      <c r="I241" s="183" t="s">
        <v>1676</v>
      </c>
      <c r="J241" s="183" t="s">
        <v>1677</v>
      </c>
      <c r="K241" s="183" t="s">
        <v>1678</v>
      </c>
      <c r="L241" s="184">
        <v>5</v>
      </c>
      <c r="M241" s="185">
        <v>1062</v>
      </c>
    </row>
    <row r="242" spans="1:13" ht="17.25" hidden="1" customHeight="1" x14ac:dyDescent="0.25">
      <c r="A242" s="183" t="s">
        <v>12</v>
      </c>
      <c r="B242" s="190">
        <v>1287</v>
      </c>
      <c r="C242" s="184">
        <v>2012</v>
      </c>
      <c r="D242" s="183" t="s">
        <v>1679</v>
      </c>
      <c r="E242" s="183" t="s">
        <v>773</v>
      </c>
      <c r="F242" s="185">
        <v>62346</v>
      </c>
      <c r="G242" s="183" t="s">
        <v>741</v>
      </c>
      <c r="H242" s="183" t="s">
        <v>1680</v>
      </c>
      <c r="I242" s="183" t="s">
        <v>1681</v>
      </c>
      <c r="J242" s="183" t="s">
        <v>1682</v>
      </c>
      <c r="K242" s="183" t="s">
        <v>1683</v>
      </c>
      <c r="L242" s="184">
        <v>0</v>
      </c>
      <c r="M242" s="184">
        <v>192</v>
      </c>
    </row>
    <row r="243" spans="1:13" ht="17.25" hidden="1" customHeight="1" x14ac:dyDescent="0.25">
      <c r="A243" s="183" t="s">
        <v>12</v>
      </c>
      <c r="B243" s="190">
        <v>1292</v>
      </c>
      <c r="C243" s="184">
        <v>2012</v>
      </c>
      <c r="D243" s="183" t="s">
        <v>1684</v>
      </c>
      <c r="E243" s="183" t="s">
        <v>773</v>
      </c>
      <c r="F243" s="185">
        <v>31800</v>
      </c>
      <c r="G243" s="183" t="s">
        <v>741</v>
      </c>
      <c r="H243" s="183" t="s">
        <v>1685</v>
      </c>
      <c r="I243" s="183" t="s">
        <v>1686</v>
      </c>
      <c r="J243" s="183" t="s">
        <v>1687</v>
      </c>
      <c r="K243" s="183" t="s">
        <v>1100</v>
      </c>
      <c r="L243" s="184">
        <v>1</v>
      </c>
      <c r="M243" s="184">
        <v>1</v>
      </c>
    </row>
    <row r="244" spans="1:13" ht="17.25" hidden="1" customHeight="1" x14ac:dyDescent="0.25">
      <c r="A244" s="183" t="s">
        <v>12</v>
      </c>
      <c r="B244" s="190">
        <v>1286</v>
      </c>
      <c r="C244" s="184">
        <v>2012</v>
      </c>
      <c r="D244" s="183" t="s">
        <v>1688</v>
      </c>
      <c r="E244" s="183" t="s">
        <v>773</v>
      </c>
      <c r="F244" s="185">
        <v>8910.5</v>
      </c>
      <c r="G244" s="183" t="s">
        <v>741</v>
      </c>
      <c r="H244" s="183" t="s">
        <v>1689</v>
      </c>
      <c r="I244" s="183" t="s">
        <v>1690</v>
      </c>
      <c r="J244" s="183" t="s">
        <v>1587</v>
      </c>
      <c r="K244" s="183" t="s">
        <v>1691</v>
      </c>
      <c r="L244" s="184">
        <v>4</v>
      </c>
      <c r="M244" s="184">
        <v>0.5</v>
      </c>
    </row>
    <row r="245" spans="1:13" ht="17.25" hidden="1" customHeight="1" x14ac:dyDescent="0.25">
      <c r="A245" s="183" t="s">
        <v>12</v>
      </c>
      <c r="B245" s="190">
        <v>1285</v>
      </c>
      <c r="C245" s="184">
        <v>2012</v>
      </c>
      <c r="D245" s="183" t="s">
        <v>1692</v>
      </c>
      <c r="E245" s="183" t="s">
        <v>740</v>
      </c>
      <c r="F245" s="185">
        <v>75000</v>
      </c>
      <c r="G245" s="183" t="s">
        <v>749</v>
      </c>
      <c r="H245" s="183" t="s">
        <v>1693</v>
      </c>
      <c r="I245" s="183" t="s">
        <v>1694</v>
      </c>
      <c r="J245" s="183" t="s">
        <v>1695</v>
      </c>
      <c r="K245" s="183" t="s">
        <v>1696</v>
      </c>
      <c r="L245" s="184">
        <v>1</v>
      </c>
      <c r="M245" s="184">
        <v>10</v>
      </c>
    </row>
    <row r="246" spans="1:13" ht="17.25" hidden="1" customHeight="1" x14ac:dyDescent="0.25">
      <c r="A246" s="183" t="s">
        <v>12</v>
      </c>
      <c r="B246" s="190">
        <v>1291</v>
      </c>
      <c r="C246" s="184">
        <v>2013</v>
      </c>
      <c r="D246" s="183" t="s">
        <v>1697</v>
      </c>
      <c r="E246" s="183" t="s">
        <v>740</v>
      </c>
      <c r="F246" s="185">
        <v>175000</v>
      </c>
      <c r="G246" s="183" t="s">
        <v>773</v>
      </c>
      <c r="H246" s="183" t="s">
        <v>1698</v>
      </c>
      <c r="I246" s="183" t="s">
        <v>1699</v>
      </c>
      <c r="J246" s="183" t="s">
        <v>1700</v>
      </c>
      <c r="K246" s="183" t="s">
        <v>1701</v>
      </c>
      <c r="L246" s="184">
        <v>0</v>
      </c>
      <c r="M246" s="184">
        <v>86</v>
      </c>
    </row>
    <row r="247" spans="1:13" ht="17.25" hidden="1" customHeight="1" x14ac:dyDescent="0.25">
      <c r="A247" s="183" t="s">
        <v>12</v>
      </c>
      <c r="B247" s="190">
        <v>1290</v>
      </c>
      <c r="C247" s="184">
        <v>2013</v>
      </c>
      <c r="D247" s="183" t="s">
        <v>1702</v>
      </c>
      <c r="E247" s="183" t="s">
        <v>740</v>
      </c>
      <c r="F247" s="185">
        <v>260592</v>
      </c>
      <c r="G247" s="183" t="s">
        <v>741</v>
      </c>
      <c r="H247" s="183" t="s">
        <v>1672</v>
      </c>
      <c r="I247" s="183" t="s">
        <v>1703</v>
      </c>
      <c r="J247" s="183" t="s">
        <v>1704</v>
      </c>
      <c r="K247" s="183" t="s">
        <v>1705</v>
      </c>
      <c r="L247" s="184">
        <v>0</v>
      </c>
      <c r="M247" s="185">
        <v>6500</v>
      </c>
    </row>
    <row r="248" spans="1:13" ht="17.25" hidden="1" customHeight="1" x14ac:dyDescent="0.25">
      <c r="A248" s="183" t="s">
        <v>12</v>
      </c>
      <c r="B248" s="190">
        <v>1293</v>
      </c>
      <c r="C248" s="184">
        <v>2013</v>
      </c>
      <c r="D248" s="183" t="s">
        <v>1706</v>
      </c>
      <c r="E248" s="183" t="s">
        <v>740</v>
      </c>
      <c r="F248" s="185">
        <v>67004</v>
      </c>
      <c r="G248" s="183" t="s">
        <v>741</v>
      </c>
      <c r="H248" s="183" t="s">
        <v>1680</v>
      </c>
      <c r="I248" s="183" t="s">
        <v>1707</v>
      </c>
      <c r="J248" s="183" t="s">
        <v>1682</v>
      </c>
      <c r="K248" s="183" t="s">
        <v>1683</v>
      </c>
      <c r="L248" s="184">
        <v>0</v>
      </c>
      <c r="M248" s="184">
        <v>192</v>
      </c>
    </row>
    <row r="249" spans="1:13" ht="17.25" hidden="1" customHeight="1" x14ac:dyDescent="0.25">
      <c r="A249" s="183" t="s">
        <v>12</v>
      </c>
      <c r="B249" s="190">
        <v>1299</v>
      </c>
      <c r="C249" s="184">
        <v>2014</v>
      </c>
      <c r="D249" s="183" t="s">
        <v>1708</v>
      </c>
      <c r="E249" s="183" t="s">
        <v>740</v>
      </c>
      <c r="F249" s="185">
        <v>150000</v>
      </c>
      <c r="G249" s="183" t="s">
        <v>740</v>
      </c>
      <c r="H249" s="183" t="s">
        <v>1709</v>
      </c>
      <c r="I249" s="183" t="s">
        <v>1710</v>
      </c>
      <c r="J249" s="183" t="s">
        <v>1711</v>
      </c>
      <c r="K249" s="183" t="s">
        <v>1712</v>
      </c>
      <c r="L249" s="184">
        <v>2</v>
      </c>
      <c r="M249" s="184">
        <v>235</v>
      </c>
    </row>
    <row r="250" spans="1:13" ht="17.25" hidden="1" customHeight="1" x14ac:dyDescent="0.25">
      <c r="A250" s="183" t="s">
        <v>12</v>
      </c>
      <c r="B250" s="190">
        <v>1297</v>
      </c>
      <c r="C250" s="184">
        <v>2014</v>
      </c>
      <c r="D250" s="183" t="s">
        <v>1713</v>
      </c>
      <c r="E250" s="183" t="s">
        <v>740</v>
      </c>
      <c r="F250" s="185">
        <v>262360</v>
      </c>
      <c r="G250" s="183" t="s">
        <v>741</v>
      </c>
      <c r="H250" s="183" t="s">
        <v>1672</v>
      </c>
      <c r="I250" s="183" t="s">
        <v>1714</v>
      </c>
      <c r="J250" s="183" t="s">
        <v>1704</v>
      </c>
      <c r="K250" s="183" t="s">
        <v>1705</v>
      </c>
      <c r="L250" s="184">
        <v>0</v>
      </c>
      <c r="M250" s="185">
        <v>6500</v>
      </c>
    </row>
    <row r="251" spans="1:13" ht="17.25" hidden="1" customHeight="1" x14ac:dyDescent="0.25">
      <c r="A251" s="183" t="s">
        <v>12</v>
      </c>
      <c r="B251" s="190">
        <v>1295</v>
      </c>
      <c r="C251" s="184">
        <v>2014</v>
      </c>
      <c r="D251" s="183" t="s">
        <v>1715</v>
      </c>
      <c r="E251" s="183" t="s">
        <v>740</v>
      </c>
      <c r="F251" s="185">
        <v>87000</v>
      </c>
      <c r="G251" s="183" t="s">
        <v>741</v>
      </c>
      <c r="H251" s="183" t="s">
        <v>1716</v>
      </c>
      <c r="I251" s="183" t="s">
        <v>1717</v>
      </c>
      <c r="J251" s="183" t="s">
        <v>1718</v>
      </c>
      <c r="K251" s="183" t="s">
        <v>1719</v>
      </c>
      <c r="L251" s="184">
        <v>3</v>
      </c>
      <c r="M251" s="184">
        <v>500</v>
      </c>
    </row>
    <row r="252" spans="1:13" ht="17.25" hidden="1" customHeight="1" x14ac:dyDescent="0.25">
      <c r="A252" s="183" t="s">
        <v>12</v>
      </c>
      <c r="B252" s="190">
        <v>1298</v>
      </c>
      <c r="C252" s="184">
        <v>2014</v>
      </c>
      <c r="D252" s="183" t="s">
        <v>1720</v>
      </c>
      <c r="E252" s="183" t="s">
        <v>740</v>
      </c>
      <c r="F252" s="185">
        <v>103436.82</v>
      </c>
      <c r="G252" s="183" t="s">
        <v>741</v>
      </c>
      <c r="H252" s="183" t="s">
        <v>1721</v>
      </c>
      <c r="I252" s="183" t="s">
        <v>1722</v>
      </c>
      <c r="J252" s="183" t="s">
        <v>1723</v>
      </c>
      <c r="K252" s="183" t="s">
        <v>1670</v>
      </c>
      <c r="L252" s="184">
        <v>3</v>
      </c>
      <c r="M252" s="184">
        <v>135</v>
      </c>
    </row>
    <row r="253" spans="1:13" ht="17.25" hidden="1" customHeight="1" x14ac:dyDescent="0.25">
      <c r="A253" s="183" t="s">
        <v>12</v>
      </c>
      <c r="B253" s="190">
        <v>1296</v>
      </c>
      <c r="C253" s="184">
        <v>2014</v>
      </c>
      <c r="D253" s="183" t="s">
        <v>1724</v>
      </c>
      <c r="E253" s="183" t="s">
        <v>740</v>
      </c>
      <c r="F253" s="185">
        <v>175000</v>
      </c>
      <c r="G253" s="183" t="s">
        <v>741</v>
      </c>
      <c r="H253" s="183" t="s">
        <v>1662</v>
      </c>
      <c r="I253" s="183" t="s">
        <v>1725</v>
      </c>
      <c r="J253" s="183" t="s">
        <v>1664</v>
      </c>
      <c r="K253" s="183" t="s">
        <v>1665</v>
      </c>
      <c r="L253" s="184">
        <v>2</v>
      </c>
      <c r="M253" s="184">
        <v>103.2</v>
      </c>
    </row>
    <row r="254" spans="1:13" ht="17.25" hidden="1" customHeight="1" x14ac:dyDescent="0.25">
      <c r="A254" s="183" t="s">
        <v>4</v>
      </c>
      <c r="B254" s="184">
        <v>559</v>
      </c>
      <c r="C254" s="184">
        <v>2011</v>
      </c>
      <c r="D254" s="183" t="s">
        <v>1726</v>
      </c>
      <c r="E254" s="183" t="s">
        <v>773</v>
      </c>
      <c r="F254" s="185">
        <v>150000</v>
      </c>
      <c r="G254" s="183" t="s">
        <v>741</v>
      </c>
      <c r="H254" s="183" t="s">
        <v>1727</v>
      </c>
      <c r="I254" s="183" t="s">
        <v>1728</v>
      </c>
      <c r="J254" s="183" t="s">
        <v>1726</v>
      </c>
      <c r="K254" s="183" t="s">
        <v>1729</v>
      </c>
      <c r="L254" s="184">
        <v>2</v>
      </c>
      <c r="M254" s="184">
        <v>11.6</v>
      </c>
    </row>
    <row r="255" spans="1:13" ht="17.25" hidden="1" customHeight="1" x14ac:dyDescent="0.25">
      <c r="A255" s="183" t="s">
        <v>4</v>
      </c>
      <c r="B255" s="184">
        <v>558</v>
      </c>
      <c r="C255" s="184">
        <v>2011</v>
      </c>
      <c r="D255" s="183" t="s">
        <v>1730</v>
      </c>
      <c r="E255" s="183" t="s">
        <v>740</v>
      </c>
      <c r="F255" s="185">
        <v>300000</v>
      </c>
      <c r="G255" s="183" t="s">
        <v>749</v>
      </c>
      <c r="H255" s="183" t="s">
        <v>1731</v>
      </c>
      <c r="I255" s="183" t="s">
        <v>1732</v>
      </c>
      <c r="J255" s="183" t="s">
        <v>1733</v>
      </c>
      <c r="K255" s="183" t="s">
        <v>1734</v>
      </c>
      <c r="L255" s="184">
        <v>1</v>
      </c>
      <c r="M255" s="185">
        <v>2644.6</v>
      </c>
    </row>
    <row r="256" spans="1:13" ht="17.25" hidden="1" customHeight="1" x14ac:dyDescent="0.25">
      <c r="A256" s="183" t="s">
        <v>4</v>
      </c>
      <c r="B256" s="184">
        <v>561</v>
      </c>
      <c r="C256" s="184">
        <v>2012</v>
      </c>
      <c r="D256" s="183" t="s">
        <v>1735</v>
      </c>
      <c r="E256" s="183" t="s">
        <v>773</v>
      </c>
      <c r="F256" s="185">
        <v>82250</v>
      </c>
      <c r="G256" s="183" t="s">
        <v>741</v>
      </c>
      <c r="H256" s="183" t="s">
        <v>1736</v>
      </c>
      <c r="I256" s="183" t="s">
        <v>1737</v>
      </c>
      <c r="J256" s="183" t="s">
        <v>1738</v>
      </c>
      <c r="K256" s="183" t="s">
        <v>1739</v>
      </c>
      <c r="L256" s="184">
        <v>2</v>
      </c>
      <c r="M256" s="184">
        <v>20.6</v>
      </c>
    </row>
    <row r="257" spans="1:13" ht="17.25" hidden="1" customHeight="1" x14ac:dyDescent="0.25">
      <c r="A257" s="183" t="s">
        <v>4</v>
      </c>
      <c r="B257" s="184">
        <v>560</v>
      </c>
      <c r="C257" s="184">
        <v>2012</v>
      </c>
      <c r="D257" s="183" t="s">
        <v>1740</v>
      </c>
      <c r="E257" s="183" t="s">
        <v>773</v>
      </c>
      <c r="F257" s="185">
        <v>117927</v>
      </c>
      <c r="G257" s="183" t="s">
        <v>741</v>
      </c>
      <c r="H257" s="183" t="s">
        <v>1741</v>
      </c>
      <c r="I257" s="183" t="s">
        <v>1742</v>
      </c>
      <c r="J257" s="183" t="s">
        <v>1743</v>
      </c>
      <c r="K257" s="183" t="s">
        <v>1744</v>
      </c>
      <c r="L257" s="184">
        <v>1</v>
      </c>
      <c r="M257" s="184">
        <v>11.2</v>
      </c>
    </row>
    <row r="258" spans="1:13" ht="17.25" hidden="1" customHeight="1" x14ac:dyDescent="0.25">
      <c r="A258" s="183" t="s">
        <v>4</v>
      </c>
      <c r="B258" s="184">
        <v>562</v>
      </c>
      <c r="C258" s="184">
        <v>2013</v>
      </c>
      <c r="D258" s="183" t="s">
        <v>1745</v>
      </c>
      <c r="E258" s="183" t="s">
        <v>740</v>
      </c>
      <c r="F258" s="189">
        <v>100000</v>
      </c>
      <c r="G258" s="183" t="s">
        <v>749</v>
      </c>
      <c r="H258" s="183" t="s">
        <v>1731</v>
      </c>
      <c r="I258" s="183" t="s">
        <v>1746</v>
      </c>
      <c r="J258" s="183" t="s">
        <v>1747</v>
      </c>
      <c r="K258" s="183" t="s">
        <v>1748</v>
      </c>
      <c r="L258" s="184">
        <v>2</v>
      </c>
      <c r="M258" s="184">
        <v>613</v>
      </c>
    </row>
    <row r="259" spans="1:13" ht="17.25" hidden="1" customHeight="1" x14ac:dyDescent="0.25">
      <c r="A259" s="183" t="s">
        <v>4</v>
      </c>
      <c r="B259" s="184">
        <v>564</v>
      </c>
      <c r="C259" s="184">
        <v>2014</v>
      </c>
      <c r="D259" s="183" t="s">
        <v>1749</v>
      </c>
      <c r="E259" s="183" t="s">
        <v>740</v>
      </c>
      <c r="F259" s="189">
        <v>60000</v>
      </c>
      <c r="G259" s="183" t="s">
        <v>741</v>
      </c>
      <c r="H259" s="183" t="s">
        <v>1731</v>
      </c>
      <c r="I259" s="183" t="s">
        <v>1750</v>
      </c>
      <c r="J259" s="183" t="s">
        <v>1751</v>
      </c>
      <c r="K259" s="183" t="s">
        <v>1752</v>
      </c>
      <c r="L259" s="184">
        <v>1</v>
      </c>
      <c r="M259" s="184">
        <v>546</v>
      </c>
    </row>
    <row r="260" spans="1:13" ht="17.25" hidden="1" customHeight="1" x14ac:dyDescent="0.25">
      <c r="A260" s="183" t="s">
        <v>4</v>
      </c>
      <c r="B260" s="184">
        <v>563</v>
      </c>
      <c r="C260" s="184">
        <v>2014</v>
      </c>
      <c r="D260" s="183" t="s">
        <v>1753</v>
      </c>
      <c r="E260" s="183" t="s">
        <v>740</v>
      </c>
      <c r="F260" s="189">
        <v>40000</v>
      </c>
      <c r="G260" s="183" t="s">
        <v>741</v>
      </c>
      <c r="H260" s="183" t="s">
        <v>1754</v>
      </c>
      <c r="I260" s="183" t="s">
        <v>1755</v>
      </c>
      <c r="J260" s="183" t="s">
        <v>1753</v>
      </c>
      <c r="K260" s="183" t="s">
        <v>1756</v>
      </c>
      <c r="L260" s="184">
        <v>2</v>
      </c>
      <c r="M260" s="184">
        <v>5.2</v>
      </c>
    </row>
    <row r="261" spans="1:13" ht="17.25" hidden="1" customHeight="1" x14ac:dyDescent="0.25">
      <c r="A261" s="183" t="s">
        <v>4</v>
      </c>
      <c r="B261" s="184">
        <v>568</v>
      </c>
      <c r="C261" s="184">
        <v>2014</v>
      </c>
      <c r="D261" s="183" t="s">
        <v>1757</v>
      </c>
      <c r="E261" s="183" t="s">
        <v>740</v>
      </c>
      <c r="F261" s="184">
        <v>0</v>
      </c>
      <c r="G261" s="183" t="s">
        <v>749</v>
      </c>
      <c r="H261" s="183" t="s">
        <v>1758</v>
      </c>
      <c r="I261" s="183" t="s">
        <v>1759</v>
      </c>
      <c r="J261" s="183" t="s">
        <v>1760</v>
      </c>
      <c r="K261" s="183" t="s">
        <v>1761</v>
      </c>
      <c r="L261" s="184">
        <v>2</v>
      </c>
      <c r="M261" s="184">
        <v>45</v>
      </c>
    </row>
    <row r="262" spans="1:13" ht="17.25" hidden="1" customHeight="1" x14ac:dyDescent="0.25">
      <c r="A262" s="183" t="s">
        <v>1762</v>
      </c>
      <c r="B262" s="184">
        <v>968</v>
      </c>
      <c r="C262" s="184">
        <v>2011</v>
      </c>
      <c r="D262" s="183" t="s">
        <v>1763</v>
      </c>
      <c r="E262" s="183" t="s">
        <v>773</v>
      </c>
      <c r="F262" s="185">
        <v>750000</v>
      </c>
      <c r="G262" s="183" t="s">
        <v>740</v>
      </c>
      <c r="H262" s="183" t="s">
        <v>1764</v>
      </c>
      <c r="I262" s="183" t="s">
        <v>1765</v>
      </c>
      <c r="J262" s="183" t="s">
        <v>1766</v>
      </c>
      <c r="K262" s="183" t="s">
        <v>1569</v>
      </c>
      <c r="L262" s="184">
        <v>10</v>
      </c>
      <c r="M262" s="184">
        <v>127.5</v>
      </c>
    </row>
    <row r="263" spans="1:13" ht="17.25" hidden="1" customHeight="1" x14ac:dyDescent="0.25">
      <c r="A263" s="183" t="s">
        <v>1762</v>
      </c>
      <c r="B263" s="184">
        <v>970</v>
      </c>
      <c r="C263" s="184">
        <v>2012</v>
      </c>
      <c r="D263" s="183" t="s">
        <v>1767</v>
      </c>
      <c r="E263" s="183" t="s">
        <v>740</v>
      </c>
      <c r="F263" s="185">
        <v>576080</v>
      </c>
      <c r="G263" s="183" t="s">
        <v>740</v>
      </c>
      <c r="H263" s="183" t="s">
        <v>1768</v>
      </c>
      <c r="I263" s="183" t="s">
        <v>1769</v>
      </c>
      <c r="J263" s="183" t="s">
        <v>1770</v>
      </c>
      <c r="K263" s="183" t="s">
        <v>1771</v>
      </c>
      <c r="L263" s="184">
        <v>14</v>
      </c>
      <c r="M263" s="184">
        <v>142.5</v>
      </c>
    </row>
    <row r="264" spans="1:13" ht="17.25" hidden="1" customHeight="1" x14ac:dyDescent="0.25">
      <c r="A264" s="183" t="s">
        <v>1762</v>
      </c>
      <c r="B264" s="184">
        <v>969</v>
      </c>
      <c r="C264" s="184">
        <v>2012</v>
      </c>
      <c r="D264" s="183" t="s">
        <v>1772</v>
      </c>
      <c r="E264" s="183" t="s">
        <v>773</v>
      </c>
      <c r="F264" s="185">
        <v>542250</v>
      </c>
      <c r="G264" s="183" t="s">
        <v>740</v>
      </c>
      <c r="H264" s="183" t="s">
        <v>1773</v>
      </c>
      <c r="I264" s="183" t="s">
        <v>1774</v>
      </c>
      <c r="J264" s="183" t="s">
        <v>1775</v>
      </c>
      <c r="K264" s="183" t="s">
        <v>1776</v>
      </c>
      <c r="L264" s="184">
        <v>11</v>
      </c>
      <c r="M264" s="184">
        <v>108.8</v>
      </c>
    </row>
    <row r="265" spans="1:13" ht="17.25" hidden="1" customHeight="1" x14ac:dyDescent="0.25">
      <c r="A265" s="183" t="s">
        <v>1762</v>
      </c>
      <c r="B265" s="184">
        <v>971</v>
      </c>
      <c r="C265" s="184">
        <v>2012</v>
      </c>
      <c r="D265" s="183" t="s">
        <v>1777</v>
      </c>
      <c r="E265" s="183" t="s">
        <v>773</v>
      </c>
      <c r="F265" s="185">
        <v>245000</v>
      </c>
      <c r="G265" s="183" t="s">
        <v>741</v>
      </c>
      <c r="H265" s="183" t="s">
        <v>1778</v>
      </c>
      <c r="I265" s="183" t="s">
        <v>1779</v>
      </c>
      <c r="J265" s="183" t="s">
        <v>1777</v>
      </c>
      <c r="K265" s="183" t="s">
        <v>1780</v>
      </c>
      <c r="L265" s="184">
        <v>18</v>
      </c>
      <c r="M265" s="184">
        <v>49.3</v>
      </c>
    </row>
    <row r="266" spans="1:13" ht="17.25" hidden="1" customHeight="1" x14ac:dyDescent="0.25">
      <c r="A266" s="183" t="s">
        <v>1762</v>
      </c>
      <c r="B266" s="184">
        <v>975</v>
      </c>
      <c r="C266" s="184">
        <v>2013</v>
      </c>
      <c r="D266" s="183" t="s">
        <v>1781</v>
      </c>
      <c r="E266" s="183" t="s">
        <v>740</v>
      </c>
      <c r="F266" s="185">
        <v>276500</v>
      </c>
      <c r="G266" s="183" t="s">
        <v>740</v>
      </c>
      <c r="H266" s="183" t="s">
        <v>1782</v>
      </c>
      <c r="I266" s="183" t="s">
        <v>1783</v>
      </c>
      <c r="J266" s="183" t="s">
        <v>1784</v>
      </c>
      <c r="K266" s="183" t="s">
        <v>1785</v>
      </c>
      <c r="L266" s="184">
        <v>0</v>
      </c>
      <c r="M266" s="184">
        <v>37.200000000000003</v>
      </c>
    </row>
    <row r="267" spans="1:13" ht="17.25" hidden="1" customHeight="1" x14ac:dyDescent="0.25">
      <c r="A267" s="183" t="s">
        <v>1762</v>
      </c>
      <c r="B267" s="184">
        <v>976</v>
      </c>
      <c r="C267" s="184">
        <v>2013</v>
      </c>
      <c r="D267" s="183" t="s">
        <v>1786</v>
      </c>
      <c r="E267" s="183" t="s">
        <v>773</v>
      </c>
      <c r="F267" s="185">
        <v>266000</v>
      </c>
      <c r="G267" s="183" t="s">
        <v>740</v>
      </c>
      <c r="H267" s="183" t="s">
        <v>1787</v>
      </c>
      <c r="I267" s="183" t="s">
        <v>1788</v>
      </c>
      <c r="J267" s="183" t="s">
        <v>1789</v>
      </c>
      <c r="K267" s="183" t="s">
        <v>1790</v>
      </c>
      <c r="L267" s="184">
        <v>0</v>
      </c>
      <c r="M267" s="184">
        <v>4.5</v>
      </c>
    </row>
    <row r="268" spans="1:13" ht="17.25" hidden="1" customHeight="1" x14ac:dyDescent="0.25">
      <c r="A268" s="183" t="s">
        <v>1762</v>
      </c>
      <c r="B268" s="184">
        <v>972</v>
      </c>
      <c r="C268" s="184">
        <v>2013</v>
      </c>
      <c r="D268" s="183" t="s">
        <v>1791</v>
      </c>
      <c r="E268" s="183" t="s">
        <v>740</v>
      </c>
      <c r="F268" s="185">
        <v>506100</v>
      </c>
      <c r="G268" s="183" t="s">
        <v>740</v>
      </c>
      <c r="H268" s="183" t="s">
        <v>1792</v>
      </c>
      <c r="I268" s="183" t="s">
        <v>1793</v>
      </c>
      <c r="J268" s="183" t="s">
        <v>1794</v>
      </c>
      <c r="K268" s="183" t="s">
        <v>1790</v>
      </c>
      <c r="L268" s="184">
        <v>0</v>
      </c>
      <c r="M268" s="184">
        <v>4.0999999999999996</v>
      </c>
    </row>
    <row r="269" spans="1:13" ht="17.25" hidden="1" customHeight="1" x14ac:dyDescent="0.25">
      <c r="A269" s="183" t="s">
        <v>1762</v>
      </c>
      <c r="B269" s="184">
        <v>973</v>
      </c>
      <c r="C269" s="184">
        <v>2013</v>
      </c>
      <c r="D269" s="183" t="s">
        <v>1795</v>
      </c>
      <c r="E269" s="183" t="s">
        <v>773</v>
      </c>
      <c r="F269" s="185">
        <v>130000</v>
      </c>
      <c r="G269" s="183" t="s">
        <v>740</v>
      </c>
      <c r="H269" s="183" t="s">
        <v>1796</v>
      </c>
      <c r="I269" s="183" t="s">
        <v>1797</v>
      </c>
      <c r="J269" s="183" t="s">
        <v>1798</v>
      </c>
      <c r="K269" s="183" t="s">
        <v>1569</v>
      </c>
      <c r="L269" s="184">
        <v>0</v>
      </c>
      <c r="M269" s="184">
        <v>0.7</v>
      </c>
    </row>
    <row r="270" spans="1:13" ht="17.25" hidden="1" customHeight="1" x14ac:dyDescent="0.25">
      <c r="A270" s="183" t="s">
        <v>1762</v>
      </c>
      <c r="B270" s="184">
        <v>978</v>
      </c>
      <c r="C270" s="184">
        <v>2014</v>
      </c>
      <c r="D270" s="183" t="s">
        <v>1799</v>
      </c>
      <c r="E270" s="183" t="s">
        <v>740</v>
      </c>
      <c r="F270" s="185">
        <v>389200</v>
      </c>
      <c r="G270" s="183" t="s">
        <v>740</v>
      </c>
      <c r="H270" s="183" t="s">
        <v>1768</v>
      </c>
      <c r="I270" s="183" t="s">
        <v>1800</v>
      </c>
      <c r="J270" s="183" t="s">
        <v>1801</v>
      </c>
      <c r="K270" s="183" t="s">
        <v>1771</v>
      </c>
      <c r="L270" s="184">
        <v>14</v>
      </c>
      <c r="M270" s="184">
        <v>37</v>
      </c>
    </row>
    <row r="271" spans="1:13" ht="17.25" hidden="1" customHeight="1" x14ac:dyDescent="0.25">
      <c r="A271" s="183" t="s">
        <v>1762</v>
      </c>
      <c r="B271" s="184">
        <v>977</v>
      </c>
      <c r="C271" s="184">
        <v>2014</v>
      </c>
      <c r="D271" s="183" t="s">
        <v>1802</v>
      </c>
      <c r="E271" s="183" t="s">
        <v>740</v>
      </c>
      <c r="F271" s="185">
        <v>904000</v>
      </c>
      <c r="G271" s="183" t="s">
        <v>740</v>
      </c>
      <c r="H271" s="183" t="s">
        <v>1803</v>
      </c>
      <c r="I271" s="183" t="s">
        <v>1804</v>
      </c>
      <c r="J271" s="183" t="s">
        <v>1805</v>
      </c>
      <c r="K271" s="183" t="s">
        <v>1569</v>
      </c>
      <c r="L271" s="184">
        <v>1</v>
      </c>
      <c r="M271" s="184">
        <v>29.3</v>
      </c>
    </row>
    <row r="272" spans="1:13" ht="17.25" hidden="1" customHeight="1" x14ac:dyDescent="0.25">
      <c r="A272" s="183" t="s">
        <v>1762</v>
      </c>
      <c r="B272" s="184">
        <v>979</v>
      </c>
      <c r="C272" s="184">
        <v>2014</v>
      </c>
      <c r="D272" s="183" t="s">
        <v>1806</v>
      </c>
      <c r="E272" s="183" t="s">
        <v>740</v>
      </c>
      <c r="F272" s="185">
        <v>750000</v>
      </c>
      <c r="G272" s="183" t="s">
        <v>740</v>
      </c>
      <c r="H272" s="183" t="s">
        <v>1807</v>
      </c>
      <c r="I272" s="183" t="s">
        <v>1808</v>
      </c>
      <c r="J272" s="183" t="s">
        <v>1809</v>
      </c>
      <c r="K272" s="183" t="s">
        <v>1569</v>
      </c>
      <c r="L272" s="184">
        <v>9</v>
      </c>
      <c r="M272" s="184">
        <v>11.4</v>
      </c>
    </row>
    <row r="273" spans="1:13" ht="17.25" hidden="1" customHeight="1" x14ac:dyDescent="0.25">
      <c r="A273" s="183" t="s">
        <v>1762</v>
      </c>
      <c r="B273" s="184">
        <v>981</v>
      </c>
      <c r="C273" s="184">
        <v>2014</v>
      </c>
      <c r="D273" s="183" t="s">
        <v>1810</v>
      </c>
      <c r="E273" s="183" t="s">
        <v>740</v>
      </c>
      <c r="F273" s="185">
        <v>400000</v>
      </c>
      <c r="G273" s="183" t="s">
        <v>740</v>
      </c>
      <c r="H273" s="183" t="s">
        <v>1811</v>
      </c>
      <c r="I273" s="183" t="s">
        <v>1812</v>
      </c>
      <c r="J273" s="183" t="s">
        <v>1813</v>
      </c>
      <c r="K273" s="183" t="s">
        <v>1569</v>
      </c>
      <c r="L273" s="184">
        <v>1</v>
      </c>
      <c r="M273" s="184">
        <v>4.5999999999999996</v>
      </c>
    </row>
    <row r="274" spans="1:13" ht="17.25" hidden="1" customHeight="1" x14ac:dyDescent="0.25">
      <c r="A274" s="183" t="s">
        <v>1762</v>
      </c>
      <c r="B274" s="184">
        <v>980</v>
      </c>
      <c r="C274" s="184">
        <v>2014</v>
      </c>
      <c r="D274" s="183" t="s">
        <v>1814</v>
      </c>
      <c r="E274" s="183" t="s">
        <v>740</v>
      </c>
      <c r="F274" s="185">
        <v>97700</v>
      </c>
      <c r="G274" s="183" t="s">
        <v>740</v>
      </c>
      <c r="H274" s="183" t="s">
        <v>1815</v>
      </c>
      <c r="I274" s="183" t="s">
        <v>1816</v>
      </c>
      <c r="J274" s="183" t="s">
        <v>1814</v>
      </c>
      <c r="K274" s="183" t="s">
        <v>1569</v>
      </c>
      <c r="L274" s="184">
        <v>5</v>
      </c>
      <c r="M274" s="184">
        <v>0.1</v>
      </c>
    </row>
    <row r="275" spans="1:13" ht="17.25" hidden="1" customHeight="1" x14ac:dyDescent="0.25">
      <c r="A275" s="183" t="s">
        <v>1817</v>
      </c>
      <c r="B275" s="184">
        <v>572</v>
      </c>
      <c r="C275" s="184">
        <v>2011</v>
      </c>
      <c r="D275" s="183" t="s">
        <v>1818</v>
      </c>
      <c r="E275" s="183" t="s">
        <v>773</v>
      </c>
      <c r="F275" s="185">
        <v>200000</v>
      </c>
      <c r="G275" s="183" t="s">
        <v>773</v>
      </c>
      <c r="H275" s="183" t="s">
        <v>1819</v>
      </c>
      <c r="I275" s="183" t="s">
        <v>1820</v>
      </c>
      <c r="J275" s="183" t="s">
        <v>1818</v>
      </c>
      <c r="K275" s="183" t="s">
        <v>1821</v>
      </c>
      <c r="L275" s="184">
        <v>9</v>
      </c>
      <c r="M275" s="184">
        <v>18</v>
      </c>
    </row>
    <row r="276" spans="1:13" ht="17.25" hidden="1" customHeight="1" x14ac:dyDescent="0.25">
      <c r="A276" s="183" t="s">
        <v>1817</v>
      </c>
      <c r="B276" s="184">
        <v>574</v>
      </c>
      <c r="C276" s="184">
        <v>2011</v>
      </c>
      <c r="D276" s="183" t="s">
        <v>1822</v>
      </c>
      <c r="E276" s="183" t="s">
        <v>740</v>
      </c>
      <c r="F276" s="185">
        <v>200000</v>
      </c>
      <c r="G276" s="183" t="s">
        <v>773</v>
      </c>
      <c r="H276" s="183" t="s">
        <v>1823</v>
      </c>
      <c r="I276" s="183" t="s">
        <v>1824</v>
      </c>
      <c r="J276" s="183" t="s">
        <v>1822</v>
      </c>
      <c r="K276" s="183" t="s">
        <v>968</v>
      </c>
      <c r="L276" s="184">
        <v>4</v>
      </c>
      <c r="M276" s="184">
        <v>16</v>
      </c>
    </row>
    <row r="277" spans="1:13" ht="17.25" hidden="1" customHeight="1" x14ac:dyDescent="0.25">
      <c r="A277" s="183" t="s">
        <v>1817</v>
      </c>
      <c r="B277" s="184">
        <v>573</v>
      </c>
      <c r="C277" s="184">
        <v>2011</v>
      </c>
      <c r="D277" s="183" t="s">
        <v>1825</v>
      </c>
      <c r="E277" s="183" t="s">
        <v>773</v>
      </c>
      <c r="F277" s="185">
        <v>200000</v>
      </c>
      <c r="G277" s="183" t="s">
        <v>773</v>
      </c>
      <c r="H277" s="183" t="s">
        <v>1826</v>
      </c>
      <c r="I277" s="183" t="s">
        <v>1827</v>
      </c>
      <c r="J277" s="183" t="s">
        <v>1825</v>
      </c>
      <c r="K277" s="183" t="s">
        <v>1828</v>
      </c>
      <c r="L277" s="184">
        <v>4</v>
      </c>
      <c r="M277" s="184">
        <v>10</v>
      </c>
    </row>
    <row r="278" spans="1:13" ht="17.25" hidden="1" customHeight="1" x14ac:dyDescent="0.25">
      <c r="A278" s="183" t="s">
        <v>1817</v>
      </c>
      <c r="B278" s="184">
        <v>575</v>
      </c>
      <c r="C278" s="184">
        <v>2011</v>
      </c>
      <c r="D278" s="183" t="s">
        <v>1829</v>
      </c>
      <c r="E278" s="183" t="s">
        <v>773</v>
      </c>
      <c r="F278" s="185">
        <v>156466</v>
      </c>
      <c r="G278" s="183" t="s">
        <v>741</v>
      </c>
      <c r="H278" s="183" t="s">
        <v>1830</v>
      </c>
      <c r="I278" s="183" t="s">
        <v>1831</v>
      </c>
      <c r="J278" s="183" t="s">
        <v>1832</v>
      </c>
      <c r="K278" s="183" t="s">
        <v>1833</v>
      </c>
      <c r="L278" s="184">
        <v>5</v>
      </c>
      <c r="M278" s="184">
        <v>51.6</v>
      </c>
    </row>
    <row r="279" spans="1:13" ht="17.25" hidden="1" customHeight="1" x14ac:dyDescent="0.25">
      <c r="A279" s="183" t="s">
        <v>1817</v>
      </c>
      <c r="B279" s="184">
        <v>579</v>
      </c>
      <c r="C279" s="184">
        <v>2012</v>
      </c>
      <c r="D279" s="183" t="s">
        <v>1834</v>
      </c>
      <c r="E279" s="183" t="s">
        <v>740</v>
      </c>
      <c r="F279" s="185">
        <v>137058</v>
      </c>
      <c r="G279" s="183" t="s">
        <v>773</v>
      </c>
      <c r="H279" s="183" t="s">
        <v>1835</v>
      </c>
      <c r="I279" s="183" t="s">
        <v>1836</v>
      </c>
      <c r="J279" s="183" t="s">
        <v>1834</v>
      </c>
      <c r="K279" s="183" t="s">
        <v>1837</v>
      </c>
      <c r="L279" s="184">
        <v>6</v>
      </c>
      <c r="M279" s="184">
        <v>33</v>
      </c>
    </row>
    <row r="280" spans="1:13" ht="17.25" hidden="1" customHeight="1" x14ac:dyDescent="0.25">
      <c r="A280" s="183" t="s">
        <v>1817</v>
      </c>
      <c r="B280" s="184">
        <v>578</v>
      </c>
      <c r="C280" s="184">
        <v>2012</v>
      </c>
      <c r="D280" s="183" t="s">
        <v>1838</v>
      </c>
      <c r="E280" s="183" t="s">
        <v>740</v>
      </c>
      <c r="F280" s="185">
        <v>200000</v>
      </c>
      <c r="G280" s="183" t="s">
        <v>773</v>
      </c>
      <c r="H280" s="183" t="s">
        <v>1839</v>
      </c>
      <c r="I280" s="183" t="s">
        <v>1840</v>
      </c>
      <c r="J280" s="183" t="s">
        <v>1841</v>
      </c>
      <c r="K280" s="183" t="s">
        <v>1336</v>
      </c>
      <c r="L280" s="184">
        <v>8</v>
      </c>
      <c r="M280" s="184">
        <v>30.7</v>
      </c>
    </row>
    <row r="281" spans="1:13" ht="17.25" hidden="1" customHeight="1" x14ac:dyDescent="0.25">
      <c r="A281" s="183" t="s">
        <v>1817</v>
      </c>
      <c r="B281" s="184">
        <v>576</v>
      </c>
      <c r="C281" s="184">
        <v>2012</v>
      </c>
      <c r="D281" s="183" t="s">
        <v>1842</v>
      </c>
      <c r="E281" s="183" t="s">
        <v>740</v>
      </c>
      <c r="F281" s="185">
        <v>200000</v>
      </c>
      <c r="G281" s="183" t="s">
        <v>773</v>
      </c>
      <c r="H281" s="183" t="s">
        <v>1843</v>
      </c>
      <c r="I281" s="183" t="s">
        <v>1844</v>
      </c>
      <c r="J281" s="183" t="s">
        <v>1842</v>
      </c>
      <c r="K281" s="183" t="s">
        <v>874</v>
      </c>
      <c r="L281" s="184">
        <v>9</v>
      </c>
      <c r="M281" s="184">
        <v>29</v>
      </c>
    </row>
    <row r="282" spans="1:13" ht="17.25" hidden="1" customHeight="1" x14ac:dyDescent="0.25">
      <c r="A282" s="183" t="s">
        <v>1817</v>
      </c>
      <c r="B282" s="184">
        <v>577</v>
      </c>
      <c r="C282" s="184">
        <v>2012</v>
      </c>
      <c r="D282" s="183" t="s">
        <v>1845</v>
      </c>
      <c r="E282" s="183" t="s">
        <v>740</v>
      </c>
      <c r="F282" s="185">
        <v>199550</v>
      </c>
      <c r="G282" s="183" t="s">
        <v>773</v>
      </c>
      <c r="H282" s="183" t="s">
        <v>1846</v>
      </c>
      <c r="I282" s="183" t="s">
        <v>1847</v>
      </c>
      <c r="J282" s="183" t="s">
        <v>1845</v>
      </c>
      <c r="K282" s="183" t="s">
        <v>1848</v>
      </c>
      <c r="L282" s="184">
        <v>3</v>
      </c>
      <c r="M282" s="184">
        <v>11</v>
      </c>
    </row>
    <row r="283" spans="1:13" ht="17.25" hidden="1" customHeight="1" x14ac:dyDescent="0.25">
      <c r="A283" s="183" t="s">
        <v>1817</v>
      </c>
      <c r="B283" s="184">
        <v>581</v>
      </c>
      <c r="C283" s="184">
        <v>2013</v>
      </c>
      <c r="D283" s="183" t="s">
        <v>1849</v>
      </c>
      <c r="E283" s="183" t="s">
        <v>740</v>
      </c>
      <c r="F283" s="185">
        <v>200000</v>
      </c>
      <c r="G283" s="183" t="s">
        <v>773</v>
      </c>
      <c r="H283" s="183" t="s">
        <v>1850</v>
      </c>
      <c r="I283" s="183" t="s">
        <v>1851</v>
      </c>
      <c r="J283" s="183" t="s">
        <v>1852</v>
      </c>
      <c r="K283" s="183" t="s">
        <v>169</v>
      </c>
      <c r="L283" s="184">
        <v>0</v>
      </c>
      <c r="M283" s="184">
        <v>84.5</v>
      </c>
    </row>
    <row r="284" spans="1:13" ht="17.25" hidden="1" customHeight="1" x14ac:dyDescent="0.25">
      <c r="A284" s="183" t="s">
        <v>1817</v>
      </c>
      <c r="B284" s="184">
        <v>582</v>
      </c>
      <c r="C284" s="184">
        <v>2013</v>
      </c>
      <c r="D284" s="183" t="s">
        <v>1853</v>
      </c>
      <c r="E284" s="183" t="s">
        <v>740</v>
      </c>
      <c r="F284" s="185">
        <v>200000</v>
      </c>
      <c r="G284" s="183" t="s">
        <v>741</v>
      </c>
      <c r="H284" s="183" t="s">
        <v>1839</v>
      </c>
      <c r="I284" s="183" t="s">
        <v>1854</v>
      </c>
      <c r="J284" s="183" t="s">
        <v>1855</v>
      </c>
      <c r="K284" s="183" t="s">
        <v>1856</v>
      </c>
      <c r="L284" s="184">
        <v>0</v>
      </c>
      <c r="M284" s="184">
        <v>19</v>
      </c>
    </row>
    <row r="285" spans="1:13" ht="17.25" hidden="1" customHeight="1" x14ac:dyDescent="0.25">
      <c r="A285" s="183" t="s">
        <v>1817</v>
      </c>
      <c r="B285" s="184">
        <v>580</v>
      </c>
      <c r="C285" s="184">
        <v>2014</v>
      </c>
      <c r="D285" s="183" t="s">
        <v>1857</v>
      </c>
      <c r="E285" s="183" t="s">
        <v>740</v>
      </c>
      <c r="F285" s="185">
        <v>200000</v>
      </c>
      <c r="G285" s="183" t="s">
        <v>773</v>
      </c>
      <c r="H285" s="183" t="s">
        <v>1858</v>
      </c>
      <c r="I285" s="183" t="s">
        <v>1859</v>
      </c>
      <c r="J285" s="183" t="s">
        <v>1857</v>
      </c>
      <c r="K285" s="183" t="s">
        <v>1469</v>
      </c>
      <c r="L285" s="184">
        <v>1</v>
      </c>
      <c r="M285" s="184">
        <v>840</v>
      </c>
    </row>
    <row r="286" spans="1:13" ht="17.25" hidden="1" customHeight="1" x14ac:dyDescent="0.25">
      <c r="A286" s="183" t="s">
        <v>1817</v>
      </c>
      <c r="B286" s="184">
        <v>585</v>
      </c>
      <c r="C286" s="184">
        <v>2014</v>
      </c>
      <c r="D286" s="183" t="s">
        <v>1860</v>
      </c>
      <c r="E286" s="183" t="s">
        <v>740</v>
      </c>
      <c r="F286" s="185">
        <v>200000</v>
      </c>
      <c r="G286" s="183" t="s">
        <v>773</v>
      </c>
      <c r="H286" s="183" t="s">
        <v>1861</v>
      </c>
      <c r="I286" s="183" t="s">
        <v>1862</v>
      </c>
      <c r="J286" s="183" t="s">
        <v>1860</v>
      </c>
      <c r="K286" s="183" t="s">
        <v>1863</v>
      </c>
      <c r="L286" s="184">
        <v>3</v>
      </c>
      <c r="M286" s="184">
        <v>140.30000000000001</v>
      </c>
    </row>
    <row r="287" spans="1:13" ht="17.25" hidden="1" customHeight="1" x14ac:dyDescent="0.25">
      <c r="A287" s="183" t="s">
        <v>1817</v>
      </c>
      <c r="B287" s="184">
        <v>586</v>
      </c>
      <c r="C287" s="184">
        <v>2014</v>
      </c>
      <c r="D287" s="183" t="s">
        <v>1864</v>
      </c>
      <c r="E287" s="183" t="s">
        <v>740</v>
      </c>
      <c r="F287" s="185">
        <v>200000</v>
      </c>
      <c r="G287" s="183" t="s">
        <v>773</v>
      </c>
      <c r="H287" s="183" t="s">
        <v>1865</v>
      </c>
      <c r="I287" s="183" t="s">
        <v>1866</v>
      </c>
      <c r="J287" s="183" t="s">
        <v>1864</v>
      </c>
      <c r="K287" s="183" t="s">
        <v>1354</v>
      </c>
      <c r="L287" s="184">
        <v>1</v>
      </c>
      <c r="M287" s="184">
        <v>40</v>
      </c>
    </row>
    <row r="288" spans="1:13" ht="17.25" hidden="1" customHeight="1" x14ac:dyDescent="0.25">
      <c r="A288" s="183" t="s">
        <v>1817</v>
      </c>
      <c r="B288" s="184">
        <v>587</v>
      </c>
      <c r="C288" s="184">
        <v>2014</v>
      </c>
      <c r="D288" s="183" t="s">
        <v>1867</v>
      </c>
      <c r="E288" s="183" t="s">
        <v>740</v>
      </c>
      <c r="F288" s="185">
        <v>200000</v>
      </c>
      <c r="G288" s="183" t="s">
        <v>773</v>
      </c>
      <c r="H288" s="183" t="s">
        <v>1868</v>
      </c>
      <c r="I288" s="183" t="s">
        <v>1869</v>
      </c>
      <c r="J288" s="183" t="s">
        <v>1867</v>
      </c>
      <c r="K288" s="183" t="s">
        <v>1870</v>
      </c>
      <c r="L288" s="184">
        <v>5</v>
      </c>
      <c r="M288" s="184">
        <v>19</v>
      </c>
    </row>
    <row r="289" spans="1:13" ht="17.25" hidden="1" customHeight="1" x14ac:dyDescent="0.25">
      <c r="A289" s="183" t="s">
        <v>1817</v>
      </c>
      <c r="B289" s="184">
        <v>588</v>
      </c>
      <c r="C289" s="184">
        <v>2014</v>
      </c>
      <c r="D289" s="183" t="s">
        <v>1871</v>
      </c>
      <c r="E289" s="183" t="s">
        <v>740</v>
      </c>
      <c r="F289" s="185">
        <v>188755</v>
      </c>
      <c r="G289" s="183" t="s">
        <v>773</v>
      </c>
      <c r="H289" s="183" t="s">
        <v>1872</v>
      </c>
      <c r="I289" s="183" t="s">
        <v>1873</v>
      </c>
      <c r="J289" s="183" t="s">
        <v>1871</v>
      </c>
      <c r="K289" s="183" t="s">
        <v>1874</v>
      </c>
      <c r="L289" s="184">
        <v>3</v>
      </c>
      <c r="M289" s="184">
        <v>10.9</v>
      </c>
    </row>
    <row r="290" spans="1:13" ht="17.25" hidden="1" customHeight="1" x14ac:dyDescent="0.25">
      <c r="A290" s="183" t="s">
        <v>522</v>
      </c>
      <c r="B290" s="184">
        <v>749</v>
      </c>
      <c r="C290" s="184">
        <v>2011</v>
      </c>
      <c r="D290" s="183" t="s">
        <v>1875</v>
      </c>
      <c r="E290" s="183" t="s">
        <v>740</v>
      </c>
      <c r="F290" s="185">
        <v>501971</v>
      </c>
      <c r="G290" s="183" t="s">
        <v>741</v>
      </c>
      <c r="H290" s="183" t="s">
        <v>1876</v>
      </c>
      <c r="I290" s="183" t="s">
        <v>1877</v>
      </c>
      <c r="J290" s="183" t="s">
        <v>1878</v>
      </c>
      <c r="K290" s="183" t="s">
        <v>1879</v>
      </c>
      <c r="L290" s="184">
        <v>0</v>
      </c>
      <c r="M290" s="185">
        <v>12880</v>
      </c>
    </row>
    <row r="291" spans="1:13" ht="17.25" hidden="1" customHeight="1" x14ac:dyDescent="0.25">
      <c r="A291" s="183" t="s">
        <v>522</v>
      </c>
      <c r="B291" s="184">
        <v>750</v>
      </c>
      <c r="C291" s="184">
        <v>2012</v>
      </c>
      <c r="D291" s="183" t="s">
        <v>1880</v>
      </c>
      <c r="E291" s="183" t="s">
        <v>740</v>
      </c>
      <c r="F291" s="185">
        <v>60411.5</v>
      </c>
      <c r="G291" s="183" t="s">
        <v>741</v>
      </c>
      <c r="H291" s="183" t="s">
        <v>1876</v>
      </c>
      <c r="I291" s="183" t="s">
        <v>1881</v>
      </c>
      <c r="J291" s="183" t="s">
        <v>1882</v>
      </c>
      <c r="K291" s="183" t="s">
        <v>1883</v>
      </c>
      <c r="L291" s="184">
        <v>4</v>
      </c>
      <c r="M291" s="184">
        <v>857</v>
      </c>
    </row>
    <row r="292" spans="1:13" ht="17.25" hidden="1" customHeight="1" x14ac:dyDescent="0.25">
      <c r="A292" s="183" t="s">
        <v>522</v>
      </c>
      <c r="B292" s="184">
        <v>752</v>
      </c>
      <c r="C292" s="184">
        <v>2012</v>
      </c>
      <c r="D292" s="183" t="s">
        <v>1884</v>
      </c>
      <c r="E292" s="183" t="s">
        <v>773</v>
      </c>
      <c r="F292" s="185">
        <v>100000</v>
      </c>
      <c r="G292" s="183" t="s">
        <v>741</v>
      </c>
      <c r="H292" s="183" t="s">
        <v>1885</v>
      </c>
      <c r="I292" s="183" t="s">
        <v>1886</v>
      </c>
      <c r="J292" s="183" t="s">
        <v>1887</v>
      </c>
      <c r="K292" s="183" t="s">
        <v>1888</v>
      </c>
      <c r="L292" s="184">
        <v>4</v>
      </c>
      <c r="M292" s="184">
        <v>33</v>
      </c>
    </row>
    <row r="293" spans="1:13" ht="17.25" hidden="1" customHeight="1" x14ac:dyDescent="0.25">
      <c r="A293" s="183" t="s">
        <v>522</v>
      </c>
      <c r="B293" s="184">
        <v>754</v>
      </c>
      <c r="C293" s="184">
        <v>2013</v>
      </c>
      <c r="D293" s="183" t="s">
        <v>1889</v>
      </c>
      <c r="E293" s="183" t="s">
        <v>740</v>
      </c>
      <c r="F293" s="185">
        <v>253236</v>
      </c>
      <c r="G293" s="183" t="s">
        <v>741</v>
      </c>
      <c r="H293" s="183" t="s">
        <v>1876</v>
      </c>
      <c r="I293" s="183" t="s">
        <v>1890</v>
      </c>
      <c r="J293" s="183" t="s">
        <v>1878</v>
      </c>
      <c r="K293" s="183" t="s">
        <v>1879</v>
      </c>
      <c r="L293" s="184">
        <v>0</v>
      </c>
      <c r="M293" s="185">
        <v>12880</v>
      </c>
    </row>
    <row r="294" spans="1:13" ht="17.25" hidden="1" customHeight="1" x14ac:dyDescent="0.25">
      <c r="A294" s="183" t="s">
        <v>522</v>
      </c>
      <c r="B294" s="184">
        <v>753</v>
      </c>
      <c r="C294" s="184">
        <v>2013</v>
      </c>
      <c r="D294" s="183" t="s">
        <v>1891</v>
      </c>
      <c r="E294" s="183" t="s">
        <v>740</v>
      </c>
      <c r="F294" s="185">
        <v>200000</v>
      </c>
      <c r="G294" s="183" t="s">
        <v>741</v>
      </c>
      <c r="H294" s="183" t="s">
        <v>1892</v>
      </c>
      <c r="I294" s="183" t="s">
        <v>1893</v>
      </c>
      <c r="J294" s="183" t="s">
        <v>1894</v>
      </c>
      <c r="K294" s="183" t="s">
        <v>1895</v>
      </c>
      <c r="L294" s="184">
        <v>0</v>
      </c>
      <c r="M294" s="184">
        <v>62</v>
      </c>
    </row>
    <row r="295" spans="1:13" ht="17.25" hidden="1" customHeight="1" x14ac:dyDescent="0.25">
      <c r="A295" s="183" t="s">
        <v>522</v>
      </c>
      <c r="B295" s="184">
        <v>755</v>
      </c>
      <c r="C295" s="184">
        <v>2014</v>
      </c>
      <c r="D295" s="183" t="s">
        <v>1896</v>
      </c>
      <c r="E295" s="183" t="s">
        <v>740</v>
      </c>
      <c r="F295" s="185">
        <v>120000</v>
      </c>
      <c r="G295" s="183" t="s">
        <v>741</v>
      </c>
      <c r="H295" s="183" t="s">
        <v>1876</v>
      </c>
      <c r="I295" s="183" t="s">
        <v>1897</v>
      </c>
      <c r="J295" s="183" t="s">
        <v>1898</v>
      </c>
      <c r="K295" s="183" t="s">
        <v>1899</v>
      </c>
      <c r="L295" s="184">
        <v>1</v>
      </c>
      <c r="M295" s="185">
        <v>1150</v>
      </c>
    </row>
    <row r="296" spans="1:13" ht="17.25" hidden="1" customHeight="1" x14ac:dyDescent="0.25">
      <c r="A296" s="183" t="s">
        <v>522</v>
      </c>
      <c r="B296" s="184">
        <v>756</v>
      </c>
      <c r="C296" s="184">
        <v>2014</v>
      </c>
      <c r="D296" s="183" t="s">
        <v>1900</v>
      </c>
      <c r="E296" s="183" t="s">
        <v>740</v>
      </c>
      <c r="F296" s="185">
        <v>364715</v>
      </c>
      <c r="G296" s="183" t="s">
        <v>749</v>
      </c>
      <c r="H296" s="183" t="s">
        <v>1876</v>
      </c>
      <c r="I296" s="183" t="s">
        <v>1901</v>
      </c>
      <c r="J296" s="183" t="s">
        <v>1902</v>
      </c>
      <c r="K296" s="183" t="s">
        <v>1888</v>
      </c>
      <c r="L296" s="184">
        <v>4</v>
      </c>
      <c r="M296" s="185">
        <v>4000</v>
      </c>
    </row>
    <row r="297" spans="1:13" ht="17.25" hidden="1" customHeight="1" x14ac:dyDescent="0.25">
      <c r="A297" s="183" t="s">
        <v>107</v>
      </c>
      <c r="B297" s="190">
        <v>1415</v>
      </c>
      <c r="C297" s="184">
        <v>2011</v>
      </c>
      <c r="D297" s="183" t="s">
        <v>1903</v>
      </c>
      <c r="E297" s="183" t="s">
        <v>773</v>
      </c>
      <c r="F297" s="185">
        <v>28750</v>
      </c>
      <c r="G297" s="183" t="s">
        <v>741</v>
      </c>
      <c r="H297" s="183" t="s">
        <v>1904</v>
      </c>
      <c r="I297" s="183" t="s">
        <v>1905</v>
      </c>
      <c r="J297" s="183" t="s">
        <v>1906</v>
      </c>
      <c r="K297" s="183" t="s">
        <v>1907</v>
      </c>
      <c r="L297" s="184">
        <v>4</v>
      </c>
      <c r="M297" s="184">
        <v>335</v>
      </c>
    </row>
    <row r="298" spans="1:13" ht="17.25" hidden="1" customHeight="1" x14ac:dyDescent="0.25">
      <c r="A298" s="183" t="s">
        <v>107</v>
      </c>
      <c r="B298" s="190">
        <v>1414</v>
      </c>
      <c r="C298" s="184">
        <v>2011</v>
      </c>
      <c r="D298" s="183" t="s">
        <v>1908</v>
      </c>
      <c r="E298" s="183" t="s">
        <v>773</v>
      </c>
      <c r="F298" s="185">
        <v>70000</v>
      </c>
      <c r="G298" s="183" t="s">
        <v>741</v>
      </c>
      <c r="H298" s="183" t="s">
        <v>1909</v>
      </c>
      <c r="I298" s="183" t="s">
        <v>1910</v>
      </c>
      <c r="J298" s="183" t="s">
        <v>1911</v>
      </c>
      <c r="K298" s="183" t="s">
        <v>791</v>
      </c>
      <c r="L298" s="184">
        <v>1</v>
      </c>
      <c r="M298" s="184">
        <v>83.7</v>
      </c>
    </row>
    <row r="299" spans="1:13" ht="17.25" hidden="1" customHeight="1" x14ac:dyDescent="0.25">
      <c r="A299" s="183" t="s">
        <v>107</v>
      </c>
      <c r="B299" s="190">
        <v>1427</v>
      </c>
      <c r="C299" s="184">
        <v>2011</v>
      </c>
      <c r="D299" s="183" t="s">
        <v>1912</v>
      </c>
      <c r="E299" s="183" t="s">
        <v>740</v>
      </c>
      <c r="F299" s="185">
        <v>18150</v>
      </c>
      <c r="G299" s="183" t="s">
        <v>741</v>
      </c>
      <c r="H299" s="183" t="s">
        <v>1913</v>
      </c>
      <c r="I299" s="183" t="s">
        <v>1914</v>
      </c>
      <c r="J299" s="183" t="s">
        <v>1915</v>
      </c>
      <c r="K299" s="183" t="s">
        <v>1916</v>
      </c>
      <c r="L299" s="184">
        <v>5</v>
      </c>
      <c r="M299" s="184">
        <v>81.7</v>
      </c>
    </row>
    <row r="300" spans="1:13" ht="17.25" hidden="1" customHeight="1" x14ac:dyDescent="0.25">
      <c r="A300" s="183" t="s">
        <v>107</v>
      </c>
      <c r="B300" s="190">
        <v>1429</v>
      </c>
      <c r="C300" s="184">
        <v>2011</v>
      </c>
      <c r="D300" s="183" t="s">
        <v>1917</v>
      </c>
      <c r="E300" s="183" t="s">
        <v>740</v>
      </c>
      <c r="F300" s="185">
        <v>65000</v>
      </c>
      <c r="G300" s="183" t="s">
        <v>741</v>
      </c>
      <c r="H300" s="183" t="s">
        <v>1918</v>
      </c>
      <c r="I300" s="183" t="s">
        <v>1919</v>
      </c>
      <c r="J300" s="183" t="s">
        <v>1917</v>
      </c>
      <c r="K300" s="183" t="s">
        <v>1920</v>
      </c>
      <c r="L300" s="184">
        <v>4</v>
      </c>
      <c r="M300" s="184">
        <v>24.7</v>
      </c>
    </row>
    <row r="301" spans="1:13" ht="17.25" hidden="1" customHeight="1" x14ac:dyDescent="0.25">
      <c r="A301" s="183" t="s">
        <v>107</v>
      </c>
      <c r="B301" s="190">
        <v>1428</v>
      </c>
      <c r="C301" s="184">
        <v>2011</v>
      </c>
      <c r="D301" s="183" t="s">
        <v>1921</v>
      </c>
      <c r="E301" s="183" t="s">
        <v>773</v>
      </c>
      <c r="F301" s="185">
        <v>65000</v>
      </c>
      <c r="G301" s="183" t="s">
        <v>741</v>
      </c>
      <c r="H301" s="183" t="s">
        <v>1922</v>
      </c>
      <c r="I301" s="183" t="s">
        <v>1923</v>
      </c>
      <c r="J301" s="183" t="s">
        <v>1924</v>
      </c>
      <c r="K301" s="183" t="s">
        <v>1925</v>
      </c>
      <c r="L301" s="184">
        <v>2</v>
      </c>
      <c r="M301" s="184">
        <v>20</v>
      </c>
    </row>
    <row r="302" spans="1:13" ht="17.25" hidden="1" customHeight="1" x14ac:dyDescent="0.25">
      <c r="A302" s="183" t="s">
        <v>107</v>
      </c>
      <c r="B302" s="190">
        <v>1430</v>
      </c>
      <c r="C302" s="184">
        <v>2011</v>
      </c>
      <c r="D302" s="183" t="s">
        <v>1926</v>
      </c>
      <c r="E302" s="183" t="s">
        <v>740</v>
      </c>
      <c r="F302" s="185">
        <v>65365</v>
      </c>
      <c r="G302" s="183" t="s">
        <v>741</v>
      </c>
      <c r="H302" s="183" t="s">
        <v>1927</v>
      </c>
      <c r="I302" s="183" t="s">
        <v>1928</v>
      </c>
      <c r="J302" s="183" t="s">
        <v>1929</v>
      </c>
      <c r="K302" s="183" t="s">
        <v>1930</v>
      </c>
      <c r="L302" s="184">
        <v>1</v>
      </c>
      <c r="M302" s="184">
        <v>17</v>
      </c>
    </row>
    <row r="303" spans="1:13" ht="17.25" hidden="1" customHeight="1" x14ac:dyDescent="0.25">
      <c r="A303" s="183" t="s">
        <v>107</v>
      </c>
      <c r="B303" s="190">
        <v>1421</v>
      </c>
      <c r="C303" s="184">
        <v>2011</v>
      </c>
      <c r="D303" s="183" t="s">
        <v>1931</v>
      </c>
      <c r="E303" s="183" t="s">
        <v>773</v>
      </c>
      <c r="F303" s="185">
        <v>65000</v>
      </c>
      <c r="G303" s="183" t="s">
        <v>741</v>
      </c>
      <c r="H303" s="183" t="s">
        <v>1932</v>
      </c>
      <c r="I303" s="183" t="s">
        <v>1933</v>
      </c>
      <c r="J303" s="183" t="s">
        <v>1934</v>
      </c>
      <c r="K303" s="183" t="s">
        <v>1935</v>
      </c>
      <c r="L303" s="184">
        <v>1</v>
      </c>
      <c r="M303" s="184">
        <v>12</v>
      </c>
    </row>
    <row r="304" spans="1:13" ht="17.25" hidden="1" customHeight="1" x14ac:dyDescent="0.25">
      <c r="A304" s="183" t="s">
        <v>107</v>
      </c>
      <c r="B304" s="190">
        <v>1416</v>
      </c>
      <c r="C304" s="184">
        <v>2011</v>
      </c>
      <c r="D304" s="183" t="s">
        <v>1936</v>
      </c>
      <c r="E304" s="183" t="s">
        <v>773</v>
      </c>
      <c r="F304" s="185">
        <v>12635</v>
      </c>
      <c r="G304" s="183" t="s">
        <v>741</v>
      </c>
      <c r="H304" s="183" t="s">
        <v>1937</v>
      </c>
      <c r="I304" s="183" t="s">
        <v>1938</v>
      </c>
      <c r="J304" s="183" t="s">
        <v>1939</v>
      </c>
      <c r="K304" s="183" t="s">
        <v>1828</v>
      </c>
      <c r="L304" s="184">
        <v>4</v>
      </c>
      <c r="M304" s="184">
        <v>8</v>
      </c>
    </row>
    <row r="305" spans="1:13" ht="17.25" hidden="1" customHeight="1" x14ac:dyDescent="0.25">
      <c r="A305" s="183" t="s">
        <v>107</v>
      </c>
      <c r="B305" s="190">
        <v>1424</v>
      </c>
      <c r="C305" s="184">
        <v>2011</v>
      </c>
      <c r="D305" s="183" t="s">
        <v>1940</v>
      </c>
      <c r="E305" s="183" t="s">
        <v>773</v>
      </c>
      <c r="F305" s="185">
        <v>60000</v>
      </c>
      <c r="G305" s="183" t="s">
        <v>741</v>
      </c>
      <c r="H305" s="183" t="s">
        <v>1941</v>
      </c>
      <c r="I305" s="183" t="s">
        <v>1942</v>
      </c>
      <c r="J305" s="183" t="s">
        <v>1940</v>
      </c>
      <c r="K305" s="183" t="s">
        <v>1943</v>
      </c>
      <c r="L305" s="184">
        <v>2</v>
      </c>
      <c r="M305" s="184">
        <v>6</v>
      </c>
    </row>
    <row r="306" spans="1:13" ht="17.25" hidden="1" customHeight="1" x14ac:dyDescent="0.25">
      <c r="A306" s="183" t="s">
        <v>107</v>
      </c>
      <c r="B306" s="190">
        <v>1426</v>
      </c>
      <c r="C306" s="184">
        <v>2011</v>
      </c>
      <c r="D306" s="183" t="s">
        <v>1944</v>
      </c>
      <c r="E306" s="183" t="s">
        <v>773</v>
      </c>
      <c r="F306" s="185">
        <v>9131</v>
      </c>
      <c r="G306" s="183" t="s">
        <v>741</v>
      </c>
      <c r="H306" s="183" t="s">
        <v>1945</v>
      </c>
      <c r="I306" s="183" t="s">
        <v>1946</v>
      </c>
      <c r="J306" s="183" t="s">
        <v>1944</v>
      </c>
      <c r="K306" s="183" t="s">
        <v>1947</v>
      </c>
      <c r="L306" s="184">
        <v>1</v>
      </c>
      <c r="M306" s="184">
        <v>1.3</v>
      </c>
    </row>
    <row r="307" spans="1:13" ht="17.25" hidden="1" customHeight="1" x14ac:dyDescent="0.25">
      <c r="A307" s="183" t="s">
        <v>107</v>
      </c>
      <c r="B307" s="190">
        <v>1418</v>
      </c>
      <c r="C307" s="184">
        <v>2011</v>
      </c>
      <c r="D307" s="183" t="s">
        <v>1948</v>
      </c>
      <c r="E307" s="183" t="s">
        <v>773</v>
      </c>
      <c r="F307" s="185">
        <v>5000</v>
      </c>
      <c r="G307" s="183" t="s">
        <v>749</v>
      </c>
      <c r="H307" s="183" t="s">
        <v>1949</v>
      </c>
      <c r="I307" s="183" t="s">
        <v>1950</v>
      </c>
      <c r="J307" s="183" t="s">
        <v>1948</v>
      </c>
      <c r="K307" s="183" t="s">
        <v>1951</v>
      </c>
      <c r="L307" s="184">
        <v>4</v>
      </c>
      <c r="M307" s="184">
        <v>20</v>
      </c>
    </row>
    <row r="308" spans="1:13" ht="17.25" hidden="1" customHeight="1" x14ac:dyDescent="0.25">
      <c r="A308" s="183" t="s">
        <v>107</v>
      </c>
      <c r="B308" s="190">
        <v>1419</v>
      </c>
      <c r="C308" s="184">
        <v>2011</v>
      </c>
      <c r="D308" s="183" t="s">
        <v>1952</v>
      </c>
      <c r="E308" s="183" t="s">
        <v>773</v>
      </c>
      <c r="F308" s="185">
        <v>65000</v>
      </c>
      <c r="G308" s="183" t="s">
        <v>749</v>
      </c>
      <c r="H308" s="183" t="s">
        <v>1953</v>
      </c>
      <c r="I308" s="183" t="s">
        <v>1954</v>
      </c>
      <c r="J308" s="183" t="s">
        <v>1952</v>
      </c>
      <c r="K308" s="183" t="s">
        <v>1955</v>
      </c>
      <c r="L308" s="184">
        <v>4</v>
      </c>
      <c r="M308" s="184">
        <v>10.7</v>
      </c>
    </row>
    <row r="309" spans="1:13" ht="17.25" hidden="1" customHeight="1" x14ac:dyDescent="0.25">
      <c r="A309" s="183" t="s">
        <v>107</v>
      </c>
      <c r="B309" s="190">
        <v>1422</v>
      </c>
      <c r="C309" s="184">
        <v>2011</v>
      </c>
      <c r="D309" s="183" t="s">
        <v>1956</v>
      </c>
      <c r="E309" s="183" t="s">
        <v>773</v>
      </c>
      <c r="F309" s="185">
        <v>65000</v>
      </c>
      <c r="G309" s="183" t="s">
        <v>749</v>
      </c>
      <c r="H309" s="183" t="s">
        <v>1957</v>
      </c>
      <c r="I309" s="183" t="s">
        <v>1958</v>
      </c>
      <c r="J309" s="183" t="s">
        <v>1959</v>
      </c>
      <c r="K309" s="183" t="s">
        <v>1960</v>
      </c>
      <c r="L309" s="184">
        <v>1</v>
      </c>
      <c r="M309" s="184">
        <v>9.6</v>
      </c>
    </row>
    <row r="310" spans="1:13" ht="17.25" hidden="1" customHeight="1" x14ac:dyDescent="0.25">
      <c r="A310" s="183" t="s">
        <v>107</v>
      </c>
      <c r="B310" s="190">
        <v>1425</v>
      </c>
      <c r="C310" s="184">
        <v>2011</v>
      </c>
      <c r="D310" s="183" t="s">
        <v>1961</v>
      </c>
      <c r="E310" s="183" t="s">
        <v>740</v>
      </c>
      <c r="F310" s="185">
        <v>5000</v>
      </c>
      <c r="G310" s="183" t="s">
        <v>749</v>
      </c>
      <c r="H310" s="183" t="s">
        <v>1962</v>
      </c>
      <c r="I310" s="183" t="s">
        <v>1963</v>
      </c>
      <c r="J310" s="183" t="s">
        <v>1961</v>
      </c>
      <c r="K310" s="183" t="s">
        <v>1964</v>
      </c>
      <c r="L310" s="184">
        <v>4</v>
      </c>
      <c r="M310" s="184">
        <v>4</v>
      </c>
    </row>
    <row r="311" spans="1:13" ht="17.25" hidden="1" customHeight="1" x14ac:dyDescent="0.25">
      <c r="A311" s="183" t="s">
        <v>107</v>
      </c>
      <c r="B311" s="190">
        <v>1417</v>
      </c>
      <c r="C311" s="184">
        <v>2011</v>
      </c>
      <c r="D311" s="183" t="s">
        <v>1965</v>
      </c>
      <c r="E311" s="183" t="s">
        <v>740</v>
      </c>
      <c r="F311" s="185">
        <v>30000</v>
      </c>
      <c r="G311" s="183" t="s">
        <v>749</v>
      </c>
      <c r="H311" s="183" t="s">
        <v>1966</v>
      </c>
      <c r="I311" s="183" t="s">
        <v>1967</v>
      </c>
      <c r="J311" s="183" t="s">
        <v>1968</v>
      </c>
      <c r="K311" s="183" t="s">
        <v>1969</v>
      </c>
      <c r="L311" s="184">
        <v>1</v>
      </c>
      <c r="M311" s="184">
        <v>1</v>
      </c>
    </row>
    <row r="312" spans="1:13" ht="17.25" hidden="1" customHeight="1" x14ac:dyDescent="0.25">
      <c r="A312" s="183" t="s">
        <v>107</v>
      </c>
      <c r="B312" s="190">
        <v>1420</v>
      </c>
      <c r="C312" s="184">
        <v>2011</v>
      </c>
      <c r="D312" s="183" t="s">
        <v>1970</v>
      </c>
      <c r="E312" s="183" t="s">
        <v>773</v>
      </c>
      <c r="F312" s="185">
        <v>32500</v>
      </c>
      <c r="G312" s="183" t="s">
        <v>749</v>
      </c>
      <c r="H312" s="183" t="s">
        <v>1971</v>
      </c>
      <c r="I312" s="183" t="s">
        <v>1972</v>
      </c>
      <c r="J312" s="183" t="s">
        <v>1973</v>
      </c>
      <c r="K312" s="183" t="s">
        <v>1974</v>
      </c>
      <c r="L312" s="184">
        <v>2</v>
      </c>
      <c r="M312" s="184">
        <v>1</v>
      </c>
    </row>
    <row r="313" spans="1:13" ht="17.25" hidden="1" customHeight="1" x14ac:dyDescent="0.25">
      <c r="A313" s="183" t="s">
        <v>107</v>
      </c>
      <c r="B313" s="190">
        <v>1436</v>
      </c>
      <c r="C313" s="184">
        <v>2012</v>
      </c>
      <c r="D313" s="183" t="s">
        <v>1975</v>
      </c>
      <c r="E313" s="183" t="s">
        <v>773</v>
      </c>
      <c r="F313" s="185">
        <v>30000</v>
      </c>
      <c r="G313" s="183" t="s">
        <v>741</v>
      </c>
      <c r="H313" s="183" t="s">
        <v>1976</v>
      </c>
      <c r="I313" s="183" t="s">
        <v>1977</v>
      </c>
      <c r="J313" s="183" t="s">
        <v>1978</v>
      </c>
      <c r="K313" s="183" t="s">
        <v>864</v>
      </c>
      <c r="L313" s="184">
        <v>6</v>
      </c>
      <c r="M313" s="184">
        <v>250</v>
      </c>
    </row>
    <row r="314" spans="1:13" ht="17.25" hidden="1" customHeight="1" x14ac:dyDescent="0.25">
      <c r="A314" s="183" t="s">
        <v>107</v>
      </c>
      <c r="B314" s="190">
        <v>1440</v>
      </c>
      <c r="C314" s="184">
        <v>2012</v>
      </c>
      <c r="D314" s="183" t="s">
        <v>1979</v>
      </c>
      <c r="E314" s="183" t="s">
        <v>740</v>
      </c>
      <c r="F314" s="185">
        <v>24828</v>
      </c>
      <c r="G314" s="183" t="s">
        <v>741</v>
      </c>
      <c r="H314" s="183" t="s">
        <v>1980</v>
      </c>
      <c r="I314" s="183" t="s">
        <v>1981</v>
      </c>
      <c r="J314" s="183" t="s">
        <v>1982</v>
      </c>
      <c r="K314" s="183" t="s">
        <v>1983</v>
      </c>
      <c r="L314" s="184">
        <v>5</v>
      </c>
      <c r="M314" s="184">
        <v>200</v>
      </c>
    </row>
    <row r="315" spans="1:13" ht="17.25" hidden="1" customHeight="1" x14ac:dyDescent="0.25">
      <c r="A315" s="183" t="s">
        <v>107</v>
      </c>
      <c r="B315" s="190">
        <v>1442</v>
      </c>
      <c r="C315" s="184">
        <v>2012</v>
      </c>
      <c r="D315" s="183" t="s">
        <v>1984</v>
      </c>
      <c r="E315" s="183" t="s">
        <v>773</v>
      </c>
      <c r="F315" s="185">
        <v>30000</v>
      </c>
      <c r="G315" s="183" t="s">
        <v>741</v>
      </c>
      <c r="H315" s="183" t="s">
        <v>1985</v>
      </c>
      <c r="I315" s="183" t="s">
        <v>1986</v>
      </c>
      <c r="J315" s="183" t="s">
        <v>1987</v>
      </c>
      <c r="K315" s="183" t="s">
        <v>821</v>
      </c>
      <c r="L315" s="184">
        <v>1</v>
      </c>
      <c r="M315" s="184">
        <v>80</v>
      </c>
    </row>
    <row r="316" spans="1:13" ht="17.25" hidden="1" customHeight="1" x14ac:dyDescent="0.25">
      <c r="A316" s="183" t="s">
        <v>107</v>
      </c>
      <c r="B316" s="190">
        <v>1438</v>
      </c>
      <c r="C316" s="184">
        <v>2012</v>
      </c>
      <c r="D316" s="183" t="s">
        <v>1988</v>
      </c>
      <c r="E316" s="183" t="s">
        <v>773</v>
      </c>
      <c r="F316" s="185">
        <v>50000</v>
      </c>
      <c r="G316" s="183" t="s">
        <v>741</v>
      </c>
      <c r="H316" s="183" t="s">
        <v>1989</v>
      </c>
      <c r="I316" s="183" t="s">
        <v>1990</v>
      </c>
      <c r="J316" s="183" t="s">
        <v>1991</v>
      </c>
      <c r="K316" s="183" t="s">
        <v>1870</v>
      </c>
      <c r="L316" s="184">
        <v>6</v>
      </c>
      <c r="M316" s="184">
        <v>75</v>
      </c>
    </row>
    <row r="317" spans="1:13" ht="17.25" hidden="1" customHeight="1" x14ac:dyDescent="0.25">
      <c r="A317" s="183" t="s">
        <v>107</v>
      </c>
      <c r="B317" s="190">
        <v>1441</v>
      </c>
      <c r="C317" s="184">
        <v>2012</v>
      </c>
      <c r="D317" s="183" t="s">
        <v>1992</v>
      </c>
      <c r="E317" s="183" t="s">
        <v>773</v>
      </c>
      <c r="F317" s="185">
        <v>10000</v>
      </c>
      <c r="G317" s="183" t="s">
        <v>741</v>
      </c>
      <c r="H317" s="183" t="s">
        <v>1993</v>
      </c>
      <c r="I317" s="183" t="s">
        <v>1994</v>
      </c>
      <c r="J317" s="183" t="s">
        <v>1992</v>
      </c>
      <c r="K317" s="183" t="s">
        <v>821</v>
      </c>
      <c r="L317" s="184">
        <v>1</v>
      </c>
      <c r="M317" s="184">
        <v>66</v>
      </c>
    </row>
    <row r="318" spans="1:13" ht="17.25" hidden="1" customHeight="1" x14ac:dyDescent="0.25">
      <c r="A318" s="183" t="s">
        <v>107</v>
      </c>
      <c r="B318" s="190">
        <v>1448</v>
      </c>
      <c r="C318" s="184">
        <v>2012</v>
      </c>
      <c r="D318" s="183" t="s">
        <v>1995</v>
      </c>
      <c r="E318" s="183" t="s">
        <v>773</v>
      </c>
      <c r="F318" s="185">
        <v>50000</v>
      </c>
      <c r="G318" s="183" t="s">
        <v>741</v>
      </c>
      <c r="H318" s="183" t="s">
        <v>1996</v>
      </c>
      <c r="I318" s="183" t="s">
        <v>1997</v>
      </c>
      <c r="J318" s="183" t="s">
        <v>1998</v>
      </c>
      <c r="K318" s="183" t="s">
        <v>786</v>
      </c>
      <c r="L318" s="184">
        <v>2</v>
      </c>
      <c r="M318" s="184">
        <v>9.3000000000000007</v>
      </c>
    </row>
    <row r="319" spans="1:13" ht="17.25" hidden="1" customHeight="1" x14ac:dyDescent="0.25">
      <c r="A319" s="183" t="s">
        <v>107</v>
      </c>
      <c r="B319" s="190">
        <v>1444</v>
      </c>
      <c r="C319" s="184">
        <v>2012</v>
      </c>
      <c r="D319" s="183" t="s">
        <v>1999</v>
      </c>
      <c r="E319" s="183" t="s">
        <v>740</v>
      </c>
      <c r="F319" s="185">
        <v>50000</v>
      </c>
      <c r="G319" s="183" t="s">
        <v>741</v>
      </c>
      <c r="H319" s="183" t="s">
        <v>2000</v>
      </c>
      <c r="I319" s="183" t="s">
        <v>2001</v>
      </c>
      <c r="J319" s="183" t="s">
        <v>2002</v>
      </c>
      <c r="K319" s="183" t="s">
        <v>2003</v>
      </c>
      <c r="L319" s="184">
        <v>1</v>
      </c>
      <c r="M319" s="184">
        <v>7</v>
      </c>
    </row>
    <row r="320" spans="1:13" ht="17.25" hidden="1" customHeight="1" x14ac:dyDescent="0.25">
      <c r="A320" s="183" t="s">
        <v>107</v>
      </c>
      <c r="B320" s="190">
        <v>1443</v>
      </c>
      <c r="C320" s="184">
        <v>2012</v>
      </c>
      <c r="D320" s="183" t="s">
        <v>2004</v>
      </c>
      <c r="E320" s="183" t="s">
        <v>740</v>
      </c>
      <c r="F320" s="185">
        <v>25000</v>
      </c>
      <c r="G320" s="183" t="s">
        <v>741</v>
      </c>
      <c r="H320" s="183" t="s">
        <v>2005</v>
      </c>
      <c r="I320" s="183" t="s">
        <v>2006</v>
      </c>
      <c r="J320" s="183" t="s">
        <v>2007</v>
      </c>
      <c r="K320" s="183" t="s">
        <v>1930</v>
      </c>
      <c r="L320" s="184">
        <v>1</v>
      </c>
      <c r="M320" s="184">
        <v>4.2</v>
      </c>
    </row>
    <row r="321" spans="1:13" ht="17.25" hidden="1" customHeight="1" x14ac:dyDescent="0.25">
      <c r="A321" s="183" t="s">
        <v>107</v>
      </c>
      <c r="B321" s="190">
        <v>1431</v>
      </c>
      <c r="C321" s="184">
        <v>2012</v>
      </c>
      <c r="D321" s="183" t="s">
        <v>2008</v>
      </c>
      <c r="E321" s="183" t="s">
        <v>773</v>
      </c>
      <c r="F321" s="185">
        <v>19202</v>
      </c>
      <c r="G321" s="183" t="s">
        <v>741</v>
      </c>
      <c r="H321" s="183" t="s">
        <v>2009</v>
      </c>
      <c r="I321" s="183" t="s">
        <v>2010</v>
      </c>
      <c r="J321" s="183" t="s">
        <v>2011</v>
      </c>
      <c r="K321" s="183" t="s">
        <v>2012</v>
      </c>
      <c r="L321" s="184">
        <v>5</v>
      </c>
      <c r="M321" s="184">
        <v>4</v>
      </c>
    </row>
    <row r="322" spans="1:13" ht="17.25" hidden="1" customHeight="1" x14ac:dyDescent="0.25">
      <c r="A322" s="183" t="s">
        <v>107</v>
      </c>
      <c r="B322" s="190">
        <v>1447</v>
      </c>
      <c r="C322" s="184">
        <v>2012</v>
      </c>
      <c r="D322" s="183" t="s">
        <v>2013</v>
      </c>
      <c r="E322" s="183" t="s">
        <v>740</v>
      </c>
      <c r="F322" s="185">
        <v>60000</v>
      </c>
      <c r="G322" s="183" t="s">
        <v>741</v>
      </c>
      <c r="H322" s="183" t="s">
        <v>2014</v>
      </c>
      <c r="I322" s="183" t="s">
        <v>2015</v>
      </c>
      <c r="J322" s="183" t="s">
        <v>2016</v>
      </c>
      <c r="K322" s="183" t="s">
        <v>2017</v>
      </c>
      <c r="L322" s="184">
        <v>1</v>
      </c>
      <c r="M322" s="184">
        <v>4</v>
      </c>
    </row>
    <row r="323" spans="1:13" ht="17.25" hidden="1" customHeight="1" x14ac:dyDescent="0.25">
      <c r="A323" s="183" t="s">
        <v>107</v>
      </c>
      <c r="B323" s="190">
        <v>1435</v>
      </c>
      <c r="C323" s="184">
        <v>2012</v>
      </c>
      <c r="D323" s="183" t="s">
        <v>2018</v>
      </c>
      <c r="E323" s="183" t="s">
        <v>773</v>
      </c>
      <c r="F323" s="185">
        <v>23267</v>
      </c>
      <c r="G323" s="183" t="s">
        <v>741</v>
      </c>
      <c r="H323" s="183" t="s">
        <v>2019</v>
      </c>
      <c r="I323" s="183" t="s">
        <v>2020</v>
      </c>
      <c r="J323" s="183" t="s">
        <v>2021</v>
      </c>
      <c r="K323" s="183" t="s">
        <v>2022</v>
      </c>
      <c r="L323" s="184">
        <v>5</v>
      </c>
      <c r="M323" s="184">
        <v>2</v>
      </c>
    </row>
    <row r="324" spans="1:13" ht="17.25" hidden="1" customHeight="1" x14ac:dyDescent="0.25">
      <c r="A324" s="183" t="s">
        <v>107</v>
      </c>
      <c r="B324" s="190">
        <v>1434</v>
      </c>
      <c r="C324" s="184">
        <v>2012</v>
      </c>
      <c r="D324" s="183" t="s">
        <v>2023</v>
      </c>
      <c r="E324" s="183" t="s">
        <v>773</v>
      </c>
      <c r="F324" s="185">
        <v>20356</v>
      </c>
      <c r="G324" s="183" t="s">
        <v>741</v>
      </c>
      <c r="H324" s="183" t="s">
        <v>2024</v>
      </c>
      <c r="I324" s="183" t="s">
        <v>2025</v>
      </c>
      <c r="J324" s="183" t="s">
        <v>2026</v>
      </c>
      <c r="K324" s="183" t="s">
        <v>835</v>
      </c>
      <c r="L324" s="184">
        <v>3</v>
      </c>
      <c r="M324" s="184">
        <v>1.8</v>
      </c>
    </row>
    <row r="325" spans="1:13" ht="17.25" hidden="1" customHeight="1" x14ac:dyDescent="0.25">
      <c r="A325" s="183" t="s">
        <v>107</v>
      </c>
      <c r="B325" s="190">
        <v>1446</v>
      </c>
      <c r="C325" s="184">
        <v>2012</v>
      </c>
      <c r="D325" s="183" t="s">
        <v>2027</v>
      </c>
      <c r="E325" s="183" t="s">
        <v>740</v>
      </c>
      <c r="F325" s="185">
        <v>60000</v>
      </c>
      <c r="G325" s="183" t="s">
        <v>741</v>
      </c>
      <c r="H325" s="183" t="s">
        <v>2028</v>
      </c>
      <c r="I325" s="183" t="s">
        <v>2029</v>
      </c>
      <c r="J325" s="183" t="s">
        <v>2030</v>
      </c>
      <c r="K325" s="183" t="s">
        <v>806</v>
      </c>
      <c r="L325" s="184">
        <v>5</v>
      </c>
      <c r="M325" s="184">
        <v>1.1000000000000001</v>
      </c>
    </row>
    <row r="326" spans="1:13" ht="17.25" hidden="1" customHeight="1" x14ac:dyDescent="0.25">
      <c r="A326" s="183" t="s">
        <v>107</v>
      </c>
      <c r="B326" s="190">
        <v>1439</v>
      </c>
      <c r="C326" s="184">
        <v>2012</v>
      </c>
      <c r="D326" s="183" t="s">
        <v>2031</v>
      </c>
      <c r="E326" s="183" t="s">
        <v>740</v>
      </c>
      <c r="F326" s="185">
        <v>20000</v>
      </c>
      <c r="G326" s="183" t="s">
        <v>741</v>
      </c>
      <c r="H326" s="183" t="s">
        <v>2032</v>
      </c>
      <c r="I326" s="183" t="s">
        <v>2033</v>
      </c>
      <c r="J326" s="183" t="s">
        <v>2034</v>
      </c>
      <c r="K326" s="183" t="s">
        <v>1947</v>
      </c>
      <c r="L326" s="184">
        <v>1</v>
      </c>
      <c r="M326" s="184">
        <v>0.3</v>
      </c>
    </row>
    <row r="327" spans="1:13" ht="17.25" hidden="1" customHeight="1" x14ac:dyDescent="0.25">
      <c r="A327" s="183" t="s">
        <v>107</v>
      </c>
      <c r="B327" s="190">
        <v>1433</v>
      </c>
      <c r="C327" s="184">
        <v>2012</v>
      </c>
      <c r="D327" s="183" t="s">
        <v>2035</v>
      </c>
      <c r="E327" s="183" t="s">
        <v>773</v>
      </c>
      <c r="F327" s="185">
        <v>7000</v>
      </c>
      <c r="G327" s="183" t="s">
        <v>741</v>
      </c>
      <c r="H327" s="183" t="s">
        <v>2036</v>
      </c>
      <c r="I327" s="183" t="s">
        <v>2037</v>
      </c>
      <c r="J327" s="183" t="s">
        <v>2038</v>
      </c>
      <c r="K327" s="183" t="s">
        <v>2039</v>
      </c>
      <c r="L327" s="184">
        <v>4</v>
      </c>
      <c r="M327" s="184">
        <v>0</v>
      </c>
    </row>
    <row r="328" spans="1:13" ht="17.25" hidden="1" customHeight="1" x14ac:dyDescent="0.25">
      <c r="A328" s="183" t="s">
        <v>107</v>
      </c>
      <c r="B328" s="190">
        <v>1432</v>
      </c>
      <c r="C328" s="184">
        <v>2012</v>
      </c>
      <c r="D328" s="183" t="s">
        <v>2040</v>
      </c>
      <c r="E328" s="183" t="s">
        <v>773</v>
      </c>
      <c r="F328" s="185">
        <v>15050</v>
      </c>
      <c r="G328" s="183" t="s">
        <v>749</v>
      </c>
      <c r="H328" s="183" t="s">
        <v>2041</v>
      </c>
      <c r="I328" s="183" t="s">
        <v>2042</v>
      </c>
      <c r="J328" s="183" t="s">
        <v>2043</v>
      </c>
      <c r="K328" s="183" t="s">
        <v>2044</v>
      </c>
      <c r="L328" s="184">
        <v>1</v>
      </c>
      <c r="M328" s="184">
        <v>32.4</v>
      </c>
    </row>
    <row r="329" spans="1:13" ht="17.25" hidden="1" customHeight="1" x14ac:dyDescent="0.25">
      <c r="A329" s="183" t="s">
        <v>107</v>
      </c>
      <c r="B329" s="190">
        <v>1445</v>
      </c>
      <c r="C329" s="184">
        <v>2012</v>
      </c>
      <c r="D329" s="183" t="s">
        <v>2045</v>
      </c>
      <c r="E329" s="183" t="s">
        <v>773</v>
      </c>
      <c r="F329" s="185">
        <v>13834</v>
      </c>
      <c r="G329" s="183" t="s">
        <v>749</v>
      </c>
      <c r="H329" s="183" t="s">
        <v>1932</v>
      </c>
      <c r="I329" s="183" t="s">
        <v>2046</v>
      </c>
      <c r="J329" s="183" t="s">
        <v>2047</v>
      </c>
      <c r="K329" s="183" t="s">
        <v>1935</v>
      </c>
      <c r="L329" s="184">
        <v>1</v>
      </c>
      <c r="M329" s="184">
        <v>21.8</v>
      </c>
    </row>
    <row r="330" spans="1:13" ht="17.25" hidden="1" customHeight="1" x14ac:dyDescent="0.25">
      <c r="A330" s="183" t="s">
        <v>107</v>
      </c>
      <c r="B330" s="190">
        <v>1437</v>
      </c>
      <c r="C330" s="184">
        <v>2012</v>
      </c>
      <c r="D330" s="183" t="s">
        <v>2048</v>
      </c>
      <c r="E330" s="183" t="s">
        <v>740</v>
      </c>
      <c r="F330" s="185">
        <v>50000</v>
      </c>
      <c r="G330" s="183" t="s">
        <v>749</v>
      </c>
      <c r="H330" s="183" t="s">
        <v>2049</v>
      </c>
      <c r="I330" s="183" t="s">
        <v>2050</v>
      </c>
      <c r="J330" s="183" t="s">
        <v>2051</v>
      </c>
      <c r="K330" s="183" t="s">
        <v>791</v>
      </c>
      <c r="L330" s="184">
        <v>1</v>
      </c>
      <c r="M330" s="184">
        <v>0.3</v>
      </c>
    </row>
    <row r="331" spans="1:13" ht="17.25" hidden="1" customHeight="1" x14ac:dyDescent="0.25">
      <c r="A331" s="183" t="s">
        <v>107</v>
      </c>
      <c r="B331" s="190">
        <v>1450</v>
      </c>
      <c r="C331" s="184">
        <v>2013</v>
      </c>
      <c r="D331" s="183" t="s">
        <v>2052</v>
      </c>
      <c r="E331" s="183" t="s">
        <v>740</v>
      </c>
      <c r="F331" s="189">
        <v>25000</v>
      </c>
      <c r="G331" s="183" t="s">
        <v>741</v>
      </c>
      <c r="H331" s="183" t="s">
        <v>2053</v>
      </c>
      <c r="I331" s="183" t="s">
        <v>2054</v>
      </c>
      <c r="J331" s="183" t="s">
        <v>2052</v>
      </c>
      <c r="K331" s="183" t="s">
        <v>1833</v>
      </c>
      <c r="L331" s="184">
        <v>0</v>
      </c>
      <c r="M331" s="185">
        <v>4539</v>
      </c>
    </row>
    <row r="332" spans="1:13" ht="17.25" hidden="1" customHeight="1" x14ac:dyDescent="0.25">
      <c r="A332" s="183" t="s">
        <v>107</v>
      </c>
      <c r="B332" s="190">
        <v>1451</v>
      </c>
      <c r="C332" s="184">
        <v>2013</v>
      </c>
      <c r="D332" s="183" t="s">
        <v>2055</v>
      </c>
      <c r="E332" s="183" t="s">
        <v>740</v>
      </c>
      <c r="F332" s="189">
        <v>13566</v>
      </c>
      <c r="G332" s="183" t="s">
        <v>741</v>
      </c>
      <c r="H332" s="183" t="s">
        <v>2056</v>
      </c>
      <c r="I332" s="183" t="s">
        <v>2057</v>
      </c>
      <c r="J332" s="183" t="s">
        <v>2058</v>
      </c>
      <c r="K332" s="183" t="s">
        <v>1947</v>
      </c>
      <c r="L332" s="184">
        <v>0</v>
      </c>
      <c r="M332" s="185">
        <v>1068</v>
      </c>
    </row>
    <row r="333" spans="1:13" ht="17.25" hidden="1" customHeight="1" x14ac:dyDescent="0.25">
      <c r="A333" s="183" t="s">
        <v>107</v>
      </c>
      <c r="B333" s="190">
        <v>1454</v>
      </c>
      <c r="C333" s="184">
        <v>2013</v>
      </c>
      <c r="D333" s="183" t="s">
        <v>2059</v>
      </c>
      <c r="E333" s="183" t="s">
        <v>740</v>
      </c>
      <c r="F333" s="189">
        <v>16560</v>
      </c>
      <c r="G333" s="183" t="s">
        <v>741</v>
      </c>
      <c r="H333" s="183" t="s">
        <v>2060</v>
      </c>
      <c r="I333" s="183" t="s">
        <v>2061</v>
      </c>
      <c r="J333" s="183" t="s">
        <v>2059</v>
      </c>
      <c r="K333" s="183" t="s">
        <v>2062</v>
      </c>
      <c r="L333" s="184">
        <v>0</v>
      </c>
      <c r="M333" s="184">
        <v>97</v>
      </c>
    </row>
    <row r="334" spans="1:13" ht="17.25" hidden="1" customHeight="1" x14ac:dyDescent="0.25">
      <c r="A334" s="183" t="s">
        <v>107</v>
      </c>
      <c r="B334" s="190">
        <v>1449</v>
      </c>
      <c r="C334" s="184">
        <v>2013</v>
      </c>
      <c r="D334" s="183" t="s">
        <v>2063</v>
      </c>
      <c r="E334" s="183" t="s">
        <v>740</v>
      </c>
      <c r="F334" s="189">
        <v>70000</v>
      </c>
      <c r="G334" s="183" t="s">
        <v>741</v>
      </c>
      <c r="H334" s="183" t="s">
        <v>2064</v>
      </c>
      <c r="I334" s="183" t="s">
        <v>2065</v>
      </c>
      <c r="J334" s="183" t="s">
        <v>2063</v>
      </c>
      <c r="K334" s="183" t="s">
        <v>2066</v>
      </c>
      <c r="L334" s="184">
        <v>0</v>
      </c>
      <c r="M334" s="184">
        <v>47</v>
      </c>
    </row>
    <row r="335" spans="1:13" ht="17.25" hidden="1" customHeight="1" x14ac:dyDescent="0.25">
      <c r="A335" s="183" t="s">
        <v>107</v>
      </c>
      <c r="B335" s="190">
        <v>1459</v>
      </c>
      <c r="C335" s="184">
        <v>2013</v>
      </c>
      <c r="D335" s="183" t="s">
        <v>2067</v>
      </c>
      <c r="E335" s="183" t="s">
        <v>740</v>
      </c>
      <c r="F335" s="189">
        <v>69295</v>
      </c>
      <c r="G335" s="183" t="s">
        <v>741</v>
      </c>
      <c r="H335" s="183" t="s">
        <v>2068</v>
      </c>
      <c r="I335" s="183" t="s">
        <v>2069</v>
      </c>
      <c r="J335" s="183" t="s">
        <v>2070</v>
      </c>
      <c r="K335" s="183" t="s">
        <v>1883</v>
      </c>
      <c r="L335" s="184">
        <v>0</v>
      </c>
      <c r="M335" s="184">
        <v>32</v>
      </c>
    </row>
    <row r="336" spans="1:13" ht="17.25" hidden="1" customHeight="1" x14ac:dyDescent="0.25">
      <c r="A336" s="183" t="s">
        <v>107</v>
      </c>
      <c r="B336" s="190">
        <v>1460</v>
      </c>
      <c r="C336" s="184">
        <v>2013</v>
      </c>
      <c r="D336" s="183" t="s">
        <v>2071</v>
      </c>
      <c r="E336" s="183" t="s">
        <v>740</v>
      </c>
      <c r="F336" s="189">
        <v>43000</v>
      </c>
      <c r="G336" s="183" t="s">
        <v>741</v>
      </c>
      <c r="H336" s="183" t="s">
        <v>1932</v>
      </c>
      <c r="I336" s="183" t="s">
        <v>2072</v>
      </c>
      <c r="J336" s="183" t="s">
        <v>2047</v>
      </c>
      <c r="K336" s="183" t="s">
        <v>1935</v>
      </c>
      <c r="L336" s="184">
        <v>0</v>
      </c>
      <c r="M336" s="184">
        <v>21.8</v>
      </c>
    </row>
    <row r="337" spans="1:13" ht="17.25" hidden="1" customHeight="1" x14ac:dyDescent="0.25">
      <c r="A337" s="183" t="s">
        <v>107</v>
      </c>
      <c r="B337" s="190">
        <v>1458</v>
      </c>
      <c r="C337" s="184">
        <v>2013</v>
      </c>
      <c r="D337" s="183" t="s">
        <v>2073</v>
      </c>
      <c r="E337" s="183" t="s">
        <v>740</v>
      </c>
      <c r="F337" s="189">
        <v>61000</v>
      </c>
      <c r="G337" s="183" t="s">
        <v>741</v>
      </c>
      <c r="H337" s="183" t="s">
        <v>2074</v>
      </c>
      <c r="I337" s="183" t="s">
        <v>2075</v>
      </c>
      <c r="J337" s="183" t="s">
        <v>2076</v>
      </c>
      <c r="K337" s="183" t="s">
        <v>835</v>
      </c>
      <c r="L337" s="184">
        <v>0</v>
      </c>
      <c r="M337" s="184">
        <v>20</v>
      </c>
    </row>
    <row r="338" spans="1:13" ht="17.25" hidden="1" customHeight="1" x14ac:dyDescent="0.25">
      <c r="A338" s="183" t="s">
        <v>107</v>
      </c>
      <c r="B338" s="190">
        <v>1453</v>
      </c>
      <c r="C338" s="184">
        <v>2013</v>
      </c>
      <c r="D338" s="183" t="s">
        <v>2077</v>
      </c>
      <c r="E338" s="183" t="s">
        <v>740</v>
      </c>
      <c r="F338" s="189">
        <v>70000</v>
      </c>
      <c r="G338" s="183" t="s">
        <v>749</v>
      </c>
      <c r="H338" s="183" t="s">
        <v>2078</v>
      </c>
      <c r="I338" s="183" t="s">
        <v>2079</v>
      </c>
      <c r="J338" s="183" t="s">
        <v>2080</v>
      </c>
      <c r="K338" s="183" t="s">
        <v>2081</v>
      </c>
      <c r="L338" s="184">
        <v>0</v>
      </c>
      <c r="M338" s="184">
        <v>14</v>
      </c>
    </row>
    <row r="339" spans="1:13" ht="17.25" hidden="1" customHeight="1" x14ac:dyDescent="0.25">
      <c r="A339" s="183" t="s">
        <v>107</v>
      </c>
      <c r="B339" s="190">
        <v>1457</v>
      </c>
      <c r="C339" s="184">
        <v>2013</v>
      </c>
      <c r="D339" s="183" t="s">
        <v>2082</v>
      </c>
      <c r="E339" s="183" t="s">
        <v>740</v>
      </c>
      <c r="F339" s="189">
        <v>33200</v>
      </c>
      <c r="G339" s="183" t="s">
        <v>749</v>
      </c>
      <c r="H339" s="183" t="s">
        <v>2083</v>
      </c>
      <c r="I339" s="183" t="s">
        <v>2084</v>
      </c>
      <c r="J339" s="183" t="s">
        <v>2085</v>
      </c>
      <c r="K339" s="183" t="s">
        <v>160</v>
      </c>
      <c r="L339" s="184">
        <v>0</v>
      </c>
      <c r="M339" s="184">
        <v>10</v>
      </c>
    </row>
    <row r="340" spans="1:13" ht="17.25" hidden="1" customHeight="1" x14ac:dyDescent="0.25">
      <c r="A340" s="183" t="s">
        <v>107</v>
      </c>
      <c r="B340" s="190">
        <v>1455</v>
      </c>
      <c r="C340" s="184">
        <v>2013</v>
      </c>
      <c r="D340" s="183" t="s">
        <v>2086</v>
      </c>
      <c r="E340" s="183" t="s">
        <v>740</v>
      </c>
      <c r="F340" s="189">
        <v>10500</v>
      </c>
      <c r="G340" s="183" t="s">
        <v>749</v>
      </c>
      <c r="H340" s="183" t="s">
        <v>2087</v>
      </c>
      <c r="I340" s="183" t="s">
        <v>2088</v>
      </c>
      <c r="J340" s="183" t="s">
        <v>2089</v>
      </c>
      <c r="K340" s="183" t="s">
        <v>835</v>
      </c>
      <c r="L340" s="184">
        <v>0</v>
      </c>
      <c r="M340" s="184">
        <v>3.3</v>
      </c>
    </row>
    <row r="341" spans="1:13" ht="17.25" hidden="1" customHeight="1" x14ac:dyDescent="0.25">
      <c r="A341" s="183" t="s">
        <v>107</v>
      </c>
      <c r="B341" s="190">
        <v>1461</v>
      </c>
      <c r="C341" s="184">
        <v>2014</v>
      </c>
      <c r="D341" s="183" t="s">
        <v>2090</v>
      </c>
      <c r="E341" s="183" t="s">
        <v>740</v>
      </c>
      <c r="F341" s="184">
        <v>0</v>
      </c>
      <c r="G341" s="183" t="s">
        <v>741</v>
      </c>
      <c r="H341" s="183" t="s">
        <v>2091</v>
      </c>
      <c r="I341" s="183" t="s">
        <v>2092</v>
      </c>
      <c r="J341" s="183" t="s">
        <v>2093</v>
      </c>
      <c r="K341" s="183" t="s">
        <v>1969</v>
      </c>
      <c r="L341" s="184">
        <v>1</v>
      </c>
      <c r="M341" s="184">
        <v>16</v>
      </c>
    </row>
    <row r="342" spans="1:13" ht="17.25" hidden="1" customHeight="1" x14ac:dyDescent="0.25">
      <c r="A342" s="183" t="s">
        <v>107</v>
      </c>
      <c r="B342" s="190">
        <v>1467</v>
      </c>
      <c r="C342" s="184">
        <v>2014</v>
      </c>
      <c r="D342" s="183" t="s">
        <v>2094</v>
      </c>
      <c r="E342" s="183" t="s">
        <v>740</v>
      </c>
      <c r="F342" s="184">
        <v>0</v>
      </c>
      <c r="G342" s="183" t="s">
        <v>741</v>
      </c>
      <c r="H342" s="183" t="s">
        <v>2095</v>
      </c>
      <c r="I342" s="183" t="s">
        <v>2096</v>
      </c>
      <c r="J342" s="183" t="s">
        <v>2097</v>
      </c>
      <c r="K342" s="183" t="s">
        <v>2098</v>
      </c>
      <c r="L342" s="184">
        <v>5</v>
      </c>
      <c r="M342" s="184">
        <v>13</v>
      </c>
    </row>
    <row r="343" spans="1:13" ht="17.25" hidden="1" customHeight="1" x14ac:dyDescent="0.25">
      <c r="A343" s="183" t="s">
        <v>107</v>
      </c>
      <c r="B343" s="190">
        <v>1465</v>
      </c>
      <c r="C343" s="184">
        <v>2014</v>
      </c>
      <c r="D343" s="183" t="s">
        <v>2099</v>
      </c>
      <c r="E343" s="183" t="s">
        <v>740</v>
      </c>
      <c r="F343" s="184">
        <v>0</v>
      </c>
      <c r="G343" s="183" t="s">
        <v>741</v>
      </c>
      <c r="H343" s="183" t="s">
        <v>2100</v>
      </c>
      <c r="I343" s="183" t="s">
        <v>2101</v>
      </c>
      <c r="J343" s="183" t="s">
        <v>2102</v>
      </c>
      <c r="K343" s="183" t="s">
        <v>2103</v>
      </c>
      <c r="L343" s="184">
        <v>5</v>
      </c>
      <c r="M343" s="184">
        <v>4.3</v>
      </c>
    </row>
    <row r="344" spans="1:13" ht="17.25" hidden="1" customHeight="1" x14ac:dyDescent="0.25">
      <c r="A344" s="183" t="s">
        <v>107</v>
      </c>
      <c r="B344" s="190">
        <v>1466</v>
      </c>
      <c r="C344" s="184">
        <v>2014</v>
      </c>
      <c r="D344" s="183" t="s">
        <v>2104</v>
      </c>
      <c r="E344" s="183" t="s">
        <v>740</v>
      </c>
      <c r="F344" s="184">
        <v>0</v>
      </c>
      <c r="G344" s="183" t="s">
        <v>741</v>
      </c>
      <c r="H344" s="183" t="s">
        <v>2105</v>
      </c>
      <c r="I344" s="183" t="s">
        <v>2096</v>
      </c>
      <c r="J344" s="183" t="s">
        <v>2106</v>
      </c>
      <c r="K344" s="183" t="s">
        <v>2017</v>
      </c>
      <c r="L344" s="184">
        <v>1</v>
      </c>
      <c r="M344" s="184">
        <v>0.4</v>
      </c>
    </row>
    <row r="345" spans="1:13" ht="17.25" hidden="1" customHeight="1" x14ac:dyDescent="0.25">
      <c r="A345" s="183" t="s">
        <v>108</v>
      </c>
      <c r="B345" s="184">
        <v>919</v>
      </c>
      <c r="C345" s="184">
        <v>2011</v>
      </c>
      <c r="D345" s="183" t="s">
        <v>2107</v>
      </c>
      <c r="E345" s="183" t="s">
        <v>773</v>
      </c>
      <c r="F345" s="185">
        <v>230000</v>
      </c>
      <c r="G345" s="183" t="s">
        <v>740</v>
      </c>
      <c r="H345" s="183" t="s">
        <v>2108</v>
      </c>
      <c r="I345" s="183" t="s">
        <v>2109</v>
      </c>
      <c r="J345" s="183" t="s">
        <v>2110</v>
      </c>
      <c r="K345" s="183" t="s">
        <v>239</v>
      </c>
      <c r="L345" s="184">
        <v>2</v>
      </c>
      <c r="M345" s="184">
        <v>153.30000000000001</v>
      </c>
    </row>
    <row r="346" spans="1:13" ht="17.25" hidden="1" customHeight="1" x14ac:dyDescent="0.25">
      <c r="A346" s="183" t="s">
        <v>108</v>
      </c>
      <c r="B346" s="184">
        <v>924</v>
      </c>
      <c r="C346" s="184">
        <v>2011</v>
      </c>
      <c r="D346" s="183" t="s">
        <v>2111</v>
      </c>
      <c r="E346" s="183" t="s">
        <v>773</v>
      </c>
      <c r="F346" s="185">
        <v>250000</v>
      </c>
      <c r="G346" s="183" t="s">
        <v>741</v>
      </c>
      <c r="H346" s="183" t="s">
        <v>2112</v>
      </c>
      <c r="I346" s="183" t="s">
        <v>2113</v>
      </c>
      <c r="J346" s="183" t="s">
        <v>2114</v>
      </c>
      <c r="K346" s="183" t="s">
        <v>2115</v>
      </c>
      <c r="L346" s="184">
        <v>2</v>
      </c>
      <c r="M346" s="184">
        <v>59</v>
      </c>
    </row>
    <row r="347" spans="1:13" ht="17.25" hidden="1" customHeight="1" x14ac:dyDescent="0.25">
      <c r="A347" s="183" t="s">
        <v>108</v>
      </c>
      <c r="B347" s="184">
        <v>921</v>
      </c>
      <c r="C347" s="184">
        <v>2011</v>
      </c>
      <c r="D347" s="183" t="s">
        <v>2116</v>
      </c>
      <c r="E347" s="183" t="s">
        <v>773</v>
      </c>
      <c r="F347" s="185">
        <v>250000</v>
      </c>
      <c r="G347" s="183" t="s">
        <v>741</v>
      </c>
      <c r="H347" s="183" t="s">
        <v>2117</v>
      </c>
      <c r="I347" s="183" t="s">
        <v>2118</v>
      </c>
      <c r="J347" s="183" t="s">
        <v>2116</v>
      </c>
      <c r="K347" s="183" t="s">
        <v>2119</v>
      </c>
      <c r="L347" s="184">
        <v>6</v>
      </c>
      <c r="M347" s="184">
        <v>30.2</v>
      </c>
    </row>
    <row r="348" spans="1:13" ht="17.25" hidden="1" customHeight="1" x14ac:dyDescent="0.25">
      <c r="A348" s="183" t="s">
        <v>108</v>
      </c>
      <c r="B348" s="184">
        <v>923</v>
      </c>
      <c r="C348" s="184">
        <v>2011</v>
      </c>
      <c r="D348" s="183" t="s">
        <v>2120</v>
      </c>
      <c r="E348" s="183" t="s">
        <v>740</v>
      </c>
      <c r="F348" s="185">
        <v>150000</v>
      </c>
      <c r="G348" s="183" t="s">
        <v>741</v>
      </c>
      <c r="H348" s="183" t="s">
        <v>2121</v>
      </c>
      <c r="I348" s="183" t="s">
        <v>2122</v>
      </c>
      <c r="J348" s="183" t="s">
        <v>2123</v>
      </c>
      <c r="K348" s="183" t="s">
        <v>2124</v>
      </c>
      <c r="L348" s="184">
        <v>3</v>
      </c>
      <c r="M348" s="184">
        <v>5</v>
      </c>
    </row>
    <row r="349" spans="1:13" ht="17.25" hidden="1" customHeight="1" x14ac:dyDescent="0.25">
      <c r="A349" s="183" t="s">
        <v>108</v>
      </c>
      <c r="B349" s="184">
        <v>920</v>
      </c>
      <c r="C349" s="184">
        <v>2011</v>
      </c>
      <c r="D349" s="183" t="s">
        <v>2125</v>
      </c>
      <c r="E349" s="183" t="s">
        <v>773</v>
      </c>
      <c r="F349" s="185">
        <v>35000</v>
      </c>
      <c r="G349" s="183" t="s">
        <v>741</v>
      </c>
      <c r="H349" s="183" t="s">
        <v>2126</v>
      </c>
      <c r="I349" s="183" t="s">
        <v>2127</v>
      </c>
      <c r="J349" s="183" t="s">
        <v>2128</v>
      </c>
      <c r="K349" s="183" t="s">
        <v>2129</v>
      </c>
      <c r="L349" s="184">
        <v>2</v>
      </c>
      <c r="M349" s="184">
        <v>1.2</v>
      </c>
    </row>
    <row r="350" spans="1:13" ht="17.25" hidden="1" customHeight="1" x14ac:dyDescent="0.25">
      <c r="A350" s="183" t="s">
        <v>108</v>
      </c>
      <c r="B350" s="184">
        <v>928</v>
      </c>
      <c r="C350" s="184">
        <v>2012</v>
      </c>
      <c r="D350" s="183" t="s">
        <v>2130</v>
      </c>
      <c r="E350" s="183" t="s">
        <v>740</v>
      </c>
      <c r="F350" s="185">
        <v>200000</v>
      </c>
      <c r="G350" s="183" t="s">
        <v>741</v>
      </c>
      <c r="H350" s="183" t="s">
        <v>2131</v>
      </c>
      <c r="I350" s="183" t="s">
        <v>2132</v>
      </c>
      <c r="J350" s="183" t="s">
        <v>2110</v>
      </c>
      <c r="K350" s="183" t="s">
        <v>239</v>
      </c>
      <c r="L350" s="184">
        <v>2</v>
      </c>
      <c r="M350" s="184">
        <v>153.30000000000001</v>
      </c>
    </row>
    <row r="351" spans="1:13" ht="17.25" hidden="1" customHeight="1" x14ac:dyDescent="0.25">
      <c r="A351" s="183" t="s">
        <v>108</v>
      </c>
      <c r="B351" s="184">
        <v>927</v>
      </c>
      <c r="C351" s="184">
        <v>2012</v>
      </c>
      <c r="D351" s="183" t="s">
        <v>2133</v>
      </c>
      <c r="E351" s="183" t="s">
        <v>740</v>
      </c>
      <c r="F351" s="185">
        <v>200000</v>
      </c>
      <c r="G351" s="183" t="s">
        <v>741</v>
      </c>
      <c r="H351" s="183" t="s">
        <v>2117</v>
      </c>
      <c r="I351" s="183" t="s">
        <v>2134</v>
      </c>
      <c r="J351" s="183" t="s">
        <v>2135</v>
      </c>
      <c r="K351" s="183" t="s">
        <v>2119</v>
      </c>
      <c r="L351" s="184">
        <v>5</v>
      </c>
      <c r="M351" s="184">
        <v>25.5</v>
      </c>
    </row>
    <row r="352" spans="1:13" ht="17.25" hidden="1" customHeight="1" x14ac:dyDescent="0.25">
      <c r="A352" s="183" t="s">
        <v>108</v>
      </c>
      <c r="B352" s="184">
        <v>929</v>
      </c>
      <c r="C352" s="184">
        <v>2012</v>
      </c>
      <c r="D352" s="183" t="s">
        <v>2136</v>
      </c>
      <c r="E352" s="183" t="s">
        <v>740</v>
      </c>
      <c r="F352" s="185">
        <v>200000</v>
      </c>
      <c r="G352" s="183" t="s">
        <v>741</v>
      </c>
      <c r="H352" s="183" t="s">
        <v>2137</v>
      </c>
      <c r="I352" s="183" t="s">
        <v>2138</v>
      </c>
      <c r="J352" s="183" t="s">
        <v>2139</v>
      </c>
      <c r="K352" s="183" t="s">
        <v>2140</v>
      </c>
      <c r="L352" s="184">
        <v>1</v>
      </c>
      <c r="M352" s="184">
        <v>12.6</v>
      </c>
    </row>
    <row r="353" spans="1:13" ht="17.25" hidden="1" customHeight="1" x14ac:dyDescent="0.25">
      <c r="A353" s="183" t="s">
        <v>108</v>
      </c>
      <c r="B353" s="184">
        <v>925</v>
      </c>
      <c r="C353" s="184">
        <v>2012</v>
      </c>
      <c r="D353" s="183" t="s">
        <v>2141</v>
      </c>
      <c r="E353" s="183" t="s">
        <v>740</v>
      </c>
      <c r="F353" s="185">
        <v>200000</v>
      </c>
      <c r="G353" s="183" t="s">
        <v>741</v>
      </c>
      <c r="H353" s="183" t="s">
        <v>2142</v>
      </c>
      <c r="I353" s="183" t="s">
        <v>2143</v>
      </c>
      <c r="J353" s="183" t="s">
        <v>2144</v>
      </c>
      <c r="K353" s="183" t="s">
        <v>239</v>
      </c>
      <c r="L353" s="184">
        <v>6</v>
      </c>
      <c r="M353" s="184">
        <v>2.2000000000000002</v>
      </c>
    </row>
    <row r="354" spans="1:13" ht="17.25" hidden="1" customHeight="1" x14ac:dyDescent="0.25">
      <c r="A354" s="183" t="s">
        <v>108</v>
      </c>
      <c r="B354" s="184">
        <v>932</v>
      </c>
      <c r="C354" s="184">
        <v>2014</v>
      </c>
      <c r="D354" s="183" t="s">
        <v>2145</v>
      </c>
      <c r="E354" s="183" t="s">
        <v>740</v>
      </c>
      <c r="F354" s="184">
        <v>0</v>
      </c>
      <c r="G354" s="183" t="s">
        <v>773</v>
      </c>
      <c r="H354" s="183" t="s">
        <v>2146</v>
      </c>
      <c r="I354" s="183" t="s">
        <v>2147</v>
      </c>
      <c r="J354" s="183" t="s">
        <v>2148</v>
      </c>
      <c r="K354" s="183" t="s">
        <v>2149</v>
      </c>
      <c r="L354" s="184">
        <v>1</v>
      </c>
      <c r="M354" s="184">
        <v>154.19999999999999</v>
      </c>
    </row>
    <row r="355" spans="1:13" ht="17.25" hidden="1" customHeight="1" x14ac:dyDescent="0.25">
      <c r="A355" s="183" t="s">
        <v>108</v>
      </c>
      <c r="B355" s="184">
        <v>931</v>
      </c>
      <c r="C355" s="184">
        <v>2014</v>
      </c>
      <c r="D355" s="183" t="s">
        <v>2150</v>
      </c>
      <c r="E355" s="183" t="s">
        <v>740</v>
      </c>
      <c r="F355" s="184">
        <v>0</v>
      </c>
      <c r="G355" s="183" t="s">
        <v>741</v>
      </c>
      <c r="H355" s="183" t="s">
        <v>2151</v>
      </c>
      <c r="I355" s="183" t="s">
        <v>2152</v>
      </c>
      <c r="J355" s="183" t="s">
        <v>2153</v>
      </c>
      <c r="K355" s="183" t="s">
        <v>2154</v>
      </c>
      <c r="L355" s="184">
        <v>1</v>
      </c>
      <c r="M355" s="184">
        <v>130</v>
      </c>
    </row>
    <row r="356" spans="1:13" ht="17.25" hidden="1" customHeight="1" x14ac:dyDescent="0.25">
      <c r="A356" s="183" t="s">
        <v>108</v>
      </c>
      <c r="B356" s="184">
        <v>933</v>
      </c>
      <c r="C356" s="184">
        <v>2014</v>
      </c>
      <c r="D356" s="183" t="s">
        <v>2155</v>
      </c>
      <c r="E356" s="183" t="s">
        <v>740</v>
      </c>
      <c r="F356" s="184">
        <v>0</v>
      </c>
      <c r="G356" s="183" t="s">
        <v>741</v>
      </c>
      <c r="H356" s="183" t="s">
        <v>2112</v>
      </c>
      <c r="I356" s="183" t="s">
        <v>2156</v>
      </c>
      <c r="J356" s="183" t="s">
        <v>2157</v>
      </c>
      <c r="K356" s="183" t="s">
        <v>2158</v>
      </c>
      <c r="L356" s="184">
        <v>2</v>
      </c>
      <c r="M356" s="184">
        <v>34</v>
      </c>
    </row>
    <row r="357" spans="1:13" ht="17.25" hidden="1" customHeight="1" x14ac:dyDescent="0.25">
      <c r="A357" s="183" t="s">
        <v>277</v>
      </c>
      <c r="B357" s="184">
        <v>495</v>
      </c>
      <c r="C357" s="184">
        <v>2011</v>
      </c>
      <c r="D357" s="183" t="s">
        <v>2159</v>
      </c>
      <c r="E357" s="183" t="s">
        <v>740</v>
      </c>
      <c r="F357" s="185">
        <v>111587</v>
      </c>
      <c r="G357" s="183" t="s">
        <v>749</v>
      </c>
      <c r="H357" s="183" t="s">
        <v>2160</v>
      </c>
      <c r="I357" s="183"/>
      <c r="J357" s="183" t="s">
        <v>2161</v>
      </c>
      <c r="K357" s="183" t="s">
        <v>1307</v>
      </c>
      <c r="L357" s="184">
        <v>3</v>
      </c>
      <c r="M357" s="184">
        <v>4.9000000000000004</v>
      </c>
    </row>
    <row r="358" spans="1:13" ht="17.25" hidden="1" customHeight="1" x14ac:dyDescent="0.25">
      <c r="A358" s="183" t="s">
        <v>277</v>
      </c>
      <c r="B358" s="184">
        <v>501</v>
      </c>
      <c r="C358" s="184">
        <v>2014</v>
      </c>
      <c r="D358" s="183" t="s">
        <v>2162</v>
      </c>
      <c r="E358" s="183" t="s">
        <v>740</v>
      </c>
      <c r="F358" s="184">
        <v>0</v>
      </c>
      <c r="G358" s="183" t="s">
        <v>740</v>
      </c>
      <c r="H358" s="183" t="s">
        <v>2163</v>
      </c>
      <c r="I358" s="183" t="s">
        <v>2164</v>
      </c>
      <c r="J358" s="183" t="s">
        <v>2165</v>
      </c>
      <c r="K358" s="183" t="s">
        <v>2166</v>
      </c>
      <c r="L358" s="184">
        <v>6</v>
      </c>
      <c r="M358" s="184">
        <v>46</v>
      </c>
    </row>
    <row r="359" spans="1:13" ht="17.25" hidden="1" customHeight="1" x14ac:dyDescent="0.25">
      <c r="A359" s="183" t="s">
        <v>277</v>
      </c>
      <c r="B359" s="184">
        <v>502</v>
      </c>
      <c r="C359" s="184">
        <v>2014</v>
      </c>
      <c r="D359" s="183" t="s">
        <v>2167</v>
      </c>
      <c r="E359" s="183" t="s">
        <v>740</v>
      </c>
      <c r="F359" s="184">
        <v>0</v>
      </c>
      <c r="G359" s="183" t="s">
        <v>741</v>
      </c>
      <c r="H359" s="183" t="s">
        <v>2168</v>
      </c>
      <c r="I359" s="183" t="s">
        <v>2169</v>
      </c>
      <c r="J359" s="183" t="s">
        <v>2167</v>
      </c>
      <c r="K359" s="183" t="s">
        <v>2170</v>
      </c>
      <c r="L359" s="184">
        <v>2</v>
      </c>
      <c r="M359" s="184">
        <v>30</v>
      </c>
    </row>
    <row r="360" spans="1:13" ht="17.25" hidden="1" customHeight="1" x14ac:dyDescent="0.25">
      <c r="A360" s="183" t="s">
        <v>277</v>
      </c>
      <c r="B360" s="184">
        <v>500</v>
      </c>
      <c r="C360" s="184">
        <v>2014</v>
      </c>
      <c r="D360" s="183" t="s">
        <v>2171</v>
      </c>
      <c r="E360" s="183" t="s">
        <v>740</v>
      </c>
      <c r="F360" s="184">
        <v>0</v>
      </c>
      <c r="G360" s="183" t="s">
        <v>741</v>
      </c>
      <c r="H360" s="183" t="s">
        <v>2172</v>
      </c>
      <c r="I360" s="183" t="s">
        <v>2173</v>
      </c>
      <c r="J360" s="183" t="s">
        <v>2171</v>
      </c>
      <c r="K360" s="183" t="s">
        <v>2174</v>
      </c>
      <c r="L360" s="184">
        <v>9</v>
      </c>
      <c r="M360" s="184">
        <v>1</v>
      </c>
    </row>
    <row r="361" spans="1:13" ht="17.25" hidden="1" customHeight="1" x14ac:dyDescent="0.25">
      <c r="A361" s="183" t="s">
        <v>277</v>
      </c>
      <c r="B361" s="184">
        <v>497</v>
      </c>
      <c r="C361" s="184">
        <v>2014</v>
      </c>
      <c r="D361" s="183" t="s">
        <v>2175</v>
      </c>
      <c r="E361" s="183" t="s">
        <v>740</v>
      </c>
      <c r="F361" s="184">
        <v>0</v>
      </c>
      <c r="G361" s="183" t="s">
        <v>749</v>
      </c>
      <c r="H361" s="183" t="s">
        <v>2176</v>
      </c>
      <c r="I361" s="183" t="s">
        <v>2177</v>
      </c>
      <c r="J361" s="183" t="s">
        <v>2175</v>
      </c>
      <c r="K361" s="183" t="s">
        <v>2170</v>
      </c>
      <c r="L361" s="184">
        <v>2</v>
      </c>
      <c r="M361" s="184">
        <v>21.2</v>
      </c>
    </row>
    <row r="362" spans="1:13" ht="17.25" hidden="1" customHeight="1" x14ac:dyDescent="0.25">
      <c r="A362" s="183" t="s">
        <v>277</v>
      </c>
      <c r="B362" s="184">
        <v>498</v>
      </c>
      <c r="C362" s="184">
        <v>2014</v>
      </c>
      <c r="D362" s="183" t="s">
        <v>2178</v>
      </c>
      <c r="E362" s="183" t="s">
        <v>740</v>
      </c>
      <c r="F362" s="184">
        <v>0</v>
      </c>
      <c r="G362" s="183" t="s">
        <v>749</v>
      </c>
      <c r="H362" s="183" t="s">
        <v>2179</v>
      </c>
      <c r="I362" s="183" t="s">
        <v>2180</v>
      </c>
      <c r="J362" s="183" t="s">
        <v>2178</v>
      </c>
      <c r="K362" s="183" t="s">
        <v>1307</v>
      </c>
      <c r="L362" s="184">
        <v>3</v>
      </c>
      <c r="M362" s="184">
        <v>7</v>
      </c>
    </row>
    <row r="363" spans="1:13" ht="17.25" hidden="1" customHeight="1" x14ac:dyDescent="0.25">
      <c r="A363" s="183" t="s">
        <v>22</v>
      </c>
      <c r="B363" s="184">
        <v>386</v>
      </c>
      <c r="C363" s="184">
        <v>2011</v>
      </c>
      <c r="D363" s="183" t="s">
        <v>2181</v>
      </c>
      <c r="E363" s="183" t="s">
        <v>740</v>
      </c>
      <c r="F363" s="185">
        <v>400000</v>
      </c>
      <c r="G363" s="183" t="s">
        <v>741</v>
      </c>
      <c r="H363" s="183" t="s">
        <v>1672</v>
      </c>
      <c r="I363" s="183" t="s">
        <v>2182</v>
      </c>
      <c r="J363" s="183" t="s">
        <v>2181</v>
      </c>
      <c r="K363" s="183" t="s">
        <v>2183</v>
      </c>
      <c r="L363" s="184">
        <v>5</v>
      </c>
      <c r="M363" s="184">
        <v>776</v>
      </c>
    </row>
    <row r="364" spans="1:13" ht="17.25" hidden="1" customHeight="1" x14ac:dyDescent="0.25">
      <c r="A364" s="183" t="s">
        <v>22</v>
      </c>
      <c r="B364" s="184">
        <v>388</v>
      </c>
      <c r="C364" s="184">
        <v>2012</v>
      </c>
      <c r="D364" s="183" t="s">
        <v>2184</v>
      </c>
      <c r="E364" s="183" t="s">
        <v>740</v>
      </c>
      <c r="F364" s="185">
        <v>950000</v>
      </c>
      <c r="G364" s="183" t="s">
        <v>740</v>
      </c>
      <c r="H364" s="183" t="s">
        <v>1672</v>
      </c>
      <c r="I364" s="183" t="s">
        <v>2185</v>
      </c>
      <c r="J364" s="183" t="s">
        <v>2186</v>
      </c>
      <c r="K364" s="183" t="s">
        <v>2187</v>
      </c>
      <c r="L364" s="184">
        <v>6</v>
      </c>
      <c r="M364" s="184">
        <v>382</v>
      </c>
    </row>
    <row r="365" spans="1:13" ht="17.25" hidden="1" customHeight="1" x14ac:dyDescent="0.25">
      <c r="A365" s="183" t="s">
        <v>110</v>
      </c>
      <c r="B365" s="184">
        <v>834</v>
      </c>
      <c r="C365" s="184">
        <v>2011</v>
      </c>
      <c r="D365" s="183" t="s">
        <v>2188</v>
      </c>
      <c r="E365" s="183" t="s">
        <v>773</v>
      </c>
      <c r="F365" s="185">
        <v>200000</v>
      </c>
      <c r="G365" s="183" t="s">
        <v>740</v>
      </c>
      <c r="H365" s="183" t="s">
        <v>2189</v>
      </c>
      <c r="I365" s="183"/>
      <c r="J365" s="183" t="s">
        <v>2190</v>
      </c>
      <c r="K365" s="183" t="s">
        <v>2012</v>
      </c>
      <c r="L365" s="184">
        <v>1</v>
      </c>
      <c r="M365" s="185">
        <v>5800</v>
      </c>
    </row>
    <row r="366" spans="1:13" ht="17.25" hidden="1" customHeight="1" x14ac:dyDescent="0.25">
      <c r="A366" s="183" t="s">
        <v>110</v>
      </c>
      <c r="B366" s="184">
        <v>833</v>
      </c>
      <c r="C366" s="184">
        <v>2011</v>
      </c>
      <c r="D366" s="183" t="s">
        <v>2191</v>
      </c>
      <c r="E366" s="183" t="s">
        <v>773</v>
      </c>
      <c r="F366" s="185">
        <v>57000</v>
      </c>
      <c r="G366" s="183" t="s">
        <v>741</v>
      </c>
      <c r="H366" s="183" t="s">
        <v>2192</v>
      </c>
      <c r="I366" s="183"/>
      <c r="J366" s="183" t="s">
        <v>2193</v>
      </c>
      <c r="K366" s="183" t="s">
        <v>2194</v>
      </c>
      <c r="L366" s="184">
        <v>2</v>
      </c>
      <c r="M366" s="184">
        <v>9.3000000000000007</v>
      </c>
    </row>
    <row r="367" spans="1:13" ht="17.25" hidden="1" customHeight="1" x14ac:dyDescent="0.25">
      <c r="A367" s="183" t="s">
        <v>110</v>
      </c>
      <c r="B367" s="184">
        <v>832</v>
      </c>
      <c r="C367" s="184">
        <v>2011</v>
      </c>
      <c r="D367" s="183" t="s">
        <v>2195</v>
      </c>
      <c r="E367" s="183" t="s">
        <v>740</v>
      </c>
      <c r="F367" s="185">
        <v>16412</v>
      </c>
      <c r="G367" s="183" t="s">
        <v>741</v>
      </c>
      <c r="H367" s="183" t="s">
        <v>2196</v>
      </c>
      <c r="I367" s="183"/>
      <c r="J367" s="183" t="s">
        <v>2197</v>
      </c>
      <c r="K367" s="183" t="s">
        <v>2194</v>
      </c>
      <c r="L367" s="184">
        <v>2</v>
      </c>
      <c r="M367" s="184">
        <v>8.3000000000000007</v>
      </c>
    </row>
    <row r="368" spans="1:13" ht="17.25" hidden="1" customHeight="1" x14ac:dyDescent="0.25">
      <c r="A368" s="183" t="s">
        <v>110</v>
      </c>
      <c r="B368" s="184">
        <v>830</v>
      </c>
      <c r="C368" s="184">
        <v>2011</v>
      </c>
      <c r="D368" s="183" t="s">
        <v>2198</v>
      </c>
      <c r="E368" s="183" t="s">
        <v>773</v>
      </c>
      <c r="F368" s="185">
        <v>25000</v>
      </c>
      <c r="G368" s="183" t="s">
        <v>741</v>
      </c>
      <c r="H368" s="183" t="s">
        <v>2199</v>
      </c>
      <c r="I368" s="183"/>
      <c r="J368" s="183" t="s">
        <v>2200</v>
      </c>
      <c r="K368" s="183" t="s">
        <v>2201</v>
      </c>
      <c r="L368" s="184">
        <v>2</v>
      </c>
      <c r="M368" s="184">
        <v>6.2</v>
      </c>
    </row>
    <row r="369" spans="1:13" ht="17.25" hidden="1" customHeight="1" x14ac:dyDescent="0.25">
      <c r="A369" s="183" t="s">
        <v>110</v>
      </c>
      <c r="B369" s="184">
        <v>831</v>
      </c>
      <c r="C369" s="184">
        <v>2011</v>
      </c>
      <c r="D369" s="183" t="s">
        <v>2202</v>
      </c>
      <c r="E369" s="183" t="s">
        <v>740</v>
      </c>
      <c r="F369" s="185">
        <v>74850</v>
      </c>
      <c r="G369" s="183" t="s">
        <v>741</v>
      </c>
      <c r="H369" s="183" t="s">
        <v>2203</v>
      </c>
      <c r="I369" s="183"/>
      <c r="J369" s="183" t="s">
        <v>2204</v>
      </c>
      <c r="K369" s="183" t="s">
        <v>2205</v>
      </c>
      <c r="L369" s="184">
        <v>1</v>
      </c>
      <c r="M369" s="184">
        <v>4</v>
      </c>
    </row>
    <row r="370" spans="1:13" ht="17.25" hidden="1" customHeight="1" x14ac:dyDescent="0.25">
      <c r="A370" s="183" t="s">
        <v>110</v>
      </c>
      <c r="B370" s="184">
        <v>835</v>
      </c>
      <c r="C370" s="184">
        <v>2011</v>
      </c>
      <c r="D370" s="183" t="s">
        <v>2206</v>
      </c>
      <c r="E370" s="183" t="s">
        <v>740</v>
      </c>
      <c r="F370" s="185">
        <v>43473</v>
      </c>
      <c r="G370" s="183" t="s">
        <v>749</v>
      </c>
      <c r="H370" s="183" t="s">
        <v>2189</v>
      </c>
      <c r="I370" s="183"/>
      <c r="J370" s="183" t="s">
        <v>2207</v>
      </c>
      <c r="K370" s="183" t="s">
        <v>2208</v>
      </c>
      <c r="L370" s="184">
        <v>1</v>
      </c>
      <c r="M370" s="184">
        <v>7.6</v>
      </c>
    </row>
    <row r="371" spans="1:13" ht="17.25" hidden="1" customHeight="1" x14ac:dyDescent="0.25">
      <c r="A371" s="183" t="s">
        <v>110</v>
      </c>
      <c r="B371" s="184">
        <v>837</v>
      </c>
      <c r="C371" s="184">
        <v>2012</v>
      </c>
      <c r="D371" s="183" t="s">
        <v>2209</v>
      </c>
      <c r="E371" s="183" t="s">
        <v>740</v>
      </c>
      <c r="F371" s="185">
        <v>75000</v>
      </c>
      <c r="G371" s="183" t="s">
        <v>741</v>
      </c>
      <c r="H371" s="183" t="s">
        <v>2210</v>
      </c>
      <c r="I371" s="183" t="s">
        <v>2211</v>
      </c>
      <c r="J371" s="183" t="s">
        <v>2212</v>
      </c>
      <c r="K371" s="183" t="s">
        <v>2012</v>
      </c>
      <c r="L371" s="184">
        <v>1</v>
      </c>
      <c r="M371" s="184">
        <v>250</v>
      </c>
    </row>
    <row r="372" spans="1:13" ht="17.25" hidden="1" customHeight="1" x14ac:dyDescent="0.25">
      <c r="A372" s="183" t="s">
        <v>110</v>
      </c>
      <c r="B372" s="184">
        <v>842</v>
      </c>
      <c r="C372" s="184">
        <v>2012</v>
      </c>
      <c r="D372" s="183" t="s">
        <v>2213</v>
      </c>
      <c r="E372" s="183" t="s">
        <v>740</v>
      </c>
      <c r="F372" s="185">
        <v>13441</v>
      </c>
      <c r="G372" s="183" t="s">
        <v>741</v>
      </c>
      <c r="H372" s="183" t="s">
        <v>2214</v>
      </c>
      <c r="I372" s="183" t="s">
        <v>2215</v>
      </c>
      <c r="J372" s="183" t="s">
        <v>2216</v>
      </c>
      <c r="K372" s="183" t="s">
        <v>1833</v>
      </c>
      <c r="L372" s="184">
        <v>2</v>
      </c>
      <c r="M372" s="184">
        <v>18.100000000000001</v>
      </c>
    </row>
    <row r="373" spans="1:13" ht="17.25" hidden="1" customHeight="1" x14ac:dyDescent="0.25">
      <c r="A373" s="183" t="s">
        <v>110</v>
      </c>
      <c r="B373" s="184">
        <v>839</v>
      </c>
      <c r="C373" s="184">
        <v>2012</v>
      </c>
      <c r="D373" s="183" t="s">
        <v>2217</v>
      </c>
      <c r="E373" s="183" t="s">
        <v>740</v>
      </c>
      <c r="F373" s="185">
        <v>27966</v>
      </c>
      <c r="G373" s="183" t="s">
        <v>741</v>
      </c>
      <c r="H373" s="183" t="s">
        <v>2218</v>
      </c>
      <c r="I373" s="183" t="s">
        <v>2219</v>
      </c>
      <c r="J373" s="183" t="s">
        <v>2220</v>
      </c>
      <c r="K373" s="183" t="s">
        <v>2221</v>
      </c>
      <c r="L373" s="184">
        <v>1</v>
      </c>
      <c r="M373" s="184">
        <v>10.4</v>
      </c>
    </row>
    <row r="374" spans="1:13" ht="17.25" hidden="1" customHeight="1" x14ac:dyDescent="0.25">
      <c r="A374" s="183" t="s">
        <v>110</v>
      </c>
      <c r="B374" s="184">
        <v>836</v>
      </c>
      <c r="C374" s="184">
        <v>2012</v>
      </c>
      <c r="D374" s="183" t="s">
        <v>2222</v>
      </c>
      <c r="E374" s="183" t="s">
        <v>740</v>
      </c>
      <c r="F374" s="185">
        <v>25000</v>
      </c>
      <c r="G374" s="183" t="s">
        <v>741</v>
      </c>
      <c r="H374" s="183" t="s">
        <v>2223</v>
      </c>
      <c r="I374" s="183" t="s">
        <v>2224</v>
      </c>
      <c r="J374" s="183" t="s">
        <v>2225</v>
      </c>
      <c r="K374" s="183" t="s">
        <v>2201</v>
      </c>
      <c r="L374" s="184">
        <v>2</v>
      </c>
      <c r="M374" s="184">
        <v>3.6</v>
      </c>
    </row>
    <row r="375" spans="1:13" ht="17.25" hidden="1" customHeight="1" x14ac:dyDescent="0.25">
      <c r="A375" s="183" t="s">
        <v>110</v>
      </c>
      <c r="B375" s="184">
        <v>838</v>
      </c>
      <c r="C375" s="184">
        <v>2012</v>
      </c>
      <c r="D375" s="183" t="s">
        <v>2226</v>
      </c>
      <c r="E375" s="183" t="s">
        <v>740</v>
      </c>
      <c r="F375" s="185">
        <v>36500</v>
      </c>
      <c r="G375" s="183" t="s">
        <v>741</v>
      </c>
      <c r="H375" s="183" t="s">
        <v>2227</v>
      </c>
      <c r="I375" s="183" t="s">
        <v>2228</v>
      </c>
      <c r="J375" s="183" t="s">
        <v>2229</v>
      </c>
      <c r="K375" s="183" t="s">
        <v>2208</v>
      </c>
      <c r="L375" s="184">
        <v>1</v>
      </c>
      <c r="M375" s="184">
        <v>2.4</v>
      </c>
    </row>
    <row r="376" spans="1:13" ht="17.25" hidden="1" customHeight="1" x14ac:dyDescent="0.25">
      <c r="A376" s="183" t="s">
        <v>110</v>
      </c>
      <c r="B376" s="184">
        <v>840</v>
      </c>
      <c r="C376" s="184">
        <v>2012</v>
      </c>
      <c r="D376" s="183" t="s">
        <v>2230</v>
      </c>
      <c r="E376" s="183" t="s">
        <v>740</v>
      </c>
      <c r="F376" s="185">
        <v>18617</v>
      </c>
      <c r="G376" s="183" t="s">
        <v>741</v>
      </c>
      <c r="H376" s="183" t="s">
        <v>2231</v>
      </c>
      <c r="I376" s="183" t="s">
        <v>2232</v>
      </c>
      <c r="J376" s="183" t="s">
        <v>2233</v>
      </c>
      <c r="K376" s="183" t="s">
        <v>2234</v>
      </c>
      <c r="L376" s="184">
        <v>1</v>
      </c>
      <c r="M376" s="184">
        <v>1.4</v>
      </c>
    </row>
    <row r="377" spans="1:13" ht="17.25" hidden="1" customHeight="1" x14ac:dyDescent="0.25">
      <c r="A377" s="183" t="s">
        <v>110</v>
      </c>
      <c r="B377" s="184">
        <v>845</v>
      </c>
      <c r="C377" s="184">
        <v>2012</v>
      </c>
      <c r="D377" s="183" t="s">
        <v>2235</v>
      </c>
      <c r="E377" s="183" t="s">
        <v>740</v>
      </c>
      <c r="F377" s="185">
        <v>59141</v>
      </c>
      <c r="G377" s="183" t="s">
        <v>749</v>
      </c>
      <c r="H377" s="183" t="s">
        <v>2214</v>
      </c>
      <c r="I377" s="183" t="s">
        <v>2236</v>
      </c>
      <c r="J377" s="183" t="s">
        <v>2237</v>
      </c>
      <c r="K377" s="183" t="s">
        <v>2221</v>
      </c>
      <c r="L377" s="184">
        <v>1</v>
      </c>
      <c r="M377" s="185">
        <v>1344.8</v>
      </c>
    </row>
    <row r="378" spans="1:13" ht="17.25" hidden="1" customHeight="1" x14ac:dyDescent="0.25">
      <c r="A378" s="183" t="s">
        <v>110</v>
      </c>
      <c r="B378" s="184">
        <v>841</v>
      </c>
      <c r="C378" s="184">
        <v>2012</v>
      </c>
      <c r="D378" s="183" t="s">
        <v>2238</v>
      </c>
      <c r="E378" s="183" t="s">
        <v>740</v>
      </c>
      <c r="F378" s="185">
        <v>107530</v>
      </c>
      <c r="G378" s="183" t="s">
        <v>749</v>
      </c>
      <c r="H378" s="183" t="s">
        <v>2214</v>
      </c>
      <c r="I378" s="183" t="s">
        <v>2239</v>
      </c>
      <c r="J378" s="183" t="s">
        <v>2240</v>
      </c>
      <c r="K378" s="183" t="s">
        <v>1583</v>
      </c>
      <c r="L378" s="184">
        <v>1</v>
      </c>
      <c r="M378" s="184">
        <v>0.3</v>
      </c>
    </row>
    <row r="379" spans="1:13" ht="17.25" hidden="1" customHeight="1" x14ac:dyDescent="0.25">
      <c r="A379" s="183" t="s">
        <v>110</v>
      </c>
      <c r="B379" s="184">
        <v>843</v>
      </c>
      <c r="C379" s="184">
        <v>2012</v>
      </c>
      <c r="D379" s="183" t="s">
        <v>2241</v>
      </c>
      <c r="E379" s="183" t="s">
        <v>740</v>
      </c>
      <c r="F379" s="185">
        <v>5377</v>
      </c>
      <c r="G379" s="183" t="s">
        <v>749</v>
      </c>
      <c r="H379" s="183" t="s">
        <v>2214</v>
      </c>
      <c r="I379" s="183" t="s">
        <v>2242</v>
      </c>
      <c r="J379" s="183" t="s">
        <v>2243</v>
      </c>
      <c r="K379" s="183" t="s">
        <v>2012</v>
      </c>
      <c r="L379" s="184">
        <v>1</v>
      </c>
      <c r="M379" s="184">
        <v>0.1</v>
      </c>
    </row>
    <row r="380" spans="1:13" ht="17.25" hidden="1" customHeight="1" x14ac:dyDescent="0.25">
      <c r="A380" s="183" t="s">
        <v>110</v>
      </c>
      <c r="B380" s="184">
        <v>847</v>
      </c>
      <c r="C380" s="184">
        <v>2013</v>
      </c>
      <c r="D380" s="183" t="s">
        <v>2244</v>
      </c>
      <c r="E380" s="183" t="s">
        <v>740</v>
      </c>
      <c r="F380" s="189">
        <v>58850</v>
      </c>
      <c r="G380" s="183" t="s">
        <v>749</v>
      </c>
      <c r="H380" s="183" t="s">
        <v>2245</v>
      </c>
      <c r="I380" s="183" t="s">
        <v>2246</v>
      </c>
      <c r="J380" s="183" t="s">
        <v>2247</v>
      </c>
      <c r="K380" s="183" t="s">
        <v>2248</v>
      </c>
      <c r="L380" s="184">
        <v>0</v>
      </c>
      <c r="M380" s="184">
        <v>23.5</v>
      </c>
    </row>
    <row r="381" spans="1:13" ht="17.25" hidden="1" customHeight="1" x14ac:dyDescent="0.25">
      <c r="A381" s="183" t="s">
        <v>110</v>
      </c>
      <c r="B381" s="184">
        <v>848</v>
      </c>
      <c r="C381" s="184">
        <v>2013</v>
      </c>
      <c r="D381" s="183" t="s">
        <v>2249</v>
      </c>
      <c r="E381" s="183" t="s">
        <v>740</v>
      </c>
      <c r="F381" s="189">
        <v>5470</v>
      </c>
      <c r="G381" s="183" t="s">
        <v>749</v>
      </c>
      <c r="H381" s="183" t="s">
        <v>2250</v>
      </c>
      <c r="I381" s="183" t="s">
        <v>2251</v>
      </c>
      <c r="J381" s="183" t="s">
        <v>2252</v>
      </c>
      <c r="K381" s="183" t="s">
        <v>2253</v>
      </c>
      <c r="L381" s="184">
        <v>0</v>
      </c>
      <c r="M381" s="184">
        <v>19</v>
      </c>
    </row>
    <row r="382" spans="1:13" ht="17.25" hidden="1" customHeight="1" x14ac:dyDescent="0.25">
      <c r="A382" s="183" t="s">
        <v>110</v>
      </c>
      <c r="B382" s="184">
        <v>846</v>
      </c>
      <c r="C382" s="184">
        <v>2013</v>
      </c>
      <c r="D382" s="183" t="s">
        <v>2254</v>
      </c>
      <c r="E382" s="183" t="s">
        <v>740</v>
      </c>
      <c r="F382" s="189">
        <v>147900</v>
      </c>
      <c r="G382" s="183" t="s">
        <v>749</v>
      </c>
      <c r="H382" s="183" t="s">
        <v>2255</v>
      </c>
      <c r="I382" s="183" t="s">
        <v>2256</v>
      </c>
      <c r="J382" s="183" t="s">
        <v>2257</v>
      </c>
      <c r="K382" s="183" t="s">
        <v>2248</v>
      </c>
      <c r="L382" s="184">
        <v>0</v>
      </c>
      <c r="M382" s="184">
        <v>13</v>
      </c>
    </row>
    <row r="383" spans="1:13" ht="17.25" hidden="1" customHeight="1" x14ac:dyDescent="0.25">
      <c r="A383" s="183" t="s">
        <v>110</v>
      </c>
      <c r="B383" s="184">
        <v>850</v>
      </c>
      <c r="C383" s="184">
        <v>2014</v>
      </c>
      <c r="D383" s="183" t="s">
        <v>2258</v>
      </c>
      <c r="E383" s="183" t="s">
        <v>740</v>
      </c>
      <c r="F383" s="184">
        <v>0</v>
      </c>
      <c r="G383" s="183" t="s">
        <v>741</v>
      </c>
      <c r="H383" s="183" t="s">
        <v>2259</v>
      </c>
      <c r="I383" s="183" t="s">
        <v>2260</v>
      </c>
      <c r="J383" s="183" t="s">
        <v>2261</v>
      </c>
      <c r="K383" s="183" t="s">
        <v>864</v>
      </c>
      <c r="L383" s="184">
        <v>2</v>
      </c>
      <c r="M383" s="184">
        <v>6</v>
      </c>
    </row>
    <row r="384" spans="1:13" ht="17.25" hidden="1" customHeight="1" x14ac:dyDescent="0.25">
      <c r="A384" s="183" t="s">
        <v>110</v>
      </c>
      <c r="B384" s="184">
        <v>853</v>
      </c>
      <c r="C384" s="184">
        <v>2014</v>
      </c>
      <c r="D384" s="183" t="s">
        <v>2262</v>
      </c>
      <c r="E384" s="183" t="s">
        <v>740</v>
      </c>
      <c r="F384" s="184">
        <v>0</v>
      </c>
      <c r="G384" s="183" t="s">
        <v>749</v>
      </c>
      <c r="H384" s="183" t="s">
        <v>2263</v>
      </c>
      <c r="I384" s="183" t="s">
        <v>2264</v>
      </c>
      <c r="J384" s="183" t="s">
        <v>2265</v>
      </c>
      <c r="K384" s="183" t="s">
        <v>2266</v>
      </c>
      <c r="L384" s="184">
        <v>2</v>
      </c>
      <c r="M384" s="184">
        <v>12</v>
      </c>
    </row>
    <row r="385" spans="1:13" ht="17.25" hidden="1" customHeight="1" x14ac:dyDescent="0.25">
      <c r="A385" s="183" t="s">
        <v>110</v>
      </c>
      <c r="B385" s="184">
        <v>851</v>
      </c>
      <c r="C385" s="184">
        <v>2014</v>
      </c>
      <c r="D385" s="183" t="s">
        <v>2267</v>
      </c>
      <c r="E385" s="183" t="s">
        <v>740</v>
      </c>
      <c r="F385" s="184">
        <v>0</v>
      </c>
      <c r="G385" s="183" t="s">
        <v>749</v>
      </c>
      <c r="H385" s="183" t="s">
        <v>2268</v>
      </c>
      <c r="I385" s="183" t="s">
        <v>2269</v>
      </c>
      <c r="J385" s="183" t="s">
        <v>2270</v>
      </c>
      <c r="K385" s="183" t="s">
        <v>2208</v>
      </c>
      <c r="L385" s="184">
        <v>2</v>
      </c>
      <c r="M385" s="184">
        <v>6</v>
      </c>
    </row>
    <row r="386" spans="1:13" ht="17.25" hidden="1" customHeight="1" x14ac:dyDescent="0.25">
      <c r="A386" s="183" t="s">
        <v>10</v>
      </c>
      <c r="B386" s="190">
        <v>1707</v>
      </c>
      <c r="C386" s="184">
        <v>2011</v>
      </c>
      <c r="D386" s="183" t="s">
        <v>2271</v>
      </c>
      <c r="E386" s="183" t="s">
        <v>740</v>
      </c>
      <c r="F386" s="185">
        <v>171225</v>
      </c>
      <c r="G386" s="183" t="s">
        <v>741</v>
      </c>
      <c r="H386" s="183" t="s">
        <v>1672</v>
      </c>
      <c r="I386" s="183" t="s">
        <v>2272</v>
      </c>
      <c r="J386" s="183" t="s">
        <v>2273</v>
      </c>
      <c r="K386" s="183" t="s">
        <v>2039</v>
      </c>
      <c r="L386" s="184">
        <v>2</v>
      </c>
      <c r="M386" s="185">
        <v>5300</v>
      </c>
    </row>
    <row r="387" spans="1:13" ht="17.25" hidden="1" customHeight="1" x14ac:dyDescent="0.25">
      <c r="A387" s="183" t="s">
        <v>10</v>
      </c>
      <c r="B387" s="190">
        <v>1708</v>
      </c>
      <c r="C387" s="184">
        <v>2011</v>
      </c>
      <c r="D387" s="183" t="s">
        <v>2274</v>
      </c>
      <c r="E387" s="183" t="s">
        <v>740</v>
      </c>
      <c r="F387" s="185">
        <v>332910</v>
      </c>
      <c r="G387" s="183" t="s">
        <v>741</v>
      </c>
      <c r="H387" s="183" t="s">
        <v>1672</v>
      </c>
      <c r="I387" s="183" t="s">
        <v>2275</v>
      </c>
      <c r="J387" s="183" t="s">
        <v>2276</v>
      </c>
      <c r="K387" s="183" t="s">
        <v>2277</v>
      </c>
      <c r="L387" s="184">
        <v>2</v>
      </c>
      <c r="M387" s="184">
        <v>142</v>
      </c>
    </row>
    <row r="388" spans="1:13" ht="17.25" hidden="1" customHeight="1" x14ac:dyDescent="0.25">
      <c r="A388" s="183" t="s">
        <v>10</v>
      </c>
      <c r="B388" s="190">
        <v>1706</v>
      </c>
      <c r="C388" s="184">
        <v>2011</v>
      </c>
      <c r="D388" s="183" t="s">
        <v>2278</v>
      </c>
      <c r="E388" s="183" t="s">
        <v>740</v>
      </c>
      <c r="F388" s="185">
        <v>114150</v>
      </c>
      <c r="G388" s="183" t="s">
        <v>741</v>
      </c>
      <c r="H388" s="183" t="s">
        <v>2279</v>
      </c>
      <c r="I388" s="183" t="s">
        <v>2280</v>
      </c>
      <c r="J388" s="183" t="s">
        <v>2281</v>
      </c>
      <c r="K388" s="183" t="s">
        <v>2282</v>
      </c>
      <c r="L388" s="184">
        <v>4</v>
      </c>
      <c r="M388" s="184">
        <v>48.3</v>
      </c>
    </row>
    <row r="389" spans="1:13" ht="17.25" hidden="1" customHeight="1" x14ac:dyDescent="0.25">
      <c r="A389" s="183" t="s">
        <v>10</v>
      </c>
      <c r="B389" s="190">
        <v>1702</v>
      </c>
      <c r="C389" s="184">
        <v>2011</v>
      </c>
      <c r="D389" s="183" t="s">
        <v>2283</v>
      </c>
      <c r="E389" s="183" t="s">
        <v>740</v>
      </c>
      <c r="F389" s="185">
        <v>85612</v>
      </c>
      <c r="G389" s="183" t="s">
        <v>741</v>
      </c>
      <c r="H389" s="183" t="s">
        <v>2284</v>
      </c>
      <c r="I389" s="183" t="s">
        <v>2285</v>
      </c>
      <c r="J389" s="183" t="s">
        <v>2286</v>
      </c>
      <c r="K389" s="183" t="s">
        <v>1916</v>
      </c>
      <c r="L389" s="184">
        <v>15</v>
      </c>
      <c r="M389" s="184">
        <v>8.3000000000000007</v>
      </c>
    </row>
    <row r="390" spans="1:13" ht="17.25" hidden="1" customHeight="1" x14ac:dyDescent="0.25">
      <c r="A390" s="183" t="s">
        <v>10</v>
      </c>
      <c r="B390" s="190">
        <v>1704</v>
      </c>
      <c r="C390" s="184">
        <v>2011</v>
      </c>
      <c r="D390" s="183" t="s">
        <v>2287</v>
      </c>
      <c r="E390" s="183" t="s">
        <v>773</v>
      </c>
      <c r="F390" s="185">
        <v>34137.93</v>
      </c>
      <c r="G390" s="183" t="s">
        <v>741</v>
      </c>
      <c r="H390" s="183" t="s">
        <v>2288</v>
      </c>
      <c r="I390" s="183" t="s">
        <v>2289</v>
      </c>
      <c r="J390" s="183" t="s">
        <v>2290</v>
      </c>
      <c r="K390" s="183" t="s">
        <v>2291</v>
      </c>
      <c r="L390" s="184">
        <v>4</v>
      </c>
      <c r="M390" s="184">
        <v>5.0999999999999996</v>
      </c>
    </row>
    <row r="391" spans="1:13" ht="17.25" hidden="1" customHeight="1" x14ac:dyDescent="0.25">
      <c r="A391" s="183" t="s">
        <v>10</v>
      </c>
      <c r="B391" s="190">
        <v>1703</v>
      </c>
      <c r="C391" s="184">
        <v>2011</v>
      </c>
      <c r="D391" s="183" t="s">
        <v>2292</v>
      </c>
      <c r="E391" s="183" t="s">
        <v>773</v>
      </c>
      <c r="F391" s="185">
        <v>113810</v>
      </c>
      <c r="G391" s="183" t="s">
        <v>741</v>
      </c>
      <c r="H391" s="183" t="s">
        <v>2293</v>
      </c>
      <c r="I391" s="183" t="s">
        <v>2294</v>
      </c>
      <c r="J391" s="183" t="s">
        <v>2295</v>
      </c>
      <c r="K391" s="183" t="s">
        <v>2296</v>
      </c>
      <c r="L391" s="184">
        <v>6</v>
      </c>
      <c r="M391" s="184">
        <v>5</v>
      </c>
    </row>
    <row r="392" spans="1:13" ht="17.25" hidden="1" customHeight="1" x14ac:dyDescent="0.25">
      <c r="A392" s="183" t="s">
        <v>10</v>
      </c>
      <c r="B392" s="190">
        <v>1697</v>
      </c>
      <c r="C392" s="184">
        <v>2011</v>
      </c>
      <c r="D392" s="183" t="s">
        <v>2297</v>
      </c>
      <c r="E392" s="183" t="s">
        <v>740</v>
      </c>
      <c r="F392" s="185">
        <v>81555.600000000006</v>
      </c>
      <c r="G392" s="183" t="s">
        <v>741</v>
      </c>
      <c r="H392" s="183" t="s">
        <v>2298</v>
      </c>
      <c r="I392" s="183" t="s">
        <v>2299</v>
      </c>
      <c r="J392" s="183" t="s">
        <v>2300</v>
      </c>
      <c r="K392" s="183" t="s">
        <v>2301</v>
      </c>
      <c r="L392" s="184">
        <v>4</v>
      </c>
      <c r="M392" s="184">
        <v>1.5</v>
      </c>
    </row>
    <row r="393" spans="1:13" ht="17.25" hidden="1" customHeight="1" x14ac:dyDescent="0.25">
      <c r="A393" s="183" t="s">
        <v>10</v>
      </c>
      <c r="B393" s="190">
        <v>1700</v>
      </c>
      <c r="C393" s="184">
        <v>2011</v>
      </c>
      <c r="D393" s="183" t="s">
        <v>2302</v>
      </c>
      <c r="E393" s="183" t="s">
        <v>773</v>
      </c>
      <c r="F393" s="185">
        <v>21370.05</v>
      </c>
      <c r="G393" s="183" t="s">
        <v>741</v>
      </c>
      <c r="H393" s="183" t="s">
        <v>2303</v>
      </c>
      <c r="I393" s="183" t="s">
        <v>2304</v>
      </c>
      <c r="J393" s="183" t="s">
        <v>2305</v>
      </c>
      <c r="K393" s="183" t="s">
        <v>2306</v>
      </c>
      <c r="L393" s="184">
        <v>7</v>
      </c>
      <c r="M393" s="184">
        <v>0.1</v>
      </c>
    </row>
    <row r="394" spans="1:13" ht="17.25" hidden="1" customHeight="1" x14ac:dyDescent="0.25">
      <c r="A394" s="183" t="s">
        <v>10</v>
      </c>
      <c r="B394" s="190">
        <v>1705</v>
      </c>
      <c r="C394" s="184">
        <v>2011</v>
      </c>
      <c r="D394" s="183" t="s">
        <v>2307</v>
      </c>
      <c r="E394" s="183" t="s">
        <v>773</v>
      </c>
      <c r="F394" s="185">
        <v>78762.86</v>
      </c>
      <c r="G394" s="183" t="s">
        <v>749</v>
      </c>
      <c r="H394" s="183" t="s">
        <v>2308</v>
      </c>
      <c r="I394" s="183" t="s">
        <v>2309</v>
      </c>
      <c r="J394" s="183" t="s">
        <v>2310</v>
      </c>
      <c r="K394" s="183" t="s">
        <v>2311</v>
      </c>
      <c r="L394" s="184">
        <v>1</v>
      </c>
      <c r="M394" s="184">
        <v>19.3</v>
      </c>
    </row>
    <row r="395" spans="1:13" ht="17.25" hidden="1" customHeight="1" x14ac:dyDescent="0.25">
      <c r="A395" s="183" t="s">
        <v>10</v>
      </c>
      <c r="B395" s="190">
        <v>1710</v>
      </c>
      <c r="C395" s="184">
        <v>2012</v>
      </c>
      <c r="D395" s="183" t="s">
        <v>2312</v>
      </c>
      <c r="E395" s="183" t="s">
        <v>740</v>
      </c>
      <c r="F395" s="185">
        <v>113550</v>
      </c>
      <c r="G395" s="183" t="s">
        <v>741</v>
      </c>
      <c r="H395" s="183" t="s">
        <v>2313</v>
      </c>
      <c r="I395" s="183" t="s">
        <v>2314</v>
      </c>
      <c r="J395" s="183" t="s">
        <v>2315</v>
      </c>
      <c r="K395" s="183" t="s">
        <v>1916</v>
      </c>
      <c r="L395" s="184">
        <v>11</v>
      </c>
      <c r="M395" s="184">
        <v>63.1</v>
      </c>
    </row>
    <row r="396" spans="1:13" ht="17.25" hidden="1" customHeight="1" x14ac:dyDescent="0.25">
      <c r="A396" s="183" t="s">
        <v>10</v>
      </c>
      <c r="B396" s="190">
        <v>1713</v>
      </c>
      <c r="C396" s="184">
        <v>2012</v>
      </c>
      <c r="D396" s="183" t="s">
        <v>2316</v>
      </c>
      <c r="E396" s="183" t="s">
        <v>740</v>
      </c>
      <c r="F396" s="185">
        <v>113550</v>
      </c>
      <c r="G396" s="183" t="s">
        <v>741</v>
      </c>
      <c r="H396" s="183" t="s">
        <v>2317</v>
      </c>
      <c r="I396" s="183" t="s">
        <v>2318</v>
      </c>
      <c r="J396" s="183" t="s">
        <v>2316</v>
      </c>
      <c r="K396" s="183" t="s">
        <v>2319</v>
      </c>
      <c r="L396" s="184">
        <v>1</v>
      </c>
      <c r="M396" s="184">
        <v>55</v>
      </c>
    </row>
    <row r="397" spans="1:13" ht="17.25" hidden="1" customHeight="1" x14ac:dyDescent="0.25">
      <c r="A397" s="183" t="s">
        <v>10</v>
      </c>
      <c r="B397" s="190">
        <v>1715</v>
      </c>
      <c r="C397" s="184">
        <v>2012</v>
      </c>
      <c r="D397" s="183" t="s">
        <v>2320</v>
      </c>
      <c r="E397" s="183" t="s">
        <v>740</v>
      </c>
      <c r="F397" s="185">
        <v>95949.75</v>
      </c>
      <c r="G397" s="183" t="s">
        <v>741</v>
      </c>
      <c r="H397" s="183" t="s">
        <v>2321</v>
      </c>
      <c r="I397" s="183" t="s">
        <v>2322</v>
      </c>
      <c r="J397" s="183" t="s">
        <v>2323</v>
      </c>
      <c r="K397" s="183" t="s">
        <v>2282</v>
      </c>
      <c r="L397" s="184">
        <v>4</v>
      </c>
      <c r="M397" s="184">
        <v>37</v>
      </c>
    </row>
    <row r="398" spans="1:13" ht="17.25" hidden="1" customHeight="1" x14ac:dyDescent="0.25">
      <c r="A398" s="183" t="s">
        <v>10</v>
      </c>
      <c r="B398" s="190">
        <v>1709</v>
      </c>
      <c r="C398" s="184">
        <v>2012</v>
      </c>
      <c r="D398" s="183" t="s">
        <v>2324</v>
      </c>
      <c r="E398" s="183" t="s">
        <v>740</v>
      </c>
      <c r="F398" s="185">
        <v>64245</v>
      </c>
      <c r="G398" s="183" t="s">
        <v>741</v>
      </c>
      <c r="H398" s="183" t="s">
        <v>2325</v>
      </c>
      <c r="I398" s="183" t="s">
        <v>2326</v>
      </c>
      <c r="J398" s="183" t="s">
        <v>2327</v>
      </c>
      <c r="K398" s="183" t="s">
        <v>2328</v>
      </c>
      <c r="L398" s="184">
        <v>2</v>
      </c>
      <c r="M398" s="184">
        <v>32.200000000000003</v>
      </c>
    </row>
    <row r="399" spans="1:13" ht="17.25" hidden="1" customHeight="1" x14ac:dyDescent="0.25">
      <c r="A399" s="183" t="s">
        <v>10</v>
      </c>
      <c r="B399" s="190">
        <v>1716</v>
      </c>
      <c r="C399" s="184">
        <v>2012</v>
      </c>
      <c r="D399" s="183" t="s">
        <v>2329</v>
      </c>
      <c r="E399" s="183" t="s">
        <v>740</v>
      </c>
      <c r="F399" s="185">
        <v>34065</v>
      </c>
      <c r="G399" s="183" t="s">
        <v>741</v>
      </c>
      <c r="H399" s="183" t="s">
        <v>2330</v>
      </c>
      <c r="I399" s="183" t="s">
        <v>2331</v>
      </c>
      <c r="J399" s="183" t="s">
        <v>2332</v>
      </c>
      <c r="K399" s="183" t="s">
        <v>2333</v>
      </c>
      <c r="L399" s="184">
        <v>2</v>
      </c>
      <c r="M399" s="184">
        <v>10.199999999999999</v>
      </c>
    </row>
    <row r="400" spans="1:13" ht="17.25" hidden="1" customHeight="1" x14ac:dyDescent="0.25">
      <c r="A400" s="183" t="s">
        <v>10</v>
      </c>
      <c r="B400" s="190">
        <v>1711</v>
      </c>
      <c r="C400" s="184">
        <v>2012</v>
      </c>
      <c r="D400" s="183" t="s">
        <v>2334</v>
      </c>
      <c r="E400" s="183" t="s">
        <v>740</v>
      </c>
      <c r="F400" s="185">
        <v>85162.5</v>
      </c>
      <c r="G400" s="183" t="s">
        <v>741</v>
      </c>
      <c r="H400" s="183" t="s">
        <v>2335</v>
      </c>
      <c r="I400" s="183" t="s">
        <v>2336</v>
      </c>
      <c r="J400" s="183" t="s">
        <v>2337</v>
      </c>
      <c r="K400" s="183" t="s">
        <v>1557</v>
      </c>
      <c r="L400" s="184">
        <v>6</v>
      </c>
      <c r="M400" s="184">
        <v>6.3</v>
      </c>
    </row>
    <row r="401" spans="1:13" ht="17.25" hidden="1" customHeight="1" x14ac:dyDescent="0.25">
      <c r="A401" s="183" t="s">
        <v>10</v>
      </c>
      <c r="B401" s="190">
        <v>1712</v>
      </c>
      <c r="C401" s="184">
        <v>2012</v>
      </c>
      <c r="D401" s="183" t="s">
        <v>2338</v>
      </c>
      <c r="E401" s="183" t="s">
        <v>740</v>
      </c>
      <c r="F401" s="185">
        <v>113550</v>
      </c>
      <c r="G401" s="183" t="s">
        <v>741</v>
      </c>
      <c r="H401" s="183" t="s">
        <v>2339</v>
      </c>
      <c r="I401" s="183" t="s">
        <v>2340</v>
      </c>
      <c r="J401" s="183" t="s">
        <v>2341</v>
      </c>
      <c r="K401" s="183" t="s">
        <v>2342</v>
      </c>
      <c r="L401" s="184">
        <v>4</v>
      </c>
      <c r="M401" s="184">
        <v>4.5</v>
      </c>
    </row>
    <row r="402" spans="1:13" ht="17.25" hidden="1" customHeight="1" x14ac:dyDescent="0.25">
      <c r="A402" s="183" t="s">
        <v>10</v>
      </c>
      <c r="B402" s="190">
        <v>1701</v>
      </c>
      <c r="C402" s="184">
        <v>2012</v>
      </c>
      <c r="D402" s="183" t="s">
        <v>2343</v>
      </c>
      <c r="E402" s="183" t="s">
        <v>740</v>
      </c>
      <c r="F402" s="185">
        <v>32075</v>
      </c>
      <c r="G402" s="183" t="s">
        <v>741</v>
      </c>
      <c r="H402" s="183" t="s">
        <v>2344</v>
      </c>
      <c r="I402" s="183" t="s">
        <v>2345</v>
      </c>
      <c r="J402" s="183" t="s">
        <v>2346</v>
      </c>
      <c r="K402" s="183" t="s">
        <v>2347</v>
      </c>
      <c r="L402" s="184">
        <v>2</v>
      </c>
      <c r="M402" s="184">
        <v>0.5</v>
      </c>
    </row>
    <row r="403" spans="1:13" ht="17.25" hidden="1" customHeight="1" x14ac:dyDescent="0.25">
      <c r="A403" s="183" t="s">
        <v>10</v>
      </c>
      <c r="B403" s="190">
        <v>1738</v>
      </c>
      <c r="C403" s="184">
        <v>2014</v>
      </c>
      <c r="D403" s="183" t="s">
        <v>2348</v>
      </c>
      <c r="E403" s="183" t="s">
        <v>740</v>
      </c>
      <c r="F403" s="185">
        <v>509650</v>
      </c>
      <c r="G403" s="183" t="s">
        <v>741</v>
      </c>
      <c r="H403" s="183" t="s">
        <v>1672</v>
      </c>
      <c r="I403" s="183" t="s">
        <v>2349</v>
      </c>
      <c r="J403" s="183" t="s">
        <v>2350</v>
      </c>
      <c r="K403" s="183" t="s">
        <v>1557</v>
      </c>
      <c r="L403" s="184">
        <v>6</v>
      </c>
      <c r="M403" s="185">
        <v>1952</v>
      </c>
    </row>
    <row r="404" spans="1:13" ht="17.25" hidden="1" customHeight="1" x14ac:dyDescent="0.25">
      <c r="A404" s="183" t="s">
        <v>10</v>
      </c>
      <c r="B404" s="190">
        <v>1727</v>
      </c>
      <c r="C404" s="184">
        <v>2014</v>
      </c>
      <c r="D404" s="183" t="s">
        <v>2351</v>
      </c>
      <c r="E404" s="183" t="s">
        <v>740</v>
      </c>
      <c r="F404" s="185">
        <v>95418</v>
      </c>
      <c r="G404" s="183" t="s">
        <v>741</v>
      </c>
      <c r="H404" s="183" t="s">
        <v>2352</v>
      </c>
      <c r="I404" s="183" t="s">
        <v>2353</v>
      </c>
      <c r="J404" s="183" t="s">
        <v>2354</v>
      </c>
      <c r="K404" s="183" t="s">
        <v>2355</v>
      </c>
      <c r="L404" s="184">
        <v>1</v>
      </c>
      <c r="M404" s="184">
        <v>880</v>
      </c>
    </row>
    <row r="405" spans="1:13" ht="17.25" hidden="1" customHeight="1" x14ac:dyDescent="0.25">
      <c r="A405" s="183" t="s">
        <v>10</v>
      </c>
      <c r="B405" s="190">
        <v>1724</v>
      </c>
      <c r="C405" s="184">
        <v>2014</v>
      </c>
      <c r="D405" s="183" t="s">
        <v>2356</v>
      </c>
      <c r="E405" s="183" t="s">
        <v>740</v>
      </c>
      <c r="F405" s="185">
        <v>35508</v>
      </c>
      <c r="G405" s="183" t="s">
        <v>741</v>
      </c>
      <c r="H405" s="183" t="s">
        <v>2357</v>
      </c>
      <c r="I405" s="183" t="s">
        <v>2358</v>
      </c>
      <c r="J405" s="183" t="s">
        <v>2359</v>
      </c>
      <c r="K405" s="183" t="s">
        <v>2360</v>
      </c>
      <c r="L405" s="184">
        <v>2</v>
      </c>
      <c r="M405" s="184">
        <v>183</v>
      </c>
    </row>
    <row r="406" spans="1:13" ht="17.25" hidden="1" customHeight="1" x14ac:dyDescent="0.25">
      <c r="A406" s="183" t="s">
        <v>10</v>
      </c>
      <c r="B406" s="190">
        <v>1729</v>
      </c>
      <c r="C406" s="184">
        <v>2014</v>
      </c>
      <c r="D406" s="183" t="s">
        <v>2361</v>
      </c>
      <c r="E406" s="183" t="s">
        <v>740</v>
      </c>
      <c r="F406" s="185">
        <v>91700</v>
      </c>
      <c r="G406" s="183" t="s">
        <v>741</v>
      </c>
      <c r="H406" s="183" t="s">
        <v>2362</v>
      </c>
      <c r="I406" s="183" t="s">
        <v>2363</v>
      </c>
      <c r="J406" s="183" t="s">
        <v>2364</v>
      </c>
      <c r="K406" s="183" t="s">
        <v>2365</v>
      </c>
      <c r="L406" s="184">
        <v>5</v>
      </c>
      <c r="M406" s="184">
        <v>102</v>
      </c>
    </row>
    <row r="407" spans="1:13" ht="17.25" hidden="1" customHeight="1" x14ac:dyDescent="0.25">
      <c r="A407" s="183" t="s">
        <v>10</v>
      </c>
      <c r="B407" s="190">
        <v>1731</v>
      </c>
      <c r="C407" s="184">
        <v>2014</v>
      </c>
      <c r="D407" s="183" t="s">
        <v>2366</v>
      </c>
      <c r="E407" s="183" t="s">
        <v>740</v>
      </c>
      <c r="F407" s="185">
        <v>55600</v>
      </c>
      <c r="G407" s="183" t="s">
        <v>741</v>
      </c>
      <c r="H407" s="183" t="s">
        <v>2367</v>
      </c>
      <c r="I407" s="183" t="s">
        <v>2368</v>
      </c>
      <c r="J407" s="183" t="s">
        <v>2369</v>
      </c>
      <c r="K407" s="183" t="s">
        <v>2370</v>
      </c>
      <c r="L407" s="184">
        <v>1</v>
      </c>
      <c r="M407" s="184">
        <v>68</v>
      </c>
    </row>
    <row r="408" spans="1:13" ht="17.25" hidden="1" customHeight="1" x14ac:dyDescent="0.25">
      <c r="A408" s="183" t="s">
        <v>10</v>
      </c>
      <c r="B408" s="190">
        <v>1733</v>
      </c>
      <c r="C408" s="184">
        <v>2014</v>
      </c>
      <c r="D408" s="183" t="s">
        <v>2371</v>
      </c>
      <c r="E408" s="183" t="s">
        <v>740</v>
      </c>
      <c r="F408" s="185">
        <v>115830</v>
      </c>
      <c r="G408" s="183" t="s">
        <v>741</v>
      </c>
      <c r="H408" s="183" t="s">
        <v>2372</v>
      </c>
      <c r="I408" s="183" t="s">
        <v>2373</v>
      </c>
      <c r="J408" s="183" t="s">
        <v>2374</v>
      </c>
      <c r="K408" s="183" t="s">
        <v>2375</v>
      </c>
      <c r="L408" s="184">
        <v>6</v>
      </c>
      <c r="M408" s="184">
        <v>47.6</v>
      </c>
    </row>
    <row r="409" spans="1:13" ht="17.25" hidden="1" customHeight="1" x14ac:dyDescent="0.25">
      <c r="A409" s="183" t="s">
        <v>10</v>
      </c>
      <c r="B409" s="190">
        <v>1721</v>
      </c>
      <c r="C409" s="184">
        <v>2014</v>
      </c>
      <c r="D409" s="183" t="s">
        <v>2376</v>
      </c>
      <c r="E409" s="183" t="s">
        <v>740</v>
      </c>
      <c r="F409" s="185">
        <v>64319</v>
      </c>
      <c r="G409" s="183" t="s">
        <v>741</v>
      </c>
      <c r="H409" s="183" t="s">
        <v>2377</v>
      </c>
      <c r="I409" s="183" t="s">
        <v>2378</v>
      </c>
      <c r="J409" s="183" t="s">
        <v>2376</v>
      </c>
      <c r="K409" s="183" t="s">
        <v>1821</v>
      </c>
      <c r="L409" s="184">
        <v>7</v>
      </c>
      <c r="M409" s="184">
        <v>35.799999999999997</v>
      </c>
    </row>
    <row r="410" spans="1:13" ht="17.25" hidden="1" customHeight="1" x14ac:dyDescent="0.25">
      <c r="A410" s="183" t="s">
        <v>10</v>
      </c>
      <c r="B410" s="190">
        <v>1720</v>
      </c>
      <c r="C410" s="184">
        <v>2014</v>
      </c>
      <c r="D410" s="183" t="s">
        <v>2379</v>
      </c>
      <c r="E410" s="183" t="s">
        <v>740</v>
      </c>
      <c r="F410" s="185">
        <v>113500</v>
      </c>
      <c r="G410" s="183" t="s">
        <v>741</v>
      </c>
      <c r="H410" s="183" t="s">
        <v>2380</v>
      </c>
      <c r="I410" s="183" t="s">
        <v>2381</v>
      </c>
      <c r="J410" s="183" t="s">
        <v>2382</v>
      </c>
      <c r="K410" s="183" t="s">
        <v>2383</v>
      </c>
      <c r="L410" s="184">
        <v>3</v>
      </c>
      <c r="M410" s="184">
        <v>27.9</v>
      </c>
    </row>
    <row r="411" spans="1:13" ht="17.25" hidden="1" customHeight="1" x14ac:dyDescent="0.25">
      <c r="A411" s="183" t="s">
        <v>10</v>
      </c>
      <c r="B411" s="190">
        <v>1723</v>
      </c>
      <c r="C411" s="184">
        <v>2014</v>
      </c>
      <c r="D411" s="183" t="s">
        <v>2384</v>
      </c>
      <c r="E411" s="183" t="s">
        <v>740</v>
      </c>
      <c r="F411" s="185">
        <v>68304</v>
      </c>
      <c r="G411" s="183" t="s">
        <v>741</v>
      </c>
      <c r="H411" s="183" t="s">
        <v>2385</v>
      </c>
      <c r="I411" s="183" t="s">
        <v>2386</v>
      </c>
      <c r="J411" s="183" t="s">
        <v>2387</v>
      </c>
      <c r="K411" s="183" t="s">
        <v>2388</v>
      </c>
      <c r="L411" s="184">
        <v>1</v>
      </c>
      <c r="M411" s="184">
        <v>6.4</v>
      </c>
    </row>
    <row r="412" spans="1:13" ht="17.25" hidden="1" customHeight="1" x14ac:dyDescent="0.25">
      <c r="A412" s="183" t="s">
        <v>10</v>
      </c>
      <c r="B412" s="190">
        <v>1734</v>
      </c>
      <c r="C412" s="184">
        <v>2014</v>
      </c>
      <c r="D412" s="183" t="s">
        <v>2389</v>
      </c>
      <c r="E412" s="183" t="s">
        <v>740</v>
      </c>
      <c r="F412" s="185">
        <v>36300</v>
      </c>
      <c r="G412" s="183" t="s">
        <v>741</v>
      </c>
      <c r="H412" s="183" t="s">
        <v>2390</v>
      </c>
      <c r="I412" s="183" t="s">
        <v>2391</v>
      </c>
      <c r="J412" s="183" t="s">
        <v>1382</v>
      </c>
      <c r="K412" s="183" t="s">
        <v>2392</v>
      </c>
      <c r="L412" s="184">
        <v>2</v>
      </c>
      <c r="M412" s="184">
        <v>4.9000000000000004</v>
      </c>
    </row>
    <row r="413" spans="1:13" ht="17.25" hidden="1" customHeight="1" x14ac:dyDescent="0.25">
      <c r="A413" s="183" t="s">
        <v>10</v>
      </c>
      <c r="B413" s="190">
        <v>1735</v>
      </c>
      <c r="C413" s="184">
        <v>2014</v>
      </c>
      <c r="D413" s="183" t="s">
        <v>2393</v>
      </c>
      <c r="E413" s="183" t="s">
        <v>740</v>
      </c>
      <c r="F413" s="185">
        <v>82600</v>
      </c>
      <c r="G413" s="183" t="s">
        <v>741</v>
      </c>
      <c r="H413" s="183" t="s">
        <v>2394</v>
      </c>
      <c r="I413" s="183" t="s">
        <v>2395</v>
      </c>
      <c r="J413" s="183" t="s">
        <v>2396</v>
      </c>
      <c r="K413" s="183" t="s">
        <v>2311</v>
      </c>
      <c r="L413" s="184">
        <v>5</v>
      </c>
      <c r="M413" s="184">
        <v>3.7</v>
      </c>
    </row>
    <row r="414" spans="1:13" ht="17.25" hidden="1" customHeight="1" x14ac:dyDescent="0.25">
      <c r="A414" s="183" t="s">
        <v>10</v>
      </c>
      <c r="B414" s="190">
        <v>1730</v>
      </c>
      <c r="C414" s="184">
        <v>2014</v>
      </c>
      <c r="D414" s="183" t="s">
        <v>2397</v>
      </c>
      <c r="E414" s="183" t="s">
        <v>740</v>
      </c>
      <c r="F414" s="185">
        <v>34800</v>
      </c>
      <c r="G414" s="183" t="s">
        <v>741</v>
      </c>
      <c r="H414" s="183" t="s">
        <v>2398</v>
      </c>
      <c r="I414" s="183" t="s">
        <v>2399</v>
      </c>
      <c r="J414" s="183" t="s">
        <v>2400</v>
      </c>
      <c r="K414" s="183" t="s">
        <v>2401</v>
      </c>
      <c r="L414" s="184">
        <v>1</v>
      </c>
      <c r="M414" s="184">
        <v>3.3</v>
      </c>
    </row>
    <row r="415" spans="1:13" ht="17.25" hidden="1" customHeight="1" x14ac:dyDescent="0.25">
      <c r="A415" s="183" t="s">
        <v>10</v>
      </c>
      <c r="B415" s="190">
        <v>1732</v>
      </c>
      <c r="C415" s="184">
        <v>2014</v>
      </c>
      <c r="D415" s="183" t="s">
        <v>2402</v>
      </c>
      <c r="E415" s="183" t="s">
        <v>740</v>
      </c>
      <c r="F415" s="185">
        <v>104200</v>
      </c>
      <c r="G415" s="183" t="s">
        <v>741</v>
      </c>
      <c r="H415" s="183" t="s">
        <v>2403</v>
      </c>
      <c r="I415" s="183" t="s">
        <v>2404</v>
      </c>
      <c r="J415" s="183" t="s">
        <v>2405</v>
      </c>
      <c r="K415" s="183" t="s">
        <v>2355</v>
      </c>
      <c r="L415" s="184">
        <v>1</v>
      </c>
      <c r="M415" s="184">
        <v>1.1000000000000001</v>
      </c>
    </row>
    <row r="416" spans="1:13" ht="17.25" hidden="1" customHeight="1" x14ac:dyDescent="0.25">
      <c r="A416" s="183" t="s">
        <v>10</v>
      </c>
      <c r="B416" s="190">
        <v>1737</v>
      </c>
      <c r="C416" s="184">
        <v>2014</v>
      </c>
      <c r="D416" s="183" t="s">
        <v>2406</v>
      </c>
      <c r="E416" s="183" t="s">
        <v>740</v>
      </c>
      <c r="F416" s="185">
        <v>427800</v>
      </c>
      <c r="G416" s="183" t="s">
        <v>749</v>
      </c>
      <c r="H416" s="183" t="s">
        <v>1672</v>
      </c>
      <c r="I416" s="183" t="s">
        <v>2407</v>
      </c>
      <c r="J416" s="183" t="s">
        <v>2408</v>
      </c>
      <c r="K416" s="183" t="s">
        <v>2409</v>
      </c>
      <c r="L416" s="184">
        <v>1</v>
      </c>
      <c r="M416" s="184">
        <v>711</v>
      </c>
    </row>
    <row r="417" spans="1:13" ht="17.25" hidden="1" customHeight="1" x14ac:dyDescent="0.25">
      <c r="A417" s="183" t="s">
        <v>10</v>
      </c>
      <c r="B417" s="190">
        <v>1719</v>
      </c>
      <c r="C417" s="184">
        <v>2014</v>
      </c>
      <c r="D417" s="183" t="s">
        <v>2410</v>
      </c>
      <c r="E417" s="183" t="s">
        <v>740</v>
      </c>
      <c r="F417" s="185">
        <v>113840</v>
      </c>
      <c r="G417" s="183" t="s">
        <v>749</v>
      </c>
      <c r="H417" s="183" t="s">
        <v>2411</v>
      </c>
      <c r="I417" s="183" t="s">
        <v>2412</v>
      </c>
      <c r="J417" s="183" t="s">
        <v>2413</v>
      </c>
      <c r="K417" s="183" t="s">
        <v>2414</v>
      </c>
      <c r="L417" s="184">
        <v>1</v>
      </c>
      <c r="M417" s="184">
        <v>282</v>
      </c>
    </row>
    <row r="418" spans="1:13" ht="17.25" hidden="1" customHeight="1" x14ac:dyDescent="0.25">
      <c r="A418" s="183" t="s">
        <v>10</v>
      </c>
      <c r="B418" s="190">
        <v>1725</v>
      </c>
      <c r="C418" s="184">
        <v>2014</v>
      </c>
      <c r="D418" s="183" t="s">
        <v>2415</v>
      </c>
      <c r="E418" s="183" t="s">
        <v>740</v>
      </c>
      <c r="F418" s="185">
        <v>113438</v>
      </c>
      <c r="G418" s="183" t="s">
        <v>749</v>
      </c>
      <c r="H418" s="183" t="s">
        <v>2416</v>
      </c>
      <c r="I418" s="183" t="s">
        <v>2417</v>
      </c>
      <c r="J418" s="183" t="s">
        <v>2418</v>
      </c>
      <c r="K418" s="183" t="s">
        <v>2419</v>
      </c>
      <c r="L418" s="184">
        <v>12</v>
      </c>
      <c r="M418" s="184">
        <v>90.1</v>
      </c>
    </row>
    <row r="419" spans="1:13" ht="17.25" hidden="1" customHeight="1" x14ac:dyDescent="0.25">
      <c r="A419" s="183" t="s">
        <v>10</v>
      </c>
      <c r="B419" s="190">
        <v>1717</v>
      </c>
      <c r="C419" s="184">
        <v>2014</v>
      </c>
      <c r="D419" s="183" t="s">
        <v>2420</v>
      </c>
      <c r="E419" s="183" t="s">
        <v>740</v>
      </c>
      <c r="F419" s="185">
        <v>246914.5</v>
      </c>
      <c r="G419" s="183" t="s">
        <v>749</v>
      </c>
      <c r="H419" s="183" t="s">
        <v>1672</v>
      </c>
      <c r="I419" s="183" t="s">
        <v>2421</v>
      </c>
      <c r="J419" s="183" t="s">
        <v>2422</v>
      </c>
      <c r="K419" s="183" t="s">
        <v>2360</v>
      </c>
      <c r="L419" s="184">
        <v>2</v>
      </c>
      <c r="M419" s="184">
        <v>36</v>
      </c>
    </row>
    <row r="420" spans="1:13" ht="17.25" hidden="1" customHeight="1" x14ac:dyDescent="0.25">
      <c r="A420" s="183" t="s">
        <v>10</v>
      </c>
      <c r="B420" s="190">
        <v>1736</v>
      </c>
      <c r="C420" s="184">
        <v>2014</v>
      </c>
      <c r="D420" s="183" t="s">
        <v>2423</v>
      </c>
      <c r="E420" s="183" t="s">
        <v>740</v>
      </c>
      <c r="F420" s="185">
        <v>71815</v>
      </c>
      <c r="G420" s="183" t="s">
        <v>749</v>
      </c>
      <c r="H420" s="183" t="s">
        <v>2424</v>
      </c>
      <c r="I420" s="183" t="s">
        <v>2425</v>
      </c>
      <c r="J420" s="183" t="s">
        <v>2426</v>
      </c>
      <c r="K420" s="183" t="s">
        <v>2311</v>
      </c>
      <c r="L420" s="184">
        <v>5</v>
      </c>
      <c r="M420" s="184">
        <v>20</v>
      </c>
    </row>
    <row r="421" spans="1:13" ht="17.25" hidden="1" customHeight="1" x14ac:dyDescent="0.25">
      <c r="A421" s="183" t="s">
        <v>10</v>
      </c>
      <c r="B421" s="190">
        <v>1728</v>
      </c>
      <c r="C421" s="184">
        <v>2014</v>
      </c>
      <c r="D421" s="183" t="s">
        <v>2427</v>
      </c>
      <c r="E421" s="183" t="s">
        <v>740</v>
      </c>
      <c r="F421" s="185">
        <v>114000</v>
      </c>
      <c r="G421" s="183" t="s">
        <v>749</v>
      </c>
      <c r="H421" s="183" t="s">
        <v>2428</v>
      </c>
      <c r="I421" s="183" t="s">
        <v>2429</v>
      </c>
      <c r="J421" s="183" t="s">
        <v>2430</v>
      </c>
      <c r="K421" s="183" t="s">
        <v>2355</v>
      </c>
      <c r="L421" s="184">
        <v>1</v>
      </c>
      <c r="M421" s="184">
        <v>3.8</v>
      </c>
    </row>
    <row r="422" spans="1:13" ht="17.25" hidden="1" customHeight="1" x14ac:dyDescent="0.25">
      <c r="A422" s="183" t="s">
        <v>10</v>
      </c>
      <c r="B422" s="190">
        <v>1714</v>
      </c>
      <c r="C422" s="184">
        <v>2014</v>
      </c>
      <c r="D422" s="183" t="s">
        <v>2431</v>
      </c>
      <c r="E422" s="183" t="s">
        <v>740</v>
      </c>
      <c r="F422" s="185">
        <v>76192</v>
      </c>
      <c r="G422" s="183" t="s">
        <v>749</v>
      </c>
      <c r="H422" s="183" t="s">
        <v>2432</v>
      </c>
      <c r="I422" s="183" t="s">
        <v>2433</v>
      </c>
      <c r="J422" s="183" t="s">
        <v>2434</v>
      </c>
      <c r="K422" s="183" t="s">
        <v>2435</v>
      </c>
      <c r="L422" s="184">
        <v>8</v>
      </c>
      <c r="M422" s="184">
        <v>0.9</v>
      </c>
    </row>
    <row r="423" spans="1:13" ht="17.25" hidden="1" customHeight="1" x14ac:dyDescent="0.25">
      <c r="A423" s="183" t="s">
        <v>111</v>
      </c>
      <c r="B423" s="190">
        <v>1380</v>
      </c>
      <c r="C423" s="184">
        <v>2011</v>
      </c>
      <c r="D423" s="183" t="s">
        <v>2436</v>
      </c>
      <c r="E423" s="183" t="s">
        <v>773</v>
      </c>
      <c r="F423" s="185">
        <v>600974</v>
      </c>
      <c r="G423" s="183" t="s">
        <v>740</v>
      </c>
      <c r="H423" s="183" t="s">
        <v>2437</v>
      </c>
      <c r="I423" s="183" t="s">
        <v>2438</v>
      </c>
      <c r="J423" s="183" t="s">
        <v>2436</v>
      </c>
      <c r="K423" s="183" t="s">
        <v>2439</v>
      </c>
      <c r="L423" s="184">
        <v>6</v>
      </c>
      <c r="M423" s="184">
        <v>126.7</v>
      </c>
    </row>
    <row r="424" spans="1:13" ht="17.25" hidden="1" customHeight="1" x14ac:dyDescent="0.25">
      <c r="A424" s="183" t="s">
        <v>111</v>
      </c>
      <c r="B424" s="184">
        <v>982</v>
      </c>
      <c r="C424" s="184">
        <v>2012</v>
      </c>
      <c r="D424" s="183" t="s">
        <v>2440</v>
      </c>
      <c r="E424" s="183" t="s">
        <v>740</v>
      </c>
      <c r="F424" s="185">
        <v>840037</v>
      </c>
      <c r="G424" s="183" t="s">
        <v>740</v>
      </c>
      <c r="H424" s="183" t="s">
        <v>1672</v>
      </c>
      <c r="I424" s="183" t="s">
        <v>2441</v>
      </c>
      <c r="J424" s="183" t="s">
        <v>2440</v>
      </c>
      <c r="K424" s="183" t="s">
        <v>2442</v>
      </c>
      <c r="L424" s="184">
        <v>1</v>
      </c>
      <c r="M424" s="185">
        <v>3630</v>
      </c>
    </row>
    <row r="425" spans="1:13" ht="17.25" hidden="1" customHeight="1" x14ac:dyDescent="0.25">
      <c r="A425" s="183" t="s">
        <v>111</v>
      </c>
      <c r="B425" s="184">
        <v>981</v>
      </c>
      <c r="C425" s="184">
        <v>2012</v>
      </c>
      <c r="D425" s="183" t="s">
        <v>2443</v>
      </c>
      <c r="E425" s="183" t="s">
        <v>773</v>
      </c>
      <c r="F425" s="185">
        <v>55000</v>
      </c>
      <c r="G425" s="183" t="s">
        <v>740</v>
      </c>
      <c r="H425" s="183" t="s">
        <v>1672</v>
      </c>
      <c r="I425" s="183" t="s">
        <v>2444</v>
      </c>
      <c r="J425" s="183" t="s">
        <v>2443</v>
      </c>
      <c r="K425" s="183" t="s">
        <v>2445</v>
      </c>
      <c r="L425" s="184">
        <v>0</v>
      </c>
      <c r="M425" s="185">
        <v>2700</v>
      </c>
    </row>
    <row r="426" spans="1:13" ht="17.25" hidden="1" customHeight="1" x14ac:dyDescent="0.25">
      <c r="A426" s="183" t="s">
        <v>111</v>
      </c>
      <c r="B426" s="184">
        <v>981</v>
      </c>
      <c r="C426" s="184">
        <v>2012</v>
      </c>
      <c r="D426" s="183" t="s">
        <v>2443</v>
      </c>
      <c r="E426" s="183" t="s">
        <v>773</v>
      </c>
      <c r="F426" s="185">
        <v>55000</v>
      </c>
      <c r="G426" s="183" t="s">
        <v>740</v>
      </c>
      <c r="H426" s="183" t="s">
        <v>1672</v>
      </c>
      <c r="I426" s="183" t="s">
        <v>2444</v>
      </c>
      <c r="J426" s="183" t="s">
        <v>2446</v>
      </c>
      <c r="K426" s="183" t="s">
        <v>1469</v>
      </c>
      <c r="L426" s="184">
        <v>0</v>
      </c>
      <c r="M426" s="185">
        <v>1944</v>
      </c>
    </row>
    <row r="427" spans="1:13" ht="17.25" hidden="1" customHeight="1" x14ac:dyDescent="0.25">
      <c r="A427" s="183" t="s">
        <v>111</v>
      </c>
      <c r="B427" s="184">
        <v>980</v>
      </c>
      <c r="C427" s="184">
        <v>2012</v>
      </c>
      <c r="D427" s="183" t="s">
        <v>2447</v>
      </c>
      <c r="E427" s="183" t="s">
        <v>773</v>
      </c>
      <c r="F427" s="185">
        <v>400000</v>
      </c>
      <c r="G427" s="183" t="s">
        <v>740</v>
      </c>
      <c r="H427" s="183" t="s">
        <v>1672</v>
      </c>
      <c r="I427" s="183" t="s">
        <v>2448</v>
      </c>
      <c r="J427" s="183" t="s">
        <v>2447</v>
      </c>
      <c r="K427" s="183" t="s">
        <v>239</v>
      </c>
      <c r="L427" s="184">
        <v>6</v>
      </c>
      <c r="M427" s="185">
        <v>1850</v>
      </c>
    </row>
    <row r="428" spans="1:13" ht="17.25" hidden="1" customHeight="1" x14ac:dyDescent="0.25">
      <c r="A428" s="183" t="s">
        <v>111</v>
      </c>
      <c r="B428" s="184">
        <v>981</v>
      </c>
      <c r="C428" s="184">
        <v>2012</v>
      </c>
      <c r="D428" s="183" t="s">
        <v>2443</v>
      </c>
      <c r="E428" s="183" t="s">
        <v>773</v>
      </c>
      <c r="F428" s="185">
        <v>55000</v>
      </c>
      <c r="G428" s="183" t="s">
        <v>740</v>
      </c>
      <c r="H428" s="183" t="s">
        <v>1672</v>
      </c>
      <c r="I428" s="183" t="s">
        <v>2444</v>
      </c>
      <c r="J428" s="183" t="s">
        <v>2449</v>
      </c>
      <c r="K428" s="183" t="s">
        <v>2450</v>
      </c>
      <c r="L428" s="184">
        <v>0</v>
      </c>
      <c r="M428" s="184">
        <v>640</v>
      </c>
    </row>
    <row r="429" spans="1:13" ht="17.25" hidden="1" customHeight="1" x14ac:dyDescent="0.25">
      <c r="A429" s="183" t="s">
        <v>111</v>
      </c>
      <c r="B429" s="184">
        <v>981</v>
      </c>
      <c r="C429" s="184">
        <v>2012</v>
      </c>
      <c r="D429" s="183" t="s">
        <v>2443</v>
      </c>
      <c r="E429" s="183" t="s">
        <v>773</v>
      </c>
      <c r="F429" s="185">
        <v>55000</v>
      </c>
      <c r="G429" s="183" t="s">
        <v>740</v>
      </c>
      <c r="H429" s="183" t="s">
        <v>1672</v>
      </c>
      <c r="I429" s="183" t="s">
        <v>2444</v>
      </c>
      <c r="J429" s="183" t="s">
        <v>2451</v>
      </c>
      <c r="K429" s="183" t="s">
        <v>2452</v>
      </c>
      <c r="L429" s="184">
        <v>0</v>
      </c>
      <c r="M429" s="184">
        <v>406.3</v>
      </c>
    </row>
    <row r="430" spans="1:13" ht="17.25" hidden="1" customHeight="1" x14ac:dyDescent="0.25">
      <c r="A430" s="183" t="s">
        <v>111</v>
      </c>
      <c r="B430" s="184">
        <v>981</v>
      </c>
      <c r="C430" s="184">
        <v>2012</v>
      </c>
      <c r="D430" s="183" t="s">
        <v>2443</v>
      </c>
      <c r="E430" s="183" t="s">
        <v>773</v>
      </c>
      <c r="F430" s="185">
        <v>55000</v>
      </c>
      <c r="G430" s="183" t="s">
        <v>740</v>
      </c>
      <c r="H430" s="183" t="s">
        <v>1672</v>
      </c>
      <c r="I430" s="183" t="s">
        <v>2444</v>
      </c>
      <c r="J430" s="183" t="s">
        <v>2453</v>
      </c>
      <c r="K430" s="183" t="s">
        <v>2454</v>
      </c>
      <c r="L430" s="184">
        <v>0</v>
      </c>
      <c r="M430" s="184">
        <v>327</v>
      </c>
    </row>
    <row r="431" spans="1:13" ht="17.25" hidden="1" customHeight="1" x14ac:dyDescent="0.25">
      <c r="A431" s="183" t="s">
        <v>111</v>
      </c>
      <c r="B431" s="184">
        <v>981</v>
      </c>
      <c r="C431" s="184">
        <v>2012</v>
      </c>
      <c r="D431" s="183" t="s">
        <v>2443</v>
      </c>
      <c r="E431" s="183" t="s">
        <v>773</v>
      </c>
      <c r="F431" s="185">
        <v>55000</v>
      </c>
      <c r="G431" s="183" t="s">
        <v>740</v>
      </c>
      <c r="H431" s="183" t="s">
        <v>1672</v>
      </c>
      <c r="I431" s="183" t="s">
        <v>2444</v>
      </c>
      <c r="J431" s="183" t="s">
        <v>2455</v>
      </c>
      <c r="K431" s="183" t="s">
        <v>2456</v>
      </c>
      <c r="L431" s="184">
        <v>0</v>
      </c>
      <c r="M431" s="184">
        <v>207</v>
      </c>
    </row>
    <row r="432" spans="1:13" ht="17.25" hidden="1" customHeight="1" x14ac:dyDescent="0.25">
      <c r="A432" s="183" t="s">
        <v>111</v>
      </c>
      <c r="B432" s="184">
        <v>981</v>
      </c>
      <c r="C432" s="184">
        <v>2012</v>
      </c>
      <c r="D432" s="183" t="s">
        <v>2443</v>
      </c>
      <c r="E432" s="183" t="s">
        <v>773</v>
      </c>
      <c r="F432" s="185">
        <v>55000</v>
      </c>
      <c r="G432" s="183" t="s">
        <v>740</v>
      </c>
      <c r="H432" s="183" t="s">
        <v>1672</v>
      </c>
      <c r="I432" s="183" t="s">
        <v>2444</v>
      </c>
      <c r="J432" s="183" t="s">
        <v>2457</v>
      </c>
      <c r="K432" s="183" t="s">
        <v>2458</v>
      </c>
      <c r="L432" s="184">
        <v>0</v>
      </c>
      <c r="M432" s="184">
        <v>108</v>
      </c>
    </row>
    <row r="433" spans="1:13" ht="17.25" hidden="1" customHeight="1" x14ac:dyDescent="0.25">
      <c r="A433" s="183" t="s">
        <v>111</v>
      </c>
      <c r="B433" s="190">
        <v>1391</v>
      </c>
      <c r="C433" s="184">
        <v>2012</v>
      </c>
      <c r="D433" s="183" t="s">
        <v>2459</v>
      </c>
      <c r="E433" s="183" t="s">
        <v>773</v>
      </c>
      <c r="F433" s="185">
        <v>369713</v>
      </c>
      <c r="G433" s="183" t="s">
        <v>740</v>
      </c>
      <c r="H433" s="183" t="s">
        <v>937</v>
      </c>
      <c r="I433" s="183" t="s">
        <v>2460</v>
      </c>
      <c r="J433" s="183" t="s">
        <v>2461</v>
      </c>
      <c r="K433" s="183" t="s">
        <v>2462</v>
      </c>
      <c r="L433" s="184">
        <v>2</v>
      </c>
      <c r="M433" s="184">
        <v>50.6</v>
      </c>
    </row>
    <row r="434" spans="1:13" ht="17.25" hidden="1" customHeight="1" x14ac:dyDescent="0.25">
      <c r="A434" s="183" t="s">
        <v>111</v>
      </c>
      <c r="B434" s="184">
        <v>981</v>
      </c>
      <c r="C434" s="184">
        <v>2012</v>
      </c>
      <c r="D434" s="183" t="s">
        <v>2443</v>
      </c>
      <c r="E434" s="183" t="s">
        <v>773</v>
      </c>
      <c r="F434" s="185">
        <v>55000</v>
      </c>
      <c r="G434" s="183" t="s">
        <v>740</v>
      </c>
      <c r="H434" s="183" t="s">
        <v>1672</v>
      </c>
      <c r="I434" s="183" t="s">
        <v>2444</v>
      </c>
      <c r="J434" s="183" t="s">
        <v>2463</v>
      </c>
      <c r="K434" s="183" t="s">
        <v>2464</v>
      </c>
      <c r="L434" s="184">
        <v>0</v>
      </c>
      <c r="M434" s="184">
        <v>1</v>
      </c>
    </row>
    <row r="435" spans="1:13" ht="17.25" hidden="1" customHeight="1" x14ac:dyDescent="0.25">
      <c r="A435" s="183" t="s">
        <v>111</v>
      </c>
      <c r="B435" s="190">
        <v>1390</v>
      </c>
      <c r="C435" s="184">
        <v>2012</v>
      </c>
      <c r="D435" s="183" t="s">
        <v>2465</v>
      </c>
      <c r="E435" s="183" t="s">
        <v>773</v>
      </c>
      <c r="F435" s="185">
        <v>10000</v>
      </c>
      <c r="G435" s="183" t="s">
        <v>741</v>
      </c>
      <c r="H435" s="183" t="s">
        <v>2466</v>
      </c>
      <c r="I435" s="183" t="s">
        <v>2467</v>
      </c>
      <c r="J435" s="183" t="s">
        <v>2465</v>
      </c>
      <c r="K435" s="183" t="s">
        <v>2468</v>
      </c>
      <c r="L435" s="184">
        <v>1</v>
      </c>
      <c r="M435" s="184">
        <v>182</v>
      </c>
    </row>
    <row r="436" spans="1:13" ht="17.25" hidden="1" customHeight="1" x14ac:dyDescent="0.25">
      <c r="A436" s="183" t="s">
        <v>111</v>
      </c>
      <c r="B436" s="190">
        <v>1381</v>
      </c>
      <c r="C436" s="184">
        <v>2012</v>
      </c>
      <c r="D436" s="183" t="s">
        <v>2469</v>
      </c>
      <c r="E436" s="183" t="s">
        <v>740</v>
      </c>
      <c r="F436" s="185">
        <v>40000</v>
      </c>
      <c r="G436" s="183" t="s">
        <v>741</v>
      </c>
      <c r="H436" s="183" t="s">
        <v>2470</v>
      </c>
      <c r="I436" s="183" t="s">
        <v>2471</v>
      </c>
      <c r="J436" s="183" t="s">
        <v>2469</v>
      </c>
      <c r="K436" s="183" t="s">
        <v>2472</v>
      </c>
      <c r="L436" s="184">
        <v>1</v>
      </c>
      <c r="M436" s="184">
        <v>33</v>
      </c>
    </row>
    <row r="437" spans="1:13" ht="17.25" hidden="1" customHeight="1" x14ac:dyDescent="0.25">
      <c r="A437" s="183" t="s">
        <v>111</v>
      </c>
      <c r="B437" s="190">
        <v>1389</v>
      </c>
      <c r="C437" s="184">
        <v>2012</v>
      </c>
      <c r="D437" s="183" t="s">
        <v>2473</v>
      </c>
      <c r="E437" s="183" t="s">
        <v>773</v>
      </c>
      <c r="F437" s="185">
        <v>13224</v>
      </c>
      <c r="G437" s="183" t="s">
        <v>741</v>
      </c>
      <c r="H437" s="183" t="s">
        <v>2474</v>
      </c>
      <c r="I437" s="183" t="s">
        <v>2475</v>
      </c>
      <c r="J437" s="183" t="s">
        <v>2473</v>
      </c>
      <c r="K437" s="183" t="s">
        <v>1920</v>
      </c>
      <c r="L437" s="184">
        <v>2</v>
      </c>
      <c r="M437" s="184">
        <v>12.5</v>
      </c>
    </row>
    <row r="438" spans="1:13" ht="17.25" hidden="1" customHeight="1" x14ac:dyDescent="0.25">
      <c r="A438" s="183" t="s">
        <v>111</v>
      </c>
      <c r="B438" s="190">
        <v>1385</v>
      </c>
      <c r="C438" s="184">
        <v>2012</v>
      </c>
      <c r="D438" s="183" t="s">
        <v>2476</v>
      </c>
      <c r="E438" s="183" t="s">
        <v>773</v>
      </c>
      <c r="F438" s="185">
        <v>86000</v>
      </c>
      <c r="G438" s="183" t="s">
        <v>741</v>
      </c>
      <c r="H438" s="183" t="s">
        <v>2477</v>
      </c>
      <c r="I438" s="183" t="s">
        <v>2478</v>
      </c>
      <c r="J438" s="183" t="s">
        <v>2476</v>
      </c>
      <c r="K438" s="183" t="s">
        <v>2479</v>
      </c>
      <c r="L438" s="184">
        <v>2</v>
      </c>
      <c r="M438" s="184">
        <v>8.1</v>
      </c>
    </row>
    <row r="439" spans="1:13" ht="17.25" hidden="1" customHeight="1" x14ac:dyDescent="0.25">
      <c r="A439" s="183" t="s">
        <v>111</v>
      </c>
      <c r="B439" s="190">
        <v>1382</v>
      </c>
      <c r="C439" s="184">
        <v>2012</v>
      </c>
      <c r="D439" s="183" t="s">
        <v>2480</v>
      </c>
      <c r="E439" s="183" t="s">
        <v>773</v>
      </c>
      <c r="F439" s="185">
        <v>12000</v>
      </c>
      <c r="G439" s="183" t="s">
        <v>741</v>
      </c>
      <c r="H439" s="183" t="s">
        <v>2481</v>
      </c>
      <c r="I439" s="183" t="s">
        <v>2482</v>
      </c>
      <c r="J439" s="183" t="s">
        <v>2480</v>
      </c>
      <c r="K439" s="183" t="s">
        <v>2483</v>
      </c>
      <c r="L439" s="184">
        <v>8</v>
      </c>
      <c r="M439" s="184">
        <v>6</v>
      </c>
    </row>
    <row r="440" spans="1:13" ht="17.25" hidden="1" customHeight="1" x14ac:dyDescent="0.25">
      <c r="A440" s="183" t="s">
        <v>111</v>
      </c>
      <c r="B440" s="190">
        <v>1384</v>
      </c>
      <c r="C440" s="184">
        <v>2012</v>
      </c>
      <c r="D440" s="183" t="s">
        <v>1260</v>
      </c>
      <c r="E440" s="183" t="s">
        <v>740</v>
      </c>
      <c r="F440" s="185">
        <v>50000</v>
      </c>
      <c r="G440" s="183" t="s">
        <v>741</v>
      </c>
      <c r="H440" s="183" t="s">
        <v>2484</v>
      </c>
      <c r="I440" s="183" t="s">
        <v>2485</v>
      </c>
      <c r="J440" s="183" t="s">
        <v>1260</v>
      </c>
      <c r="K440" s="183" t="s">
        <v>1275</v>
      </c>
      <c r="L440" s="184">
        <v>7</v>
      </c>
      <c r="M440" s="184">
        <v>6</v>
      </c>
    </row>
    <row r="441" spans="1:13" ht="17.25" hidden="1" customHeight="1" x14ac:dyDescent="0.25">
      <c r="A441" s="183" t="s">
        <v>111</v>
      </c>
      <c r="B441" s="190">
        <v>1383</v>
      </c>
      <c r="C441" s="184">
        <v>2012</v>
      </c>
      <c r="D441" s="183" t="s">
        <v>2486</v>
      </c>
      <c r="E441" s="183" t="s">
        <v>773</v>
      </c>
      <c r="F441" s="185">
        <v>15000</v>
      </c>
      <c r="G441" s="183" t="s">
        <v>741</v>
      </c>
      <c r="H441" s="183" t="s">
        <v>2487</v>
      </c>
      <c r="I441" s="183" t="s">
        <v>2488</v>
      </c>
      <c r="J441" s="183" t="s">
        <v>1587</v>
      </c>
      <c r="K441" s="183" t="s">
        <v>2489</v>
      </c>
      <c r="L441" s="184">
        <v>2</v>
      </c>
      <c r="M441" s="184">
        <v>0.7</v>
      </c>
    </row>
    <row r="442" spans="1:13" ht="17.25" hidden="1" customHeight="1" x14ac:dyDescent="0.25">
      <c r="A442" s="183" t="s">
        <v>111</v>
      </c>
      <c r="B442" s="190">
        <v>1388</v>
      </c>
      <c r="C442" s="184">
        <v>2012</v>
      </c>
      <c r="D442" s="183" t="s">
        <v>2490</v>
      </c>
      <c r="E442" s="183" t="s">
        <v>740</v>
      </c>
      <c r="F442" s="185">
        <v>58000</v>
      </c>
      <c r="G442" s="183" t="s">
        <v>741</v>
      </c>
      <c r="H442" s="183" t="s">
        <v>2491</v>
      </c>
      <c r="I442" s="183" t="s">
        <v>2492</v>
      </c>
      <c r="J442" s="183" t="s">
        <v>2490</v>
      </c>
      <c r="K442" s="183" t="s">
        <v>791</v>
      </c>
      <c r="L442" s="184">
        <v>7</v>
      </c>
      <c r="M442" s="184">
        <v>0.5</v>
      </c>
    </row>
    <row r="443" spans="1:13" ht="17.25" hidden="1" customHeight="1" x14ac:dyDescent="0.25">
      <c r="A443" s="183" t="s">
        <v>111</v>
      </c>
      <c r="B443" s="190">
        <v>1386</v>
      </c>
      <c r="C443" s="184">
        <v>2012</v>
      </c>
      <c r="D443" s="183" t="s">
        <v>2493</v>
      </c>
      <c r="E443" s="183" t="s">
        <v>740</v>
      </c>
      <c r="F443" s="185">
        <v>11500</v>
      </c>
      <c r="G443" s="183" t="s">
        <v>741</v>
      </c>
      <c r="H443" s="183" t="s">
        <v>2494</v>
      </c>
      <c r="I443" s="183" t="s">
        <v>2495</v>
      </c>
      <c r="J443" s="183" t="s">
        <v>2493</v>
      </c>
      <c r="K443" s="183" t="s">
        <v>2496</v>
      </c>
      <c r="L443" s="184">
        <v>1</v>
      </c>
      <c r="M443" s="184">
        <v>0.3</v>
      </c>
    </row>
    <row r="444" spans="1:13" ht="17.25" hidden="1" customHeight="1" x14ac:dyDescent="0.25">
      <c r="A444" s="183" t="s">
        <v>111</v>
      </c>
      <c r="B444" s="190">
        <v>1387</v>
      </c>
      <c r="C444" s="184">
        <v>2012</v>
      </c>
      <c r="D444" s="183" t="s">
        <v>2497</v>
      </c>
      <c r="E444" s="183" t="s">
        <v>740</v>
      </c>
      <c r="F444" s="185">
        <v>31500</v>
      </c>
      <c r="G444" s="183" t="s">
        <v>749</v>
      </c>
      <c r="H444" s="183" t="s">
        <v>2498</v>
      </c>
      <c r="I444" s="183" t="s">
        <v>2499</v>
      </c>
      <c r="J444" s="183" t="s">
        <v>2497</v>
      </c>
      <c r="K444" s="183" t="s">
        <v>2500</v>
      </c>
      <c r="L444" s="184">
        <v>7</v>
      </c>
      <c r="M444" s="184">
        <v>3.5</v>
      </c>
    </row>
    <row r="445" spans="1:13" ht="17.25" hidden="1" customHeight="1" x14ac:dyDescent="0.25">
      <c r="A445" s="183" t="s">
        <v>111</v>
      </c>
      <c r="B445" s="190">
        <v>1397</v>
      </c>
      <c r="C445" s="184">
        <v>2014</v>
      </c>
      <c r="D445" s="183" t="s">
        <v>2501</v>
      </c>
      <c r="E445" s="183" t="s">
        <v>740</v>
      </c>
      <c r="F445" s="185">
        <v>100000</v>
      </c>
      <c r="G445" s="183" t="s">
        <v>740</v>
      </c>
      <c r="H445" s="183" t="s">
        <v>937</v>
      </c>
      <c r="I445" s="183" t="s">
        <v>2502</v>
      </c>
      <c r="J445" s="183" t="s">
        <v>2461</v>
      </c>
      <c r="K445" s="183" t="s">
        <v>2462</v>
      </c>
      <c r="L445" s="184">
        <v>2</v>
      </c>
      <c r="M445" s="184">
        <v>50.6</v>
      </c>
    </row>
    <row r="446" spans="1:13" ht="17.25" hidden="1" customHeight="1" x14ac:dyDescent="0.25">
      <c r="A446" s="183" t="s">
        <v>111</v>
      </c>
      <c r="B446" s="190">
        <v>1392</v>
      </c>
      <c r="C446" s="184">
        <v>2014</v>
      </c>
      <c r="D446" s="183" t="s">
        <v>2503</v>
      </c>
      <c r="E446" s="183" t="s">
        <v>740</v>
      </c>
      <c r="F446" s="185">
        <v>21800</v>
      </c>
      <c r="G446" s="183" t="s">
        <v>749</v>
      </c>
      <c r="H446" s="183" t="s">
        <v>2504</v>
      </c>
      <c r="I446" s="183" t="s">
        <v>2505</v>
      </c>
      <c r="J446" s="183" t="s">
        <v>2503</v>
      </c>
      <c r="K446" s="183" t="s">
        <v>2506</v>
      </c>
      <c r="L446" s="184">
        <v>1</v>
      </c>
      <c r="M446" s="184">
        <v>50</v>
      </c>
    </row>
    <row r="447" spans="1:13" ht="17.25" hidden="1" customHeight="1" x14ac:dyDescent="0.25">
      <c r="A447" s="183" t="s">
        <v>111</v>
      </c>
      <c r="B447" s="190">
        <v>1395</v>
      </c>
      <c r="C447" s="184">
        <v>2014</v>
      </c>
      <c r="D447" s="183" t="s">
        <v>1934</v>
      </c>
      <c r="E447" s="183" t="s">
        <v>740</v>
      </c>
      <c r="F447" s="185">
        <v>60400</v>
      </c>
      <c r="G447" s="183" t="s">
        <v>749</v>
      </c>
      <c r="H447" s="183" t="s">
        <v>2507</v>
      </c>
      <c r="I447" s="183" t="s">
        <v>2508</v>
      </c>
      <c r="J447" s="183" t="s">
        <v>1934</v>
      </c>
      <c r="K447" s="183" t="s">
        <v>2462</v>
      </c>
      <c r="L447" s="184">
        <v>6</v>
      </c>
      <c r="M447" s="184">
        <v>21.3</v>
      </c>
    </row>
    <row r="448" spans="1:13" ht="17.25" hidden="1" customHeight="1" x14ac:dyDescent="0.25">
      <c r="A448" s="183" t="s">
        <v>111</v>
      </c>
      <c r="B448" s="190">
        <v>1393</v>
      </c>
      <c r="C448" s="184">
        <v>2014</v>
      </c>
      <c r="D448" s="183" t="s">
        <v>2509</v>
      </c>
      <c r="E448" s="183" t="s">
        <v>740</v>
      </c>
      <c r="F448" s="185">
        <v>11200</v>
      </c>
      <c r="G448" s="183" t="s">
        <v>749</v>
      </c>
      <c r="H448" s="183" t="s">
        <v>2510</v>
      </c>
      <c r="I448" s="183" t="s">
        <v>2511</v>
      </c>
      <c r="J448" s="183" t="s">
        <v>2509</v>
      </c>
      <c r="K448" s="183" t="s">
        <v>2512</v>
      </c>
      <c r="L448" s="184">
        <v>7</v>
      </c>
      <c r="M448" s="184">
        <v>2.8</v>
      </c>
    </row>
    <row r="449" spans="1:13" ht="17.25" hidden="1" customHeight="1" x14ac:dyDescent="0.25">
      <c r="A449" s="183" t="s">
        <v>111</v>
      </c>
      <c r="B449" s="190">
        <v>1394</v>
      </c>
      <c r="C449" s="184">
        <v>2014</v>
      </c>
      <c r="D449" s="183" t="s">
        <v>2513</v>
      </c>
      <c r="E449" s="183" t="s">
        <v>740</v>
      </c>
      <c r="F449" s="185">
        <v>27700</v>
      </c>
      <c r="G449" s="183" t="s">
        <v>749</v>
      </c>
      <c r="H449" s="183" t="s">
        <v>2510</v>
      </c>
      <c r="I449" s="183" t="s">
        <v>2514</v>
      </c>
      <c r="J449" s="183" t="s">
        <v>2513</v>
      </c>
      <c r="K449" s="183" t="s">
        <v>2512</v>
      </c>
      <c r="L449" s="184">
        <v>7</v>
      </c>
      <c r="M449" s="184">
        <v>1.1000000000000001</v>
      </c>
    </row>
    <row r="450" spans="1:13" ht="17.25" hidden="1" customHeight="1" x14ac:dyDescent="0.25">
      <c r="A450" s="183" t="s">
        <v>112</v>
      </c>
      <c r="B450" s="190">
        <v>1582</v>
      </c>
      <c r="C450" s="184">
        <v>2012</v>
      </c>
      <c r="D450" s="183" t="s">
        <v>2515</v>
      </c>
      <c r="E450" s="183" t="s">
        <v>740</v>
      </c>
      <c r="F450" s="185">
        <v>40858</v>
      </c>
      <c r="G450" s="183" t="s">
        <v>741</v>
      </c>
      <c r="H450" s="183" t="s">
        <v>2516</v>
      </c>
      <c r="I450" s="183" t="s">
        <v>2517</v>
      </c>
      <c r="J450" s="183" t="s">
        <v>1260</v>
      </c>
      <c r="K450" s="183" t="s">
        <v>2518</v>
      </c>
      <c r="L450" s="184">
        <v>9</v>
      </c>
      <c r="M450" s="184">
        <v>95</v>
      </c>
    </row>
    <row r="451" spans="1:13" ht="17.25" hidden="1" customHeight="1" x14ac:dyDescent="0.25">
      <c r="A451" s="183" t="s">
        <v>112</v>
      </c>
      <c r="B451" s="190">
        <v>1580</v>
      </c>
      <c r="C451" s="184">
        <v>2012</v>
      </c>
      <c r="D451" s="183" t="s">
        <v>2519</v>
      </c>
      <c r="E451" s="183" t="s">
        <v>773</v>
      </c>
      <c r="F451" s="185">
        <v>83333.5</v>
      </c>
      <c r="G451" s="183" t="s">
        <v>741</v>
      </c>
      <c r="H451" s="183" t="s">
        <v>2520</v>
      </c>
      <c r="I451" s="183" t="s">
        <v>2521</v>
      </c>
      <c r="J451" s="183" t="s">
        <v>2522</v>
      </c>
      <c r="K451" s="183" t="s">
        <v>2523</v>
      </c>
      <c r="L451" s="184">
        <v>8</v>
      </c>
      <c r="M451" s="184">
        <v>17</v>
      </c>
    </row>
    <row r="452" spans="1:13" ht="17.25" hidden="1" customHeight="1" x14ac:dyDescent="0.25">
      <c r="A452" s="183" t="s">
        <v>112</v>
      </c>
      <c r="B452" s="190">
        <v>1579</v>
      </c>
      <c r="C452" s="184">
        <v>2012</v>
      </c>
      <c r="D452" s="183" t="s">
        <v>2524</v>
      </c>
      <c r="E452" s="183" t="s">
        <v>773</v>
      </c>
      <c r="F452" s="185">
        <v>17255.5</v>
      </c>
      <c r="G452" s="183" t="s">
        <v>741</v>
      </c>
      <c r="H452" s="183" t="s">
        <v>2525</v>
      </c>
      <c r="I452" s="183" t="s">
        <v>2526</v>
      </c>
      <c r="J452" s="183" t="s">
        <v>2527</v>
      </c>
      <c r="K452" s="183" t="s">
        <v>2528</v>
      </c>
      <c r="L452" s="184">
        <v>9</v>
      </c>
      <c r="M452" s="184">
        <v>15.7</v>
      </c>
    </row>
    <row r="453" spans="1:13" ht="17.25" hidden="1" customHeight="1" x14ac:dyDescent="0.25">
      <c r="A453" s="183" t="s">
        <v>112</v>
      </c>
      <c r="B453" s="190">
        <v>1575</v>
      </c>
      <c r="C453" s="184">
        <v>2012</v>
      </c>
      <c r="D453" s="183" t="s">
        <v>2529</v>
      </c>
      <c r="E453" s="183" t="s">
        <v>773</v>
      </c>
      <c r="F453" s="185">
        <v>83333.5</v>
      </c>
      <c r="G453" s="183" t="s">
        <v>741</v>
      </c>
      <c r="H453" s="183" t="s">
        <v>2530</v>
      </c>
      <c r="I453" s="183" t="s">
        <v>2531</v>
      </c>
      <c r="J453" s="183" t="s">
        <v>2532</v>
      </c>
      <c r="K453" s="183" t="s">
        <v>2140</v>
      </c>
      <c r="L453" s="184">
        <v>2</v>
      </c>
      <c r="M453" s="184">
        <v>14</v>
      </c>
    </row>
    <row r="454" spans="1:13" ht="17.25" hidden="1" customHeight="1" x14ac:dyDescent="0.25">
      <c r="A454" s="183" t="s">
        <v>112</v>
      </c>
      <c r="B454" s="190">
        <v>1587</v>
      </c>
      <c r="C454" s="184">
        <v>2012</v>
      </c>
      <c r="D454" s="183" t="s">
        <v>2533</v>
      </c>
      <c r="E454" s="183" t="s">
        <v>740</v>
      </c>
      <c r="F454" s="185">
        <v>28308</v>
      </c>
      <c r="G454" s="183" t="s">
        <v>741</v>
      </c>
      <c r="H454" s="183" t="s">
        <v>2534</v>
      </c>
      <c r="I454" s="183" t="s">
        <v>2535</v>
      </c>
      <c r="J454" s="183" t="s">
        <v>2536</v>
      </c>
      <c r="K454" s="183" t="s">
        <v>2537</v>
      </c>
      <c r="L454" s="184">
        <v>8</v>
      </c>
      <c r="M454" s="184">
        <v>10</v>
      </c>
    </row>
    <row r="455" spans="1:13" ht="17.25" hidden="1" customHeight="1" x14ac:dyDescent="0.25">
      <c r="A455" s="183" t="s">
        <v>112</v>
      </c>
      <c r="B455" s="190">
        <v>1595</v>
      </c>
      <c r="C455" s="184">
        <v>2012</v>
      </c>
      <c r="D455" s="183" t="s">
        <v>2538</v>
      </c>
      <c r="E455" s="183" t="s">
        <v>740</v>
      </c>
      <c r="F455" s="185">
        <v>52500</v>
      </c>
      <c r="G455" s="183" t="s">
        <v>741</v>
      </c>
      <c r="H455" s="183" t="s">
        <v>2539</v>
      </c>
      <c r="I455" s="183" t="s">
        <v>2540</v>
      </c>
      <c r="J455" s="183" t="s">
        <v>2541</v>
      </c>
      <c r="K455" s="183" t="s">
        <v>234</v>
      </c>
      <c r="L455" s="184">
        <v>8</v>
      </c>
      <c r="M455" s="184">
        <v>7</v>
      </c>
    </row>
    <row r="456" spans="1:13" ht="17.25" hidden="1" customHeight="1" x14ac:dyDescent="0.25">
      <c r="A456" s="183" t="s">
        <v>112</v>
      </c>
      <c r="B456" s="190">
        <v>1574</v>
      </c>
      <c r="C456" s="184">
        <v>2012</v>
      </c>
      <c r="D456" s="183" t="s">
        <v>2542</v>
      </c>
      <c r="E456" s="183" t="s">
        <v>773</v>
      </c>
      <c r="F456" s="185">
        <v>28865</v>
      </c>
      <c r="G456" s="183" t="s">
        <v>741</v>
      </c>
      <c r="H456" s="183" t="s">
        <v>2543</v>
      </c>
      <c r="I456" s="183" t="s">
        <v>2544</v>
      </c>
      <c r="J456" s="183" t="s">
        <v>2545</v>
      </c>
      <c r="K456" s="183" t="s">
        <v>2546</v>
      </c>
      <c r="L456" s="184">
        <v>8</v>
      </c>
      <c r="M456" s="184">
        <v>2</v>
      </c>
    </row>
    <row r="457" spans="1:13" ht="17.25" hidden="1" customHeight="1" x14ac:dyDescent="0.25">
      <c r="A457" s="183" t="s">
        <v>112</v>
      </c>
      <c r="B457" s="190">
        <v>1593</v>
      </c>
      <c r="C457" s="184">
        <v>2012</v>
      </c>
      <c r="D457" s="183" t="s">
        <v>2547</v>
      </c>
      <c r="E457" s="183" t="s">
        <v>773</v>
      </c>
      <c r="F457" s="185">
        <v>41111</v>
      </c>
      <c r="G457" s="183" t="s">
        <v>749</v>
      </c>
      <c r="H457" s="183" t="s">
        <v>2548</v>
      </c>
      <c r="I457" s="183" t="s">
        <v>2549</v>
      </c>
      <c r="J457" s="183" t="s">
        <v>2550</v>
      </c>
      <c r="K457" s="183" t="s">
        <v>2551</v>
      </c>
      <c r="L457" s="184">
        <v>9</v>
      </c>
      <c r="M457" s="184">
        <v>250</v>
      </c>
    </row>
    <row r="458" spans="1:13" ht="17.25" hidden="1" customHeight="1" x14ac:dyDescent="0.25">
      <c r="A458" s="183" t="s">
        <v>112</v>
      </c>
      <c r="B458" s="190">
        <v>1590</v>
      </c>
      <c r="C458" s="184">
        <v>2012</v>
      </c>
      <c r="D458" s="183" t="s">
        <v>2552</v>
      </c>
      <c r="E458" s="183" t="s">
        <v>740</v>
      </c>
      <c r="F458" s="185">
        <v>63125</v>
      </c>
      <c r="G458" s="183" t="s">
        <v>749</v>
      </c>
      <c r="H458" s="183" t="s">
        <v>2553</v>
      </c>
      <c r="I458" s="183" t="s">
        <v>2554</v>
      </c>
      <c r="J458" s="183" t="s">
        <v>2555</v>
      </c>
      <c r="K458" s="183" t="s">
        <v>935</v>
      </c>
      <c r="L458" s="184">
        <v>4</v>
      </c>
      <c r="M458" s="184">
        <v>27.5</v>
      </c>
    </row>
    <row r="459" spans="1:13" ht="17.25" hidden="1" customHeight="1" x14ac:dyDescent="0.25">
      <c r="A459" s="183" t="s">
        <v>112</v>
      </c>
      <c r="B459" s="190">
        <v>1576</v>
      </c>
      <c r="C459" s="184">
        <v>2012</v>
      </c>
      <c r="D459" s="183" t="s">
        <v>2556</v>
      </c>
      <c r="E459" s="183" t="s">
        <v>740</v>
      </c>
      <c r="F459" s="185">
        <v>83333.5</v>
      </c>
      <c r="G459" s="183" t="s">
        <v>749</v>
      </c>
      <c r="H459" s="183" t="s">
        <v>2557</v>
      </c>
      <c r="I459" s="183" t="s">
        <v>2558</v>
      </c>
      <c r="J459" s="183" t="s">
        <v>2559</v>
      </c>
      <c r="K459" s="183" t="s">
        <v>973</v>
      </c>
      <c r="L459" s="184">
        <v>5</v>
      </c>
      <c r="M459" s="184">
        <v>22</v>
      </c>
    </row>
    <row r="460" spans="1:13" ht="17.25" hidden="1" customHeight="1" x14ac:dyDescent="0.25">
      <c r="A460" s="183" t="s">
        <v>112</v>
      </c>
      <c r="B460" s="190">
        <v>1578</v>
      </c>
      <c r="C460" s="184">
        <v>2012</v>
      </c>
      <c r="D460" s="183" t="s">
        <v>2560</v>
      </c>
      <c r="E460" s="183" t="s">
        <v>773</v>
      </c>
      <c r="F460" s="185">
        <v>82500</v>
      </c>
      <c r="G460" s="183" t="s">
        <v>749</v>
      </c>
      <c r="H460" s="183" t="s">
        <v>2561</v>
      </c>
      <c r="I460" s="183" t="s">
        <v>2562</v>
      </c>
      <c r="J460" s="183" t="s">
        <v>2563</v>
      </c>
      <c r="K460" s="183" t="s">
        <v>2564</v>
      </c>
      <c r="L460" s="184">
        <v>8</v>
      </c>
      <c r="M460" s="184">
        <v>20</v>
      </c>
    </row>
    <row r="461" spans="1:13" ht="17.25" hidden="1" customHeight="1" x14ac:dyDescent="0.25">
      <c r="A461" s="183" t="s">
        <v>112</v>
      </c>
      <c r="B461" s="190">
        <v>1577</v>
      </c>
      <c r="C461" s="184">
        <v>2012</v>
      </c>
      <c r="D461" s="183" t="s">
        <v>2565</v>
      </c>
      <c r="E461" s="183" t="s">
        <v>773</v>
      </c>
      <c r="F461" s="185">
        <v>82779</v>
      </c>
      <c r="G461" s="183" t="s">
        <v>749</v>
      </c>
      <c r="H461" s="183" t="s">
        <v>2566</v>
      </c>
      <c r="I461" s="183" t="s">
        <v>2567</v>
      </c>
      <c r="J461" s="183" t="s">
        <v>2568</v>
      </c>
      <c r="K461" s="183" t="s">
        <v>973</v>
      </c>
      <c r="L461" s="184">
        <v>5</v>
      </c>
      <c r="M461" s="184">
        <v>14.3</v>
      </c>
    </row>
    <row r="462" spans="1:13" ht="17.25" hidden="1" customHeight="1" x14ac:dyDescent="0.25">
      <c r="A462" s="183" t="s">
        <v>112</v>
      </c>
      <c r="B462" s="190">
        <v>1583</v>
      </c>
      <c r="C462" s="184">
        <v>2012</v>
      </c>
      <c r="D462" s="183" t="s">
        <v>2569</v>
      </c>
      <c r="E462" s="183" t="s">
        <v>740</v>
      </c>
      <c r="F462" s="185">
        <v>83333.5</v>
      </c>
      <c r="G462" s="183" t="s">
        <v>749</v>
      </c>
      <c r="H462" s="183" t="s">
        <v>2570</v>
      </c>
      <c r="I462" s="183" t="s">
        <v>2571</v>
      </c>
      <c r="J462" s="183" t="s">
        <v>1587</v>
      </c>
      <c r="K462" s="183" t="s">
        <v>2572</v>
      </c>
      <c r="L462" s="184">
        <v>8</v>
      </c>
      <c r="M462" s="184">
        <v>14</v>
      </c>
    </row>
    <row r="463" spans="1:13" ht="17.25" hidden="1" customHeight="1" x14ac:dyDescent="0.25">
      <c r="A463" s="183" t="s">
        <v>112</v>
      </c>
      <c r="B463" s="190">
        <v>1584</v>
      </c>
      <c r="C463" s="184">
        <v>2012</v>
      </c>
      <c r="D463" s="183" t="s">
        <v>2573</v>
      </c>
      <c r="E463" s="183" t="s">
        <v>740</v>
      </c>
      <c r="F463" s="185">
        <v>222252.5</v>
      </c>
      <c r="G463" s="183" t="s">
        <v>749</v>
      </c>
      <c r="H463" s="183" t="s">
        <v>2574</v>
      </c>
      <c r="I463" s="183" t="s">
        <v>2575</v>
      </c>
      <c r="J463" s="183" t="s">
        <v>2576</v>
      </c>
      <c r="K463" s="183" t="s">
        <v>2577</v>
      </c>
      <c r="L463" s="184">
        <v>7</v>
      </c>
      <c r="M463" s="184">
        <v>12.6</v>
      </c>
    </row>
    <row r="464" spans="1:13" ht="17.25" hidden="1" customHeight="1" x14ac:dyDescent="0.25">
      <c r="A464" s="183" t="s">
        <v>112</v>
      </c>
      <c r="B464" s="190">
        <v>1592</v>
      </c>
      <c r="C464" s="184">
        <v>2012</v>
      </c>
      <c r="D464" s="183" t="s">
        <v>2578</v>
      </c>
      <c r="E464" s="183" t="s">
        <v>773</v>
      </c>
      <c r="F464" s="185">
        <v>38890</v>
      </c>
      <c r="G464" s="183" t="s">
        <v>749</v>
      </c>
      <c r="H464" s="183" t="s">
        <v>2579</v>
      </c>
      <c r="I464" s="183" t="s">
        <v>2580</v>
      </c>
      <c r="J464" s="183" t="s">
        <v>2581</v>
      </c>
      <c r="K464" s="183" t="s">
        <v>2582</v>
      </c>
      <c r="L464" s="184">
        <v>9</v>
      </c>
      <c r="M464" s="184">
        <v>4.4000000000000004</v>
      </c>
    </row>
    <row r="465" spans="1:13" ht="17.25" hidden="1" customHeight="1" x14ac:dyDescent="0.25">
      <c r="A465" s="183" t="s">
        <v>112</v>
      </c>
      <c r="B465" s="190">
        <v>1573</v>
      </c>
      <c r="C465" s="184">
        <v>2012</v>
      </c>
      <c r="D465" s="183" t="s">
        <v>2583</v>
      </c>
      <c r="E465" s="183" t="s">
        <v>740</v>
      </c>
      <c r="F465" s="185">
        <v>83333.5</v>
      </c>
      <c r="G465" s="183" t="s">
        <v>749</v>
      </c>
      <c r="H465" s="183" t="s">
        <v>2584</v>
      </c>
      <c r="I465" s="183" t="s">
        <v>2585</v>
      </c>
      <c r="J465" s="183" t="s">
        <v>2586</v>
      </c>
      <c r="K465" s="183" t="s">
        <v>2587</v>
      </c>
      <c r="L465" s="184">
        <v>6</v>
      </c>
      <c r="M465" s="184">
        <v>2</v>
      </c>
    </row>
    <row r="466" spans="1:13" ht="17.25" hidden="1" customHeight="1" x14ac:dyDescent="0.25">
      <c r="A466" s="183" t="s">
        <v>112</v>
      </c>
      <c r="B466" s="190">
        <v>1581</v>
      </c>
      <c r="C466" s="184">
        <v>2012</v>
      </c>
      <c r="D466" s="183" t="s">
        <v>2588</v>
      </c>
      <c r="E466" s="183" t="s">
        <v>773</v>
      </c>
      <c r="F466" s="185">
        <v>10750</v>
      </c>
      <c r="G466" s="183" t="s">
        <v>749</v>
      </c>
      <c r="H466" s="183" t="s">
        <v>2589</v>
      </c>
      <c r="I466" s="183" t="s">
        <v>2590</v>
      </c>
      <c r="J466" s="183" t="s">
        <v>2591</v>
      </c>
      <c r="K466" s="183" t="s">
        <v>2572</v>
      </c>
      <c r="L466" s="184">
        <v>8</v>
      </c>
      <c r="M466" s="184">
        <v>1</v>
      </c>
    </row>
    <row r="467" spans="1:13" ht="17.25" hidden="1" customHeight="1" x14ac:dyDescent="0.25">
      <c r="A467" s="183" t="s">
        <v>112</v>
      </c>
      <c r="B467" s="190">
        <v>1594</v>
      </c>
      <c r="C467" s="184">
        <v>2013</v>
      </c>
      <c r="D467" s="183" t="s">
        <v>2592</v>
      </c>
      <c r="E467" s="183" t="s">
        <v>740</v>
      </c>
      <c r="F467" s="185">
        <v>59035</v>
      </c>
      <c r="G467" s="183" t="s">
        <v>741</v>
      </c>
      <c r="H467" s="183" t="s">
        <v>2593</v>
      </c>
      <c r="I467" s="183" t="s">
        <v>2594</v>
      </c>
      <c r="J467" s="183" t="s">
        <v>2595</v>
      </c>
      <c r="K467" s="183" t="s">
        <v>190</v>
      </c>
      <c r="L467" s="184">
        <v>0</v>
      </c>
      <c r="M467" s="184">
        <v>20.8</v>
      </c>
    </row>
    <row r="468" spans="1:13" ht="17.25" hidden="1" customHeight="1" x14ac:dyDescent="0.25">
      <c r="A468" s="183" t="s">
        <v>112</v>
      </c>
      <c r="B468" s="190">
        <v>1589</v>
      </c>
      <c r="C468" s="184">
        <v>2013</v>
      </c>
      <c r="D468" s="183" t="s">
        <v>2596</v>
      </c>
      <c r="E468" s="183" t="s">
        <v>740</v>
      </c>
      <c r="F468" s="185">
        <v>43000</v>
      </c>
      <c r="G468" s="183" t="s">
        <v>741</v>
      </c>
      <c r="H468" s="183" t="s">
        <v>2597</v>
      </c>
      <c r="I468" s="183" t="s">
        <v>2598</v>
      </c>
      <c r="J468" s="183" t="s">
        <v>2599</v>
      </c>
      <c r="K468" s="183" t="s">
        <v>2600</v>
      </c>
      <c r="L468" s="184">
        <v>0</v>
      </c>
      <c r="M468" s="184">
        <v>3</v>
      </c>
    </row>
    <row r="469" spans="1:13" ht="17.25" hidden="1" customHeight="1" x14ac:dyDescent="0.25">
      <c r="A469" s="183" t="s">
        <v>112</v>
      </c>
      <c r="B469" s="190">
        <v>1591</v>
      </c>
      <c r="C469" s="184">
        <v>2013</v>
      </c>
      <c r="D469" s="183" t="s">
        <v>2601</v>
      </c>
      <c r="E469" s="183" t="s">
        <v>740</v>
      </c>
      <c r="F469" s="185">
        <v>28500</v>
      </c>
      <c r="G469" s="183" t="s">
        <v>749</v>
      </c>
      <c r="H469" s="183" t="s">
        <v>2602</v>
      </c>
      <c r="I469" s="183" t="s">
        <v>2603</v>
      </c>
      <c r="J469" s="183" t="s">
        <v>2604</v>
      </c>
      <c r="K469" s="183" t="s">
        <v>2605</v>
      </c>
      <c r="L469" s="184">
        <v>0</v>
      </c>
      <c r="M469" s="184">
        <v>550</v>
      </c>
    </row>
    <row r="470" spans="1:13" ht="17.25" hidden="1" customHeight="1" x14ac:dyDescent="0.25">
      <c r="A470" s="183" t="s">
        <v>112</v>
      </c>
      <c r="B470" s="190">
        <v>1618</v>
      </c>
      <c r="C470" s="184">
        <v>2014</v>
      </c>
      <c r="D470" s="183" t="s">
        <v>2606</v>
      </c>
      <c r="E470" s="183" t="s">
        <v>740</v>
      </c>
      <c r="F470" s="185">
        <v>61111</v>
      </c>
      <c r="G470" s="183" t="s">
        <v>773</v>
      </c>
      <c r="H470" s="183" t="s">
        <v>2607</v>
      </c>
      <c r="I470" s="183" t="s">
        <v>2608</v>
      </c>
      <c r="J470" s="183" t="s">
        <v>2609</v>
      </c>
      <c r="K470" s="183" t="s">
        <v>2577</v>
      </c>
      <c r="L470" s="184">
        <v>7</v>
      </c>
      <c r="M470" s="184">
        <v>18</v>
      </c>
    </row>
    <row r="471" spans="1:13" ht="17.25" hidden="1" customHeight="1" x14ac:dyDescent="0.25">
      <c r="A471" s="183" t="s">
        <v>112</v>
      </c>
      <c r="B471" s="190">
        <v>1615</v>
      </c>
      <c r="C471" s="184">
        <v>2014</v>
      </c>
      <c r="D471" s="183" t="s">
        <v>2610</v>
      </c>
      <c r="E471" s="183" t="s">
        <v>740</v>
      </c>
      <c r="F471" s="185">
        <v>83333</v>
      </c>
      <c r="G471" s="183" t="s">
        <v>741</v>
      </c>
      <c r="H471" s="183" t="s">
        <v>2543</v>
      </c>
      <c r="I471" s="183" t="s">
        <v>2611</v>
      </c>
      <c r="J471" s="183" t="s">
        <v>2612</v>
      </c>
      <c r="K471" s="183" t="s">
        <v>2546</v>
      </c>
      <c r="L471" s="184">
        <v>8</v>
      </c>
      <c r="M471" s="184">
        <v>75</v>
      </c>
    </row>
    <row r="472" spans="1:13" ht="17.25" hidden="1" customHeight="1" x14ac:dyDescent="0.25">
      <c r="A472" s="183" t="s">
        <v>112</v>
      </c>
      <c r="B472" s="190">
        <v>1620</v>
      </c>
      <c r="C472" s="184">
        <v>2014</v>
      </c>
      <c r="D472" s="183" t="s">
        <v>2613</v>
      </c>
      <c r="E472" s="183" t="s">
        <v>740</v>
      </c>
      <c r="F472" s="185">
        <v>83333</v>
      </c>
      <c r="G472" s="183" t="s">
        <v>741</v>
      </c>
      <c r="H472" s="183" t="s">
        <v>2614</v>
      </c>
      <c r="I472" s="183" t="s">
        <v>2615</v>
      </c>
      <c r="J472" s="183" t="s">
        <v>2616</v>
      </c>
      <c r="K472" s="183" t="s">
        <v>2617</v>
      </c>
      <c r="L472" s="184">
        <v>2</v>
      </c>
      <c r="M472" s="184">
        <v>65</v>
      </c>
    </row>
    <row r="473" spans="1:13" ht="17.25" hidden="1" customHeight="1" x14ac:dyDescent="0.25">
      <c r="A473" s="183" t="s">
        <v>112</v>
      </c>
      <c r="B473" s="190">
        <v>1621</v>
      </c>
      <c r="C473" s="184">
        <v>2014</v>
      </c>
      <c r="D473" s="183" t="s">
        <v>2618</v>
      </c>
      <c r="E473" s="183" t="s">
        <v>740</v>
      </c>
      <c r="F473" s="185">
        <v>83333</v>
      </c>
      <c r="G473" s="183" t="s">
        <v>741</v>
      </c>
      <c r="H473" s="183" t="s">
        <v>2619</v>
      </c>
      <c r="I473" s="183" t="s">
        <v>2620</v>
      </c>
      <c r="J473" s="183" t="s">
        <v>2621</v>
      </c>
      <c r="K473" s="183" t="s">
        <v>2622</v>
      </c>
      <c r="L473" s="184">
        <v>5</v>
      </c>
      <c r="M473" s="184">
        <v>52</v>
      </c>
    </row>
    <row r="474" spans="1:13" ht="17.25" hidden="1" customHeight="1" x14ac:dyDescent="0.25">
      <c r="A474" s="183" t="s">
        <v>112</v>
      </c>
      <c r="B474" s="190">
        <v>1622</v>
      </c>
      <c r="C474" s="184">
        <v>2014</v>
      </c>
      <c r="D474" s="183" t="s">
        <v>2623</v>
      </c>
      <c r="E474" s="183" t="s">
        <v>740</v>
      </c>
      <c r="F474" s="185">
        <v>75608</v>
      </c>
      <c r="G474" s="183" t="s">
        <v>741</v>
      </c>
      <c r="H474" s="183" t="s">
        <v>2624</v>
      </c>
      <c r="I474" s="183" t="s">
        <v>2625</v>
      </c>
      <c r="J474" s="183" t="s">
        <v>1260</v>
      </c>
      <c r="K474" s="183" t="s">
        <v>2626</v>
      </c>
      <c r="L474" s="184">
        <v>5</v>
      </c>
      <c r="M474" s="184">
        <v>36.299999999999997</v>
      </c>
    </row>
    <row r="475" spans="1:13" ht="17.25" hidden="1" customHeight="1" x14ac:dyDescent="0.25">
      <c r="A475" s="183" t="s">
        <v>112</v>
      </c>
      <c r="B475" s="190">
        <v>1604</v>
      </c>
      <c r="C475" s="184">
        <v>2014</v>
      </c>
      <c r="D475" s="183" t="s">
        <v>2627</v>
      </c>
      <c r="E475" s="183" t="s">
        <v>740</v>
      </c>
      <c r="F475" s="185">
        <v>14490</v>
      </c>
      <c r="G475" s="183" t="s">
        <v>741</v>
      </c>
      <c r="H475" s="183" t="s">
        <v>2628</v>
      </c>
      <c r="I475" s="183" t="s">
        <v>2629</v>
      </c>
      <c r="J475" s="183" t="s">
        <v>2630</v>
      </c>
      <c r="K475" s="183" t="s">
        <v>1678</v>
      </c>
      <c r="L475" s="184">
        <v>4</v>
      </c>
      <c r="M475" s="184">
        <v>29.8</v>
      </c>
    </row>
    <row r="476" spans="1:13" ht="17.25" hidden="1" customHeight="1" x14ac:dyDescent="0.25">
      <c r="A476" s="183" t="s">
        <v>112</v>
      </c>
      <c r="B476" s="190">
        <v>1614</v>
      </c>
      <c r="C476" s="184">
        <v>2014</v>
      </c>
      <c r="D476" s="183" t="s">
        <v>2631</v>
      </c>
      <c r="E476" s="183" t="s">
        <v>740</v>
      </c>
      <c r="F476" s="185">
        <v>10000</v>
      </c>
      <c r="G476" s="183" t="s">
        <v>741</v>
      </c>
      <c r="H476" s="183" t="s">
        <v>2078</v>
      </c>
      <c r="I476" s="183" t="s">
        <v>2632</v>
      </c>
      <c r="J476" s="183" t="s">
        <v>2633</v>
      </c>
      <c r="K476" s="183" t="s">
        <v>2634</v>
      </c>
      <c r="L476" s="184">
        <v>8</v>
      </c>
      <c r="M476" s="184">
        <v>25</v>
      </c>
    </row>
    <row r="477" spans="1:13" ht="17.25" hidden="1" customHeight="1" x14ac:dyDescent="0.25">
      <c r="A477" s="183" t="s">
        <v>112</v>
      </c>
      <c r="B477" s="190">
        <v>1612</v>
      </c>
      <c r="C477" s="184">
        <v>2014</v>
      </c>
      <c r="D477" s="183" t="s">
        <v>2635</v>
      </c>
      <c r="E477" s="183" t="s">
        <v>740</v>
      </c>
      <c r="F477" s="185">
        <v>83333</v>
      </c>
      <c r="G477" s="183" t="s">
        <v>741</v>
      </c>
      <c r="H477" s="183" t="s">
        <v>2557</v>
      </c>
      <c r="I477" s="183" t="s">
        <v>2636</v>
      </c>
      <c r="J477" s="183" t="s">
        <v>2637</v>
      </c>
      <c r="K477" s="183" t="s">
        <v>973</v>
      </c>
      <c r="L477" s="184">
        <v>6</v>
      </c>
      <c r="M477" s="184">
        <v>18.7</v>
      </c>
    </row>
    <row r="478" spans="1:13" ht="17.25" hidden="1" customHeight="1" x14ac:dyDescent="0.25">
      <c r="A478" s="183" t="s">
        <v>112</v>
      </c>
      <c r="B478" s="190">
        <v>1611</v>
      </c>
      <c r="C478" s="184">
        <v>2014</v>
      </c>
      <c r="D478" s="183" t="s">
        <v>2638</v>
      </c>
      <c r="E478" s="183" t="s">
        <v>740</v>
      </c>
      <c r="F478" s="185">
        <v>83333</v>
      </c>
      <c r="G478" s="183" t="s">
        <v>741</v>
      </c>
      <c r="H478" s="183" t="s">
        <v>2639</v>
      </c>
      <c r="I478" s="183" t="s">
        <v>2640</v>
      </c>
      <c r="J478" s="183" t="s">
        <v>2641</v>
      </c>
      <c r="K478" s="183" t="s">
        <v>1583</v>
      </c>
      <c r="L478" s="184">
        <v>3</v>
      </c>
      <c r="M478" s="184">
        <v>14.3</v>
      </c>
    </row>
    <row r="479" spans="1:13" ht="17.25" hidden="1" customHeight="1" x14ac:dyDescent="0.25">
      <c r="A479" s="183" t="s">
        <v>112</v>
      </c>
      <c r="B479" s="190">
        <v>1610</v>
      </c>
      <c r="C479" s="184">
        <v>2014</v>
      </c>
      <c r="D479" s="183" t="s">
        <v>2642</v>
      </c>
      <c r="E479" s="183" t="s">
        <v>740</v>
      </c>
      <c r="F479" s="185">
        <v>39614</v>
      </c>
      <c r="G479" s="183" t="s">
        <v>741</v>
      </c>
      <c r="H479" s="183" t="s">
        <v>2643</v>
      </c>
      <c r="I479" s="183" t="s">
        <v>2644</v>
      </c>
      <c r="J479" s="183" t="s">
        <v>2645</v>
      </c>
      <c r="K479" s="183" t="s">
        <v>2646</v>
      </c>
      <c r="L479" s="184">
        <v>3</v>
      </c>
      <c r="M479" s="184">
        <v>2</v>
      </c>
    </row>
    <row r="480" spans="1:13" ht="17.25" hidden="1" customHeight="1" x14ac:dyDescent="0.25">
      <c r="A480" s="183" t="s">
        <v>112</v>
      </c>
      <c r="B480" s="190">
        <v>1609</v>
      </c>
      <c r="C480" s="184">
        <v>2014</v>
      </c>
      <c r="D480" s="183" t="s">
        <v>2647</v>
      </c>
      <c r="E480" s="183" t="s">
        <v>740</v>
      </c>
      <c r="F480" s="185">
        <v>15782</v>
      </c>
      <c r="G480" s="183" t="s">
        <v>741</v>
      </c>
      <c r="H480" s="183" t="s">
        <v>2648</v>
      </c>
      <c r="I480" s="183" t="s">
        <v>2649</v>
      </c>
      <c r="J480" s="183" t="s">
        <v>2650</v>
      </c>
      <c r="K480" s="183" t="s">
        <v>2651</v>
      </c>
      <c r="L480" s="184">
        <v>6</v>
      </c>
      <c r="M480" s="184">
        <v>0.7</v>
      </c>
    </row>
    <row r="481" spans="1:13" ht="17.25" hidden="1" customHeight="1" x14ac:dyDescent="0.25">
      <c r="A481" s="183" t="s">
        <v>112</v>
      </c>
      <c r="B481" s="190">
        <v>1608</v>
      </c>
      <c r="C481" s="184">
        <v>2014</v>
      </c>
      <c r="D481" s="183" t="s">
        <v>2652</v>
      </c>
      <c r="E481" s="183" t="s">
        <v>740</v>
      </c>
      <c r="F481" s="185">
        <v>83333</v>
      </c>
      <c r="G481" s="183" t="s">
        <v>741</v>
      </c>
      <c r="H481" s="183" t="s">
        <v>2653</v>
      </c>
      <c r="I481" s="183" t="s">
        <v>2654</v>
      </c>
      <c r="J481" s="183" t="s">
        <v>2655</v>
      </c>
      <c r="K481" s="183" t="s">
        <v>2582</v>
      </c>
      <c r="L481" s="184">
        <v>6</v>
      </c>
      <c r="M481" s="184">
        <v>0.5</v>
      </c>
    </row>
    <row r="482" spans="1:13" ht="17.25" hidden="1" customHeight="1" x14ac:dyDescent="0.25">
      <c r="A482" s="183" t="s">
        <v>112</v>
      </c>
      <c r="B482" s="190">
        <v>1601</v>
      </c>
      <c r="C482" s="184">
        <v>2014</v>
      </c>
      <c r="D482" s="183" t="s">
        <v>2656</v>
      </c>
      <c r="E482" s="183" t="s">
        <v>740</v>
      </c>
      <c r="F482" s="185">
        <v>20019</v>
      </c>
      <c r="G482" s="183" t="s">
        <v>749</v>
      </c>
      <c r="H482" s="183" t="s">
        <v>2657</v>
      </c>
      <c r="I482" s="183" t="s">
        <v>2658</v>
      </c>
      <c r="J482" s="183" t="s">
        <v>2659</v>
      </c>
      <c r="K482" s="183" t="s">
        <v>2660</v>
      </c>
      <c r="L482" s="184">
        <v>6</v>
      </c>
      <c r="M482" s="184">
        <v>491.4</v>
      </c>
    </row>
    <row r="483" spans="1:13" ht="17.25" hidden="1" customHeight="1" x14ac:dyDescent="0.25">
      <c r="A483" s="183" t="s">
        <v>112</v>
      </c>
      <c r="B483" s="190">
        <v>1603</v>
      </c>
      <c r="C483" s="184">
        <v>2014</v>
      </c>
      <c r="D483" s="183" t="s">
        <v>2661</v>
      </c>
      <c r="E483" s="183" t="s">
        <v>740</v>
      </c>
      <c r="F483" s="185">
        <v>77222</v>
      </c>
      <c r="G483" s="183" t="s">
        <v>749</v>
      </c>
      <c r="H483" s="183" t="s">
        <v>2662</v>
      </c>
      <c r="I483" s="183" t="s">
        <v>2663</v>
      </c>
      <c r="J483" s="183" t="s">
        <v>2664</v>
      </c>
      <c r="K483" s="183" t="s">
        <v>2665</v>
      </c>
      <c r="L483" s="184">
        <v>6</v>
      </c>
      <c r="M483" s="184">
        <v>89.7</v>
      </c>
    </row>
    <row r="484" spans="1:13" ht="17.25" hidden="1" customHeight="1" x14ac:dyDescent="0.25">
      <c r="A484" s="183" t="s">
        <v>112</v>
      </c>
      <c r="B484" s="190">
        <v>1617</v>
      </c>
      <c r="C484" s="184">
        <v>2014</v>
      </c>
      <c r="D484" s="183" t="s">
        <v>2666</v>
      </c>
      <c r="E484" s="183" t="s">
        <v>740</v>
      </c>
      <c r="F484" s="185">
        <v>83333</v>
      </c>
      <c r="G484" s="183" t="s">
        <v>749</v>
      </c>
      <c r="H484" s="183" t="s">
        <v>2667</v>
      </c>
      <c r="I484" s="183" t="s">
        <v>2668</v>
      </c>
      <c r="J484" s="183" t="s">
        <v>2669</v>
      </c>
      <c r="K484" s="183" t="s">
        <v>2670</v>
      </c>
      <c r="L484" s="184">
        <v>2</v>
      </c>
      <c r="M484" s="184">
        <v>65</v>
      </c>
    </row>
    <row r="485" spans="1:13" ht="17.25" hidden="1" customHeight="1" x14ac:dyDescent="0.25">
      <c r="A485" s="183" t="s">
        <v>112</v>
      </c>
      <c r="B485" s="190">
        <v>1623</v>
      </c>
      <c r="C485" s="184">
        <v>2014</v>
      </c>
      <c r="D485" s="183" t="s">
        <v>2671</v>
      </c>
      <c r="E485" s="183" t="s">
        <v>740</v>
      </c>
      <c r="F485" s="185">
        <v>65000</v>
      </c>
      <c r="G485" s="183" t="s">
        <v>749</v>
      </c>
      <c r="H485" s="183" t="s">
        <v>2672</v>
      </c>
      <c r="I485" s="183" t="s">
        <v>2673</v>
      </c>
      <c r="J485" s="183" t="s">
        <v>2674</v>
      </c>
      <c r="K485" s="183" t="s">
        <v>1983</v>
      </c>
      <c r="L485" s="184">
        <v>6</v>
      </c>
      <c r="M485" s="184">
        <v>42</v>
      </c>
    </row>
    <row r="486" spans="1:13" ht="17.25" hidden="1" customHeight="1" x14ac:dyDescent="0.25">
      <c r="A486" s="183" t="s">
        <v>112</v>
      </c>
      <c r="B486" s="190">
        <v>1599</v>
      </c>
      <c r="C486" s="184">
        <v>2014</v>
      </c>
      <c r="D486" s="183" t="s">
        <v>2675</v>
      </c>
      <c r="E486" s="183" t="s">
        <v>740</v>
      </c>
      <c r="F486" s="185">
        <v>63778</v>
      </c>
      <c r="G486" s="183" t="s">
        <v>749</v>
      </c>
      <c r="H486" s="183" t="s">
        <v>2676</v>
      </c>
      <c r="I486" s="183" t="s">
        <v>2677</v>
      </c>
      <c r="J486" s="183" t="s">
        <v>1478</v>
      </c>
      <c r="K486" s="183" t="s">
        <v>2670</v>
      </c>
      <c r="L486" s="184">
        <v>2</v>
      </c>
      <c r="M486" s="184">
        <v>36</v>
      </c>
    </row>
    <row r="487" spans="1:13" ht="17.25" hidden="1" customHeight="1" x14ac:dyDescent="0.25">
      <c r="A487" s="183" t="s">
        <v>112</v>
      </c>
      <c r="B487" s="190">
        <v>1600</v>
      </c>
      <c r="C487" s="184">
        <v>2014</v>
      </c>
      <c r="D487" s="183" t="s">
        <v>2678</v>
      </c>
      <c r="E487" s="183" t="s">
        <v>740</v>
      </c>
      <c r="F487" s="185">
        <v>83333</v>
      </c>
      <c r="G487" s="183" t="s">
        <v>749</v>
      </c>
      <c r="H487" s="183" t="s">
        <v>2679</v>
      </c>
      <c r="I487" s="183" t="s">
        <v>2680</v>
      </c>
      <c r="J487" s="183" t="s">
        <v>2681</v>
      </c>
      <c r="K487" s="183" t="s">
        <v>2682</v>
      </c>
      <c r="L487" s="184">
        <v>4</v>
      </c>
      <c r="M487" s="184">
        <v>35</v>
      </c>
    </row>
    <row r="488" spans="1:13" ht="17.25" hidden="1" customHeight="1" x14ac:dyDescent="0.25">
      <c r="A488" s="183" t="s">
        <v>112</v>
      </c>
      <c r="B488" s="190">
        <v>1598</v>
      </c>
      <c r="C488" s="184">
        <v>2014</v>
      </c>
      <c r="D488" s="183" t="s">
        <v>2683</v>
      </c>
      <c r="E488" s="183" t="s">
        <v>740</v>
      </c>
      <c r="F488" s="185">
        <v>30000</v>
      </c>
      <c r="G488" s="183" t="s">
        <v>749</v>
      </c>
      <c r="H488" s="183" t="s">
        <v>2684</v>
      </c>
      <c r="I488" s="183" t="s">
        <v>2685</v>
      </c>
      <c r="J488" s="183" t="s">
        <v>2686</v>
      </c>
      <c r="K488" s="183" t="s">
        <v>2687</v>
      </c>
      <c r="L488" s="184">
        <v>3</v>
      </c>
      <c r="M488" s="184">
        <v>26.5</v>
      </c>
    </row>
    <row r="489" spans="1:13" ht="17.25" hidden="1" customHeight="1" x14ac:dyDescent="0.25">
      <c r="A489" s="183" t="s">
        <v>112</v>
      </c>
      <c r="B489" s="190">
        <v>1605</v>
      </c>
      <c r="C489" s="184">
        <v>2014</v>
      </c>
      <c r="D489" s="183" t="s">
        <v>2688</v>
      </c>
      <c r="E489" s="183" t="s">
        <v>740</v>
      </c>
      <c r="F489" s="185">
        <v>83333</v>
      </c>
      <c r="G489" s="183" t="s">
        <v>749</v>
      </c>
      <c r="H489" s="183" t="s">
        <v>2689</v>
      </c>
      <c r="I489" s="183" t="s">
        <v>2690</v>
      </c>
      <c r="J489" s="183" t="s">
        <v>2691</v>
      </c>
      <c r="K489" s="183" t="s">
        <v>993</v>
      </c>
      <c r="L489" s="184">
        <v>4</v>
      </c>
      <c r="M489" s="184">
        <v>26</v>
      </c>
    </row>
    <row r="490" spans="1:13" ht="17.25" hidden="1" customHeight="1" x14ac:dyDescent="0.25">
      <c r="A490" s="183" t="s">
        <v>112</v>
      </c>
      <c r="B490" s="190">
        <v>1597</v>
      </c>
      <c r="C490" s="184">
        <v>2014</v>
      </c>
      <c r="D490" s="183" t="s">
        <v>2692</v>
      </c>
      <c r="E490" s="183" t="s">
        <v>740</v>
      </c>
      <c r="F490" s="185">
        <v>83333</v>
      </c>
      <c r="G490" s="183" t="s">
        <v>749</v>
      </c>
      <c r="H490" s="183" t="s">
        <v>2693</v>
      </c>
      <c r="I490" s="183" t="s">
        <v>2694</v>
      </c>
      <c r="J490" s="183" t="s">
        <v>2695</v>
      </c>
      <c r="K490" s="183" t="s">
        <v>2696</v>
      </c>
      <c r="L490" s="184">
        <v>5</v>
      </c>
      <c r="M490" s="184">
        <v>14.6</v>
      </c>
    </row>
    <row r="491" spans="1:13" ht="17.25" hidden="1" customHeight="1" x14ac:dyDescent="0.25">
      <c r="A491" s="183" t="s">
        <v>112</v>
      </c>
      <c r="B491" s="190">
        <v>1606</v>
      </c>
      <c r="C491" s="184">
        <v>2014</v>
      </c>
      <c r="D491" s="183" t="s">
        <v>2697</v>
      </c>
      <c r="E491" s="183" t="s">
        <v>740</v>
      </c>
      <c r="F491" s="185">
        <v>14642</v>
      </c>
      <c r="G491" s="183" t="s">
        <v>749</v>
      </c>
      <c r="H491" s="183" t="s">
        <v>2698</v>
      </c>
      <c r="I491" s="183" t="s">
        <v>2699</v>
      </c>
      <c r="J491" s="183" t="s">
        <v>2700</v>
      </c>
      <c r="K491" s="183" t="s">
        <v>2537</v>
      </c>
      <c r="L491" s="184">
        <v>8</v>
      </c>
      <c r="M491" s="184">
        <v>14</v>
      </c>
    </row>
    <row r="492" spans="1:13" ht="17.25" hidden="1" customHeight="1" x14ac:dyDescent="0.25">
      <c r="A492" s="183" t="s">
        <v>112</v>
      </c>
      <c r="B492" s="190">
        <v>1602</v>
      </c>
      <c r="C492" s="184">
        <v>2014</v>
      </c>
      <c r="D492" s="183" t="s">
        <v>2701</v>
      </c>
      <c r="E492" s="183" t="s">
        <v>740</v>
      </c>
      <c r="F492" s="185">
        <v>83333</v>
      </c>
      <c r="G492" s="183" t="s">
        <v>749</v>
      </c>
      <c r="H492" s="183" t="s">
        <v>2702</v>
      </c>
      <c r="I492" s="183" t="s">
        <v>2703</v>
      </c>
      <c r="J492" s="183" t="s">
        <v>2704</v>
      </c>
      <c r="K492" s="183" t="s">
        <v>2617</v>
      </c>
      <c r="L492" s="184">
        <v>1</v>
      </c>
      <c r="M492" s="184">
        <v>12.1</v>
      </c>
    </row>
    <row r="493" spans="1:13" ht="17.25" hidden="1" customHeight="1" x14ac:dyDescent="0.25">
      <c r="A493" s="183" t="s">
        <v>112</v>
      </c>
      <c r="B493" s="190">
        <v>1616</v>
      </c>
      <c r="C493" s="184">
        <v>2014</v>
      </c>
      <c r="D493" s="183" t="s">
        <v>2705</v>
      </c>
      <c r="E493" s="183" t="s">
        <v>740</v>
      </c>
      <c r="F493" s="185">
        <v>33965</v>
      </c>
      <c r="G493" s="183" t="s">
        <v>749</v>
      </c>
      <c r="H493" s="183" t="s">
        <v>2706</v>
      </c>
      <c r="I493" s="183" t="s">
        <v>2707</v>
      </c>
      <c r="J493" s="183" t="s">
        <v>1587</v>
      </c>
      <c r="K493" s="183" t="s">
        <v>2708</v>
      </c>
      <c r="L493" s="184">
        <v>6</v>
      </c>
      <c r="M493" s="184">
        <v>9</v>
      </c>
    </row>
    <row r="494" spans="1:13" ht="17.25" hidden="1" customHeight="1" x14ac:dyDescent="0.25">
      <c r="A494" s="183" t="s">
        <v>112</v>
      </c>
      <c r="B494" s="190">
        <v>1613</v>
      </c>
      <c r="C494" s="184">
        <v>2014</v>
      </c>
      <c r="D494" s="183" t="s">
        <v>2709</v>
      </c>
      <c r="E494" s="183" t="s">
        <v>740</v>
      </c>
      <c r="F494" s="185">
        <v>71273</v>
      </c>
      <c r="G494" s="183" t="s">
        <v>749</v>
      </c>
      <c r="H494" s="183" t="s">
        <v>2710</v>
      </c>
      <c r="I494" s="183" t="s">
        <v>2711</v>
      </c>
      <c r="J494" s="183" t="s">
        <v>2712</v>
      </c>
      <c r="K494" s="183" t="s">
        <v>2713</v>
      </c>
      <c r="L494" s="184">
        <v>8</v>
      </c>
      <c r="M494" s="184">
        <v>8</v>
      </c>
    </row>
    <row r="495" spans="1:13" ht="17.25" hidden="1" customHeight="1" x14ac:dyDescent="0.25">
      <c r="A495" s="183" t="s">
        <v>112</v>
      </c>
      <c r="B495" s="190">
        <v>1596</v>
      </c>
      <c r="C495" s="184">
        <v>2014</v>
      </c>
      <c r="D495" s="183" t="s">
        <v>2714</v>
      </c>
      <c r="E495" s="183" t="s">
        <v>740</v>
      </c>
      <c r="F495" s="185">
        <v>83333</v>
      </c>
      <c r="G495" s="183" t="s">
        <v>749</v>
      </c>
      <c r="H495" s="183" t="s">
        <v>2715</v>
      </c>
      <c r="I495" s="183" t="s">
        <v>2716</v>
      </c>
      <c r="J495" s="183" t="s">
        <v>2717</v>
      </c>
      <c r="K495" s="183" t="s">
        <v>2718</v>
      </c>
      <c r="L495" s="184">
        <v>4</v>
      </c>
      <c r="M495" s="184">
        <v>6.1</v>
      </c>
    </row>
    <row r="496" spans="1:13" ht="17.25" hidden="1" customHeight="1" x14ac:dyDescent="0.25">
      <c r="A496" s="183" t="s">
        <v>112</v>
      </c>
      <c r="B496" s="190">
        <v>1607</v>
      </c>
      <c r="C496" s="184">
        <v>2014</v>
      </c>
      <c r="D496" s="183" t="s">
        <v>2719</v>
      </c>
      <c r="E496" s="183" t="s">
        <v>740</v>
      </c>
      <c r="F496" s="185">
        <v>6922</v>
      </c>
      <c r="G496" s="183" t="s">
        <v>749</v>
      </c>
      <c r="H496" s="183" t="s">
        <v>2720</v>
      </c>
      <c r="I496" s="183" t="s">
        <v>2721</v>
      </c>
      <c r="J496" s="183" t="s">
        <v>2722</v>
      </c>
      <c r="K496" s="183" t="s">
        <v>2723</v>
      </c>
      <c r="L496" s="184">
        <v>4</v>
      </c>
      <c r="M496" s="184">
        <v>5.8</v>
      </c>
    </row>
    <row r="497" spans="1:13" ht="17.25" hidden="1" customHeight="1" x14ac:dyDescent="0.25">
      <c r="A497" s="183" t="s">
        <v>112</v>
      </c>
      <c r="B497" s="190">
        <v>1624</v>
      </c>
      <c r="C497" s="184">
        <v>2014</v>
      </c>
      <c r="D497" s="183" t="s">
        <v>2724</v>
      </c>
      <c r="E497" s="183" t="s">
        <v>740</v>
      </c>
      <c r="F497" s="185">
        <v>83333</v>
      </c>
      <c r="G497" s="183" t="s">
        <v>749</v>
      </c>
      <c r="H497" s="183" t="s">
        <v>2725</v>
      </c>
      <c r="I497" s="183" t="s">
        <v>2726</v>
      </c>
      <c r="J497" s="183" t="s">
        <v>2727</v>
      </c>
      <c r="K497" s="183" t="s">
        <v>2728</v>
      </c>
      <c r="L497" s="184">
        <v>3</v>
      </c>
      <c r="M497" s="184">
        <v>3</v>
      </c>
    </row>
    <row r="498" spans="1:13" ht="17.25" hidden="1" customHeight="1" x14ac:dyDescent="0.25">
      <c r="A498" s="183" t="s">
        <v>2729</v>
      </c>
      <c r="B498" s="184">
        <v>617</v>
      </c>
      <c r="C498" s="184">
        <v>2012</v>
      </c>
      <c r="D498" s="183" t="s">
        <v>2730</v>
      </c>
      <c r="E498" s="183" t="s">
        <v>773</v>
      </c>
      <c r="F498" s="185">
        <v>150000</v>
      </c>
      <c r="G498" s="183" t="s">
        <v>741</v>
      </c>
      <c r="H498" s="183" t="s">
        <v>2731</v>
      </c>
      <c r="I498" s="183" t="s">
        <v>2732</v>
      </c>
      <c r="J498" s="183" t="s">
        <v>2733</v>
      </c>
      <c r="K498" s="183" t="s">
        <v>2734</v>
      </c>
      <c r="L498" s="184">
        <v>2</v>
      </c>
      <c r="M498" s="184">
        <v>756</v>
      </c>
    </row>
    <row r="499" spans="1:13" ht="17.25" hidden="1" customHeight="1" x14ac:dyDescent="0.25">
      <c r="A499" s="183" t="s">
        <v>2729</v>
      </c>
      <c r="B499" s="184">
        <v>615</v>
      </c>
      <c r="C499" s="184">
        <v>2012</v>
      </c>
      <c r="D499" s="183" t="s">
        <v>2735</v>
      </c>
      <c r="E499" s="183" t="s">
        <v>773</v>
      </c>
      <c r="F499" s="185">
        <v>505170</v>
      </c>
      <c r="G499" s="183" t="s">
        <v>741</v>
      </c>
      <c r="H499" s="183" t="s">
        <v>2736</v>
      </c>
      <c r="I499" s="183" t="s">
        <v>2737</v>
      </c>
      <c r="J499" s="183" t="s">
        <v>2735</v>
      </c>
      <c r="K499" s="183" t="s">
        <v>1920</v>
      </c>
      <c r="L499" s="184">
        <v>3</v>
      </c>
      <c r="M499" s="184">
        <v>690.7</v>
      </c>
    </row>
    <row r="500" spans="1:13" ht="17.25" hidden="1" customHeight="1" x14ac:dyDescent="0.25">
      <c r="A500" s="183" t="s">
        <v>2729</v>
      </c>
      <c r="B500" s="184">
        <v>616</v>
      </c>
      <c r="C500" s="184">
        <v>2012</v>
      </c>
      <c r="D500" s="183" t="s">
        <v>2738</v>
      </c>
      <c r="E500" s="183" t="s">
        <v>773</v>
      </c>
      <c r="F500" s="185">
        <v>50000</v>
      </c>
      <c r="G500" s="183" t="s">
        <v>741</v>
      </c>
      <c r="H500" s="183" t="s">
        <v>2739</v>
      </c>
      <c r="I500" s="183" t="s">
        <v>2740</v>
      </c>
      <c r="J500" s="183" t="s">
        <v>2741</v>
      </c>
      <c r="K500" s="183" t="s">
        <v>2742</v>
      </c>
      <c r="L500" s="184">
        <v>2</v>
      </c>
      <c r="M500" s="184">
        <v>30</v>
      </c>
    </row>
    <row r="501" spans="1:13" ht="17.25" hidden="1" customHeight="1" x14ac:dyDescent="0.25">
      <c r="A501" s="183" t="s">
        <v>2729</v>
      </c>
      <c r="B501" s="184">
        <v>619</v>
      </c>
      <c r="C501" s="184">
        <v>2013</v>
      </c>
      <c r="D501" s="183" t="s">
        <v>2743</v>
      </c>
      <c r="E501" s="183" t="s">
        <v>773</v>
      </c>
      <c r="F501" s="189">
        <v>137500</v>
      </c>
      <c r="G501" s="183" t="s">
        <v>741</v>
      </c>
      <c r="H501" s="183" t="s">
        <v>2744</v>
      </c>
      <c r="I501" s="183" t="s">
        <v>2745</v>
      </c>
      <c r="J501" s="183" t="s">
        <v>2746</v>
      </c>
      <c r="K501" s="183" t="s">
        <v>2747</v>
      </c>
      <c r="L501" s="184">
        <v>0</v>
      </c>
      <c r="M501" s="185">
        <v>1701</v>
      </c>
    </row>
    <row r="502" spans="1:13" ht="17.25" hidden="1" customHeight="1" x14ac:dyDescent="0.25">
      <c r="A502" s="183" t="s">
        <v>2729</v>
      </c>
      <c r="B502" s="184">
        <v>620</v>
      </c>
      <c r="C502" s="184">
        <v>2013</v>
      </c>
      <c r="D502" s="183" t="s">
        <v>2748</v>
      </c>
      <c r="E502" s="183" t="s">
        <v>740</v>
      </c>
      <c r="F502" s="189">
        <v>230000</v>
      </c>
      <c r="G502" s="183" t="s">
        <v>741</v>
      </c>
      <c r="H502" s="183" t="s">
        <v>2744</v>
      </c>
      <c r="I502" s="183" t="s">
        <v>2749</v>
      </c>
      <c r="J502" s="183" t="s">
        <v>2750</v>
      </c>
      <c r="K502" s="183" t="s">
        <v>2751</v>
      </c>
      <c r="L502" s="184">
        <v>0</v>
      </c>
      <c r="M502" s="184">
        <v>398</v>
      </c>
    </row>
    <row r="503" spans="1:13" ht="17.25" hidden="1" customHeight="1" x14ac:dyDescent="0.25">
      <c r="A503" s="183" t="s">
        <v>2729</v>
      </c>
      <c r="B503" s="184">
        <v>624</v>
      </c>
      <c r="C503" s="184">
        <v>2014</v>
      </c>
      <c r="D503" s="183" t="s">
        <v>2752</v>
      </c>
      <c r="E503" s="183" t="s">
        <v>740</v>
      </c>
      <c r="F503" s="184">
        <v>0</v>
      </c>
      <c r="G503" s="183" t="s">
        <v>741</v>
      </c>
      <c r="H503" s="183" t="s">
        <v>2753</v>
      </c>
      <c r="I503" s="183" t="s">
        <v>2754</v>
      </c>
      <c r="J503" s="183" t="s">
        <v>2755</v>
      </c>
      <c r="K503" s="183" t="s">
        <v>162</v>
      </c>
      <c r="L503" s="184">
        <v>2</v>
      </c>
      <c r="M503" s="184">
        <v>39</v>
      </c>
    </row>
    <row r="504" spans="1:13" ht="17.25" hidden="1" customHeight="1" x14ac:dyDescent="0.25">
      <c r="A504" s="183" t="s">
        <v>2729</v>
      </c>
      <c r="B504" s="184">
        <v>625</v>
      </c>
      <c r="C504" s="184">
        <v>2014</v>
      </c>
      <c r="D504" s="183" t="s">
        <v>2756</v>
      </c>
      <c r="E504" s="183" t="s">
        <v>740</v>
      </c>
      <c r="F504" s="184">
        <v>0</v>
      </c>
      <c r="G504" s="183" t="s">
        <v>741</v>
      </c>
      <c r="H504" s="183" t="s">
        <v>2757</v>
      </c>
      <c r="I504" s="183" t="s">
        <v>2758</v>
      </c>
      <c r="J504" s="183" t="s">
        <v>2759</v>
      </c>
      <c r="K504" s="183" t="s">
        <v>2760</v>
      </c>
      <c r="L504" s="184">
        <v>3</v>
      </c>
      <c r="M504" s="184">
        <v>17</v>
      </c>
    </row>
    <row r="505" spans="1:13" ht="17.25" hidden="1" customHeight="1" x14ac:dyDescent="0.25">
      <c r="A505" s="183" t="s">
        <v>2729</v>
      </c>
      <c r="B505" s="184">
        <v>628</v>
      </c>
      <c r="C505" s="184">
        <v>2014</v>
      </c>
      <c r="D505" s="183" t="s">
        <v>2761</v>
      </c>
      <c r="E505" s="183" t="s">
        <v>740</v>
      </c>
      <c r="F505" s="184">
        <v>0</v>
      </c>
      <c r="G505" s="183" t="s">
        <v>741</v>
      </c>
      <c r="H505" s="183" t="s">
        <v>2762</v>
      </c>
      <c r="I505" s="183" t="s">
        <v>2763</v>
      </c>
      <c r="J505" s="183" t="s">
        <v>2764</v>
      </c>
      <c r="K505" s="183" t="s">
        <v>1870</v>
      </c>
      <c r="L505" s="184">
        <v>2</v>
      </c>
      <c r="M505" s="184">
        <v>9.1999999999999993</v>
      </c>
    </row>
    <row r="506" spans="1:13" ht="17.25" hidden="1" customHeight="1" x14ac:dyDescent="0.25">
      <c r="A506" s="183" t="s">
        <v>2729</v>
      </c>
      <c r="B506" s="184">
        <v>631</v>
      </c>
      <c r="C506" s="184">
        <v>2014</v>
      </c>
      <c r="D506" s="183" t="s">
        <v>2765</v>
      </c>
      <c r="E506" s="183" t="s">
        <v>740</v>
      </c>
      <c r="F506" s="184">
        <v>0</v>
      </c>
      <c r="G506" s="183" t="s">
        <v>741</v>
      </c>
      <c r="H506" s="183" t="s">
        <v>2766</v>
      </c>
      <c r="I506" s="183" t="s">
        <v>2767</v>
      </c>
      <c r="J506" s="183" t="s">
        <v>2768</v>
      </c>
      <c r="K506" s="183" t="s">
        <v>2769</v>
      </c>
      <c r="L506" s="184">
        <v>3</v>
      </c>
      <c r="M506" s="184">
        <v>8.6</v>
      </c>
    </row>
    <row r="507" spans="1:13" ht="17.25" hidden="1" customHeight="1" x14ac:dyDescent="0.25">
      <c r="A507" s="183" t="s">
        <v>2729</v>
      </c>
      <c r="B507" s="184">
        <v>621</v>
      </c>
      <c r="C507" s="184">
        <v>2014</v>
      </c>
      <c r="D507" s="183" t="s">
        <v>2770</v>
      </c>
      <c r="E507" s="183" t="s">
        <v>740</v>
      </c>
      <c r="F507" s="184">
        <v>0</v>
      </c>
      <c r="G507" s="183" t="s">
        <v>741</v>
      </c>
      <c r="H507" s="183" t="s">
        <v>2771</v>
      </c>
      <c r="I507" s="183" t="s">
        <v>2772</v>
      </c>
      <c r="J507" s="183" t="s">
        <v>2773</v>
      </c>
      <c r="K507" s="183" t="s">
        <v>2742</v>
      </c>
      <c r="L507" s="184">
        <v>2</v>
      </c>
      <c r="M507" s="184">
        <v>5.8</v>
      </c>
    </row>
    <row r="508" spans="1:13" ht="17.25" hidden="1" customHeight="1" x14ac:dyDescent="0.25">
      <c r="A508" s="183" t="s">
        <v>2729</v>
      </c>
      <c r="B508" s="184">
        <v>630</v>
      </c>
      <c r="C508" s="184">
        <v>2014</v>
      </c>
      <c r="D508" s="183" t="s">
        <v>2774</v>
      </c>
      <c r="E508" s="183" t="s">
        <v>740</v>
      </c>
      <c r="F508" s="184">
        <v>0</v>
      </c>
      <c r="G508" s="183" t="s">
        <v>741</v>
      </c>
      <c r="H508" s="183" t="s">
        <v>2775</v>
      </c>
      <c r="I508" s="183" t="s">
        <v>2776</v>
      </c>
      <c r="J508" s="183" t="s">
        <v>2777</v>
      </c>
      <c r="K508" s="183" t="s">
        <v>2778</v>
      </c>
      <c r="L508" s="184">
        <v>3</v>
      </c>
      <c r="M508" s="184">
        <v>4</v>
      </c>
    </row>
    <row r="509" spans="1:13" ht="17.25" hidden="1" customHeight="1" x14ac:dyDescent="0.25">
      <c r="A509" s="183" t="s">
        <v>2729</v>
      </c>
      <c r="B509" s="184">
        <v>627</v>
      </c>
      <c r="C509" s="184">
        <v>2014</v>
      </c>
      <c r="D509" s="183" t="s">
        <v>2779</v>
      </c>
      <c r="E509" s="183" t="s">
        <v>740</v>
      </c>
      <c r="F509" s="184">
        <v>0</v>
      </c>
      <c r="G509" s="183" t="s">
        <v>741</v>
      </c>
      <c r="H509" s="183" t="s">
        <v>2780</v>
      </c>
      <c r="I509" s="183" t="s">
        <v>2781</v>
      </c>
      <c r="J509" s="183" t="s">
        <v>2782</v>
      </c>
      <c r="K509" s="183" t="s">
        <v>2769</v>
      </c>
      <c r="L509" s="184">
        <v>4</v>
      </c>
      <c r="M509" s="184">
        <v>3</v>
      </c>
    </row>
    <row r="510" spans="1:13" ht="17.25" hidden="1" customHeight="1" x14ac:dyDescent="0.25">
      <c r="A510" s="183" t="s">
        <v>2729</v>
      </c>
      <c r="B510" s="184">
        <v>629</v>
      </c>
      <c r="C510" s="184">
        <v>2014</v>
      </c>
      <c r="D510" s="183" t="s">
        <v>2783</v>
      </c>
      <c r="E510" s="183" t="s">
        <v>740</v>
      </c>
      <c r="F510" s="184">
        <v>0</v>
      </c>
      <c r="G510" s="183" t="s">
        <v>741</v>
      </c>
      <c r="H510" s="183" t="s">
        <v>2784</v>
      </c>
      <c r="I510" s="183" t="s">
        <v>2785</v>
      </c>
      <c r="J510" s="183" t="s">
        <v>2783</v>
      </c>
      <c r="K510" s="183" t="s">
        <v>2786</v>
      </c>
      <c r="L510" s="184">
        <v>2</v>
      </c>
      <c r="M510" s="184">
        <v>2.6</v>
      </c>
    </row>
    <row r="511" spans="1:13" ht="17.25" hidden="1" customHeight="1" x14ac:dyDescent="0.25">
      <c r="A511" s="183" t="s">
        <v>2729</v>
      </c>
      <c r="B511" s="184">
        <v>626</v>
      </c>
      <c r="C511" s="184">
        <v>2014</v>
      </c>
      <c r="D511" s="183" t="s">
        <v>2787</v>
      </c>
      <c r="E511" s="183" t="s">
        <v>740</v>
      </c>
      <c r="F511" s="184">
        <v>0</v>
      </c>
      <c r="G511" s="183" t="s">
        <v>741</v>
      </c>
      <c r="H511" s="183" t="s">
        <v>2788</v>
      </c>
      <c r="I511" s="183" t="s">
        <v>2789</v>
      </c>
      <c r="J511" s="183" t="s">
        <v>2790</v>
      </c>
      <c r="K511" s="183" t="s">
        <v>2791</v>
      </c>
      <c r="L511" s="184">
        <v>3</v>
      </c>
      <c r="M511" s="184">
        <v>1.2</v>
      </c>
    </row>
    <row r="512" spans="1:13" ht="17.25" hidden="1" customHeight="1" x14ac:dyDescent="0.25">
      <c r="A512" s="183" t="s">
        <v>2729</v>
      </c>
      <c r="B512" s="184">
        <v>626</v>
      </c>
      <c r="C512" s="184">
        <v>2014</v>
      </c>
      <c r="D512" s="183" t="s">
        <v>2787</v>
      </c>
      <c r="E512" s="183" t="s">
        <v>740</v>
      </c>
      <c r="F512" s="184">
        <v>0</v>
      </c>
      <c r="G512" s="183" t="s">
        <v>741</v>
      </c>
      <c r="H512" s="183" t="s">
        <v>2788</v>
      </c>
      <c r="I512" s="183" t="s">
        <v>2789</v>
      </c>
      <c r="J512" s="183" t="s">
        <v>2792</v>
      </c>
      <c r="K512" s="183" t="s">
        <v>2760</v>
      </c>
      <c r="L512" s="184">
        <v>3</v>
      </c>
      <c r="M512" s="184">
        <v>1.2</v>
      </c>
    </row>
    <row r="513" spans="1:13" ht="17.25" hidden="1" customHeight="1" x14ac:dyDescent="0.25">
      <c r="A513" s="183" t="s">
        <v>2729</v>
      </c>
      <c r="B513" s="184">
        <v>622</v>
      </c>
      <c r="C513" s="184">
        <v>2014</v>
      </c>
      <c r="D513" s="183" t="s">
        <v>2793</v>
      </c>
      <c r="E513" s="183" t="s">
        <v>740</v>
      </c>
      <c r="F513" s="184">
        <v>0</v>
      </c>
      <c r="G513" s="183" t="s">
        <v>741</v>
      </c>
      <c r="H513" s="183" t="s">
        <v>2794</v>
      </c>
      <c r="I513" s="183" t="s">
        <v>2795</v>
      </c>
      <c r="J513" s="183" t="s">
        <v>2796</v>
      </c>
      <c r="K513" s="183" t="s">
        <v>1920</v>
      </c>
      <c r="L513" s="184">
        <v>3</v>
      </c>
      <c r="M513" s="184">
        <v>1</v>
      </c>
    </row>
    <row r="514" spans="1:13" ht="17.25" hidden="1" customHeight="1" x14ac:dyDescent="0.25">
      <c r="A514" s="183" t="s">
        <v>2729</v>
      </c>
      <c r="B514" s="184">
        <v>623</v>
      </c>
      <c r="C514" s="184">
        <v>2014</v>
      </c>
      <c r="D514" s="183" t="s">
        <v>2797</v>
      </c>
      <c r="E514" s="183" t="s">
        <v>740</v>
      </c>
      <c r="F514" s="184">
        <v>0</v>
      </c>
      <c r="G514" s="183" t="s">
        <v>741</v>
      </c>
      <c r="H514" s="183" t="s">
        <v>2798</v>
      </c>
      <c r="I514" s="183" t="s">
        <v>2799</v>
      </c>
      <c r="J514" s="183" t="s">
        <v>2797</v>
      </c>
      <c r="K514" s="183" t="s">
        <v>2800</v>
      </c>
      <c r="L514" s="184">
        <v>2</v>
      </c>
      <c r="M514" s="184">
        <v>1</v>
      </c>
    </row>
    <row r="515" spans="1:13" ht="17.25" hidden="1" customHeight="1" x14ac:dyDescent="0.25">
      <c r="A515" s="183" t="s">
        <v>2729</v>
      </c>
      <c r="B515" s="184">
        <v>632</v>
      </c>
      <c r="C515" s="184">
        <v>2014</v>
      </c>
      <c r="D515" s="183" t="s">
        <v>2801</v>
      </c>
      <c r="E515" s="183" t="s">
        <v>740</v>
      </c>
      <c r="F515" s="184">
        <v>0</v>
      </c>
      <c r="G515" s="183" t="s">
        <v>741</v>
      </c>
      <c r="H515" s="183" t="s">
        <v>2802</v>
      </c>
      <c r="I515" s="183" t="s">
        <v>2803</v>
      </c>
      <c r="J515" s="183" t="s">
        <v>2804</v>
      </c>
      <c r="K515" s="183" t="s">
        <v>2805</v>
      </c>
      <c r="L515" s="184">
        <v>0</v>
      </c>
      <c r="M515" s="184">
        <v>0.2</v>
      </c>
    </row>
    <row r="516" spans="1:13" ht="17.25" hidden="1" customHeight="1" x14ac:dyDescent="0.25">
      <c r="A516" s="183" t="s">
        <v>2729</v>
      </c>
      <c r="B516" s="184">
        <v>632</v>
      </c>
      <c r="C516" s="184">
        <v>2014</v>
      </c>
      <c r="D516" s="183" t="s">
        <v>2801</v>
      </c>
      <c r="E516" s="183" t="s">
        <v>740</v>
      </c>
      <c r="F516" s="184">
        <v>0</v>
      </c>
      <c r="G516" s="183" t="s">
        <v>741</v>
      </c>
      <c r="H516" s="183" t="s">
        <v>2802</v>
      </c>
      <c r="I516" s="183" t="s">
        <v>2803</v>
      </c>
      <c r="J516" s="183" t="s">
        <v>2804</v>
      </c>
      <c r="K516" s="183" t="s">
        <v>1821</v>
      </c>
      <c r="L516" s="184">
        <v>1</v>
      </c>
      <c r="M516" s="184">
        <v>0.2</v>
      </c>
    </row>
    <row r="517" spans="1:13" ht="17.25" hidden="1" customHeight="1" x14ac:dyDescent="0.25">
      <c r="A517" s="183" t="s">
        <v>36</v>
      </c>
      <c r="B517" s="184">
        <v>718</v>
      </c>
      <c r="C517" s="184">
        <v>2011</v>
      </c>
      <c r="D517" s="183" t="s">
        <v>2806</v>
      </c>
      <c r="E517" s="183" t="s">
        <v>773</v>
      </c>
      <c r="F517" s="185">
        <v>81637.5</v>
      </c>
      <c r="G517" s="183" t="s">
        <v>741</v>
      </c>
      <c r="H517" s="183" t="s">
        <v>2807</v>
      </c>
      <c r="I517" s="183" t="s">
        <v>2808</v>
      </c>
      <c r="J517" s="183" t="s">
        <v>2809</v>
      </c>
      <c r="K517" s="183" t="s">
        <v>2810</v>
      </c>
      <c r="L517" s="184">
        <v>0</v>
      </c>
      <c r="M517" s="184">
        <v>2.4</v>
      </c>
    </row>
    <row r="518" spans="1:13" ht="17.25" hidden="1" customHeight="1" x14ac:dyDescent="0.25">
      <c r="A518" s="183" t="s">
        <v>36</v>
      </c>
      <c r="B518" s="184">
        <v>717</v>
      </c>
      <c r="C518" s="184">
        <v>2011</v>
      </c>
      <c r="D518" s="183" t="s">
        <v>2811</v>
      </c>
      <c r="E518" s="183" t="s">
        <v>773</v>
      </c>
      <c r="F518" s="185">
        <v>81637.5</v>
      </c>
      <c r="G518" s="183" t="s">
        <v>741</v>
      </c>
      <c r="H518" s="183" t="s">
        <v>2812</v>
      </c>
      <c r="I518" s="183" t="s">
        <v>2813</v>
      </c>
      <c r="J518" s="183" t="s">
        <v>2814</v>
      </c>
      <c r="K518" s="183" t="s">
        <v>2815</v>
      </c>
      <c r="L518" s="184">
        <v>0</v>
      </c>
      <c r="M518" s="184">
        <v>0.5</v>
      </c>
    </row>
    <row r="519" spans="1:13" ht="17.25" hidden="1" customHeight="1" x14ac:dyDescent="0.25">
      <c r="A519" s="183" t="s">
        <v>36</v>
      </c>
      <c r="B519" s="184">
        <v>719</v>
      </c>
      <c r="C519" s="184">
        <v>2011</v>
      </c>
      <c r="D519" s="183" t="s">
        <v>2816</v>
      </c>
      <c r="E519" s="183" t="s">
        <v>773</v>
      </c>
      <c r="F519" s="185">
        <v>130003</v>
      </c>
      <c r="G519" s="183" t="s">
        <v>749</v>
      </c>
      <c r="H519" s="183" t="s">
        <v>2817</v>
      </c>
      <c r="I519" s="183" t="s">
        <v>2818</v>
      </c>
      <c r="J519" s="183" t="s">
        <v>2819</v>
      </c>
      <c r="K519" s="183" t="s">
        <v>835</v>
      </c>
      <c r="L519" s="184">
        <v>0</v>
      </c>
      <c r="M519" s="185">
        <v>2920</v>
      </c>
    </row>
    <row r="520" spans="1:13" ht="17.25" hidden="1" customHeight="1" x14ac:dyDescent="0.25">
      <c r="A520" s="183" t="s">
        <v>36</v>
      </c>
      <c r="B520" s="184">
        <v>723</v>
      </c>
      <c r="C520" s="184">
        <v>2012</v>
      </c>
      <c r="D520" s="183" t="s">
        <v>2820</v>
      </c>
      <c r="E520" s="183" t="s">
        <v>773</v>
      </c>
      <c r="F520" s="185">
        <v>86137.5</v>
      </c>
      <c r="G520" s="183" t="s">
        <v>740</v>
      </c>
      <c r="H520" s="183" t="s">
        <v>2821</v>
      </c>
      <c r="I520" s="183" t="s">
        <v>2822</v>
      </c>
      <c r="J520" s="183" t="s">
        <v>2823</v>
      </c>
      <c r="K520" s="183" t="s">
        <v>2824</v>
      </c>
      <c r="L520" s="184">
        <v>0</v>
      </c>
      <c r="M520" s="184">
        <v>20.399999999999999</v>
      </c>
    </row>
    <row r="521" spans="1:13" ht="17.25" hidden="1" customHeight="1" x14ac:dyDescent="0.25">
      <c r="A521" s="183" t="s">
        <v>36</v>
      </c>
      <c r="B521" s="184">
        <v>722</v>
      </c>
      <c r="C521" s="184">
        <v>2012</v>
      </c>
      <c r="D521" s="183" t="s">
        <v>2825</v>
      </c>
      <c r="E521" s="183" t="s">
        <v>773</v>
      </c>
      <c r="F521" s="185">
        <v>91200</v>
      </c>
      <c r="G521" s="183" t="s">
        <v>741</v>
      </c>
      <c r="H521" s="183" t="s">
        <v>2826</v>
      </c>
      <c r="I521" s="183" t="s">
        <v>2827</v>
      </c>
      <c r="J521" s="183" t="s">
        <v>2828</v>
      </c>
      <c r="K521" s="183" t="s">
        <v>835</v>
      </c>
      <c r="L521" s="184">
        <v>0</v>
      </c>
      <c r="M521" s="184">
        <v>1</v>
      </c>
    </row>
    <row r="522" spans="1:13" ht="17.25" hidden="1" customHeight="1" x14ac:dyDescent="0.25">
      <c r="A522" s="183" t="s">
        <v>36</v>
      </c>
      <c r="B522" s="184">
        <v>724</v>
      </c>
      <c r="C522" s="184">
        <v>2012</v>
      </c>
      <c r="D522" s="183" t="s">
        <v>2829</v>
      </c>
      <c r="E522" s="183" t="s">
        <v>740</v>
      </c>
      <c r="F522" s="185">
        <v>13376</v>
      </c>
      <c r="G522" s="183" t="s">
        <v>741</v>
      </c>
      <c r="H522" s="183" t="s">
        <v>2830</v>
      </c>
      <c r="I522" s="183" t="s">
        <v>2831</v>
      </c>
      <c r="J522" s="183" t="s">
        <v>2832</v>
      </c>
      <c r="K522" s="183" t="s">
        <v>978</v>
      </c>
      <c r="L522" s="184">
        <v>0</v>
      </c>
      <c r="M522" s="184">
        <v>1</v>
      </c>
    </row>
    <row r="523" spans="1:13" ht="17.25" hidden="1" customHeight="1" x14ac:dyDescent="0.25">
      <c r="A523" s="183" t="s">
        <v>36</v>
      </c>
      <c r="B523" s="184">
        <v>725</v>
      </c>
      <c r="C523" s="184">
        <v>2012</v>
      </c>
      <c r="D523" s="183" t="s">
        <v>2833</v>
      </c>
      <c r="E523" s="183" t="s">
        <v>740</v>
      </c>
      <c r="F523" s="185">
        <v>16011</v>
      </c>
      <c r="G523" s="183" t="s">
        <v>741</v>
      </c>
      <c r="H523" s="183" t="s">
        <v>2834</v>
      </c>
      <c r="I523" s="183" t="s">
        <v>2835</v>
      </c>
      <c r="J523" s="183" t="s">
        <v>2836</v>
      </c>
      <c r="K523" s="183" t="s">
        <v>978</v>
      </c>
      <c r="L523" s="184">
        <v>0</v>
      </c>
      <c r="M523" s="184">
        <v>1</v>
      </c>
    </row>
    <row r="524" spans="1:13" ht="17.25" hidden="1" customHeight="1" x14ac:dyDescent="0.25">
      <c r="A524" s="183" t="s">
        <v>36</v>
      </c>
      <c r="B524" s="184">
        <v>721</v>
      </c>
      <c r="C524" s="184">
        <v>2012</v>
      </c>
      <c r="D524" s="183" t="s">
        <v>2837</v>
      </c>
      <c r="E524" s="183" t="s">
        <v>740</v>
      </c>
      <c r="F524" s="185">
        <v>91200</v>
      </c>
      <c r="G524" s="183" t="s">
        <v>749</v>
      </c>
      <c r="H524" s="183" t="s">
        <v>2838</v>
      </c>
      <c r="I524" s="183" t="s">
        <v>2839</v>
      </c>
      <c r="J524" s="183" t="s">
        <v>2840</v>
      </c>
      <c r="K524" s="183" t="s">
        <v>2841</v>
      </c>
      <c r="L524" s="184">
        <v>0</v>
      </c>
      <c r="M524" s="184">
        <v>2</v>
      </c>
    </row>
    <row r="525" spans="1:13" ht="17.25" hidden="1" customHeight="1" x14ac:dyDescent="0.25">
      <c r="A525" s="183" t="s">
        <v>36</v>
      </c>
      <c r="B525" s="184">
        <v>726</v>
      </c>
      <c r="C525" s="184">
        <v>2014</v>
      </c>
      <c r="D525" s="183" t="s">
        <v>2842</v>
      </c>
      <c r="E525" s="183" t="s">
        <v>740</v>
      </c>
      <c r="F525" s="185">
        <v>505000</v>
      </c>
      <c r="G525" s="183" t="s">
        <v>740</v>
      </c>
      <c r="H525" s="183" t="s">
        <v>2817</v>
      </c>
      <c r="I525" s="183" t="s">
        <v>2843</v>
      </c>
      <c r="J525" s="183" t="s">
        <v>2844</v>
      </c>
      <c r="K525" s="183" t="s">
        <v>2845</v>
      </c>
      <c r="L525" s="184">
        <v>0</v>
      </c>
      <c r="M525" s="184">
        <v>65</v>
      </c>
    </row>
    <row r="526" spans="1:13" ht="17.25" hidden="1" customHeight="1" x14ac:dyDescent="0.25">
      <c r="A526" s="183" t="s">
        <v>36</v>
      </c>
      <c r="B526" s="184">
        <v>727</v>
      </c>
      <c r="C526" s="184">
        <v>2014</v>
      </c>
      <c r="D526" s="183" t="s">
        <v>2846</v>
      </c>
      <c r="E526" s="183" t="s">
        <v>740</v>
      </c>
      <c r="F526" s="185">
        <v>22725</v>
      </c>
      <c r="G526" s="183" t="s">
        <v>741</v>
      </c>
      <c r="H526" s="183" t="s">
        <v>2817</v>
      </c>
      <c r="I526" s="183" t="s">
        <v>2847</v>
      </c>
      <c r="J526" s="183" t="s">
        <v>2848</v>
      </c>
      <c r="K526" s="183" t="s">
        <v>2849</v>
      </c>
      <c r="L526" s="184">
        <v>0</v>
      </c>
      <c r="M526" s="184">
        <v>261</v>
      </c>
    </row>
    <row r="527" spans="1:13" ht="17.25" hidden="1" customHeight="1" x14ac:dyDescent="0.25">
      <c r="A527" s="183" t="s">
        <v>36</v>
      </c>
      <c r="B527" s="184">
        <v>728</v>
      </c>
      <c r="C527" s="184">
        <v>2014</v>
      </c>
      <c r="D527" s="183" t="s">
        <v>2850</v>
      </c>
      <c r="E527" s="183" t="s">
        <v>740</v>
      </c>
      <c r="F527" s="185">
        <v>65850</v>
      </c>
      <c r="G527" s="183" t="s">
        <v>741</v>
      </c>
      <c r="H527" s="183" t="s">
        <v>2851</v>
      </c>
      <c r="I527" s="183" t="s">
        <v>2852</v>
      </c>
      <c r="J527" s="183" t="s">
        <v>2853</v>
      </c>
      <c r="K527" s="183" t="s">
        <v>2854</v>
      </c>
      <c r="L527" s="184">
        <v>0</v>
      </c>
      <c r="M527" s="184">
        <v>100</v>
      </c>
    </row>
    <row r="528" spans="1:13" ht="17.25" hidden="1" customHeight="1" x14ac:dyDescent="0.25">
      <c r="A528" s="183" t="s">
        <v>36</v>
      </c>
      <c r="B528" s="184">
        <v>732</v>
      </c>
      <c r="C528" s="184">
        <v>2014</v>
      </c>
      <c r="D528" s="183" t="s">
        <v>2855</v>
      </c>
      <c r="E528" s="183" t="s">
        <v>740</v>
      </c>
      <c r="F528" s="185">
        <v>75000</v>
      </c>
      <c r="G528" s="183" t="s">
        <v>741</v>
      </c>
      <c r="H528" s="183" t="s">
        <v>2856</v>
      </c>
      <c r="I528" s="183" t="s">
        <v>2857</v>
      </c>
      <c r="J528" s="183" t="s">
        <v>2858</v>
      </c>
      <c r="K528" s="183" t="s">
        <v>2815</v>
      </c>
      <c r="L528" s="184">
        <v>0</v>
      </c>
      <c r="M528" s="184">
        <v>2.2999999999999998</v>
      </c>
    </row>
    <row r="529" spans="1:13" ht="17.25" hidden="1" customHeight="1" x14ac:dyDescent="0.25">
      <c r="A529" s="183" t="s">
        <v>36</v>
      </c>
      <c r="B529" s="184">
        <v>733</v>
      </c>
      <c r="C529" s="184">
        <v>2014</v>
      </c>
      <c r="D529" s="183" t="s">
        <v>2859</v>
      </c>
      <c r="E529" s="183" t="s">
        <v>740</v>
      </c>
      <c r="F529" s="185">
        <v>75000</v>
      </c>
      <c r="G529" s="183" t="s">
        <v>749</v>
      </c>
      <c r="H529" s="183" t="s">
        <v>2860</v>
      </c>
      <c r="I529" s="183" t="s">
        <v>2861</v>
      </c>
      <c r="J529" s="183" t="s">
        <v>2862</v>
      </c>
      <c r="K529" s="183" t="s">
        <v>2863</v>
      </c>
      <c r="L529" s="184">
        <v>0</v>
      </c>
      <c r="M529" s="184">
        <v>16.5</v>
      </c>
    </row>
    <row r="530" spans="1:13" ht="17.25" hidden="1" customHeight="1" x14ac:dyDescent="0.25">
      <c r="A530" s="183" t="s">
        <v>36</v>
      </c>
      <c r="B530" s="184">
        <v>731</v>
      </c>
      <c r="C530" s="184">
        <v>2014</v>
      </c>
      <c r="D530" s="183" t="s">
        <v>2864</v>
      </c>
      <c r="E530" s="183" t="s">
        <v>740</v>
      </c>
      <c r="F530" s="185">
        <v>75000</v>
      </c>
      <c r="G530" s="183" t="s">
        <v>749</v>
      </c>
      <c r="H530" s="183" t="s">
        <v>2865</v>
      </c>
      <c r="I530" s="183" t="s">
        <v>2866</v>
      </c>
      <c r="J530" s="183" t="s">
        <v>2867</v>
      </c>
      <c r="K530" s="183" t="s">
        <v>2868</v>
      </c>
      <c r="L530" s="184">
        <v>0</v>
      </c>
      <c r="M530" s="184">
        <v>7</v>
      </c>
    </row>
    <row r="531" spans="1:13" ht="17.25" hidden="1" customHeight="1" x14ac:dyDescent="0.25">
      <c r="A531" s="183" t="s">
        <v>36</v>
      </c>
      <c r="B531" s="184">
        <v>730</v>
      </c>
      <c r="C531" s="184">
        <v>2014</v>
      </c>
      <c r="D531" s="183" t="s">
        <v>2869</v>
      </c>
      <c r="E531" s="183" t="s">
        <v>740</v>
      </c>
      <c r="F531" s="185">
        <v>42414</v>
      </c>
      <c r="G531" s="183" t="s">
        <v>749</v>
      </c>
      <c r="H531" s="183" t="s">
        <v>2821</v>
      </c>
      <c r="I531" s="183" t="s">
        <v>2870</v>
      </c>
      <c r="J531" s="183" t="s">
        <v>2871</v>
      </c>
      <c r="K531" s="183" t="s">
        <v>2824</v>
      </c>
      <c r="L531" s="184">
        <v>0</v>
      </c>
      <c r="M531" s="184">
        <v>5.0999999999999996</v>
      </c>
    </row>
    <row r="532" spans="1:13" ht="17.25" hidden="1" customHeight="1" x14ac:dyDescent="0.25">
      <c r="A532" s="183" t="s">
        <v>36</v>
      </c>
      <c r="B532" s="184">
        <v>730</v>
      </c>
      <c r="C532" s="184">
        <v>2014</v>
      </c>
      <c r="D532" s="183" t="s">
        <v>2869</v>
      </c>
      <c r="E532" s="183" t="s">
        <v>740</v>
      </c>
      <c r="F532" s="185">
        <v>42414</v>
      </c>
      <c r="G532" s="183" t="s">
        <v>749</v>
      </c>
      <c r="H532" s="183" t="s">
        <v>2821</v>
      </c>
      <c r="I532" s="183" t="s">
        <v>2870</v>
      </c>
      <c r="J532" s="183" t="s">
        <v>2872</v>
      </c>
      <c r="K532" s="183" t="s">
        <v>2824</v>
      </c>
      <c r="L532" s="184">
        <v>0</v>
      </c>
      <c r="M532" s="184">
        <v>2.5</v>
      </c>
    </row>
    <row r="533" spans="1:13" ht="17.25" hidden="1" customHeight="1" x14ac:dyDescent="0.25">
      <c r="A533" s="183" t="s">
        <v>36</v>
      </c>
      <c r="B533" s="184">
        <v>729</v>
      </c>
      <c r="C533" s="184">
        <v>2014</v>
      </c>
      <c r="D533" s="183" t="s">
        <v>2873</v>
      </c>
      <c r="E533" s="183" t="s">
        <v>740</v>
      </c>
      <c r="F533" s="185">
        <v>32600</v>
      </c>
      <c r="G533" s="183" t="s">
        <v>749</v>
      </c>
      <c r="H533" s="183" t="s">
        <v>2874</v>
      </c>
      <c r="I533" s="183" t="s">
        <v>2875</v>
      </c>
      <c r="J533" s="183" t="s">
        <v>2876</v>
      </c>
      <c r="K533" s="183" t="s">
        <v>2877</v>
      </c>
      <c r="L533" s="184">
        <v>0</v>
      </c>
      <c r="M533" s="184">
        <v>2</v>
      </c>
    </row>
    <row r="534" spans="1:13" ht="17.25" hidden="1" customHeight="1" x14ac:dyDescent="0.25">
      <c r="A534" s="183" t="s">
        <v>34</v>
      </c>
      <c r="B534" s="190">
        <v>1033</v>
      </c>
      <c r="C534" s="184">
        <v>2011</v>
      </c>
      <c r="D534" s="183" t="s">
        <v>2878</v>
      </c>
      <c r="E534" s="183" t="s">
        <v>740</v>
      </c>
      <c r="F534" s="185">
        <v>872763</v>
      </c>
      <c r="G534" s="183" t="s">
        <v>740</v>
      </c>
      <c r="H534" s="183" t="s">
        <v>2879</v>
      </c>
      <c r="I534" s="183" t="s">
        <v>2880</v>
      </c>
      <c r="J534" s="183" t="s">
        <v>2878</v>
      </c>
      <c r="K534" s="183" t="s">
        <v>2881</v>
      </c>
      <c r="L534" s="184">
        <v>10</v>
      </c>
      <c r="M534" s="184">
        <v>556.70000000000005</v>
      </c>
    </row>
    <row r="535" spans="1:13" ht="17.25" hidden="1" customHeight="1" x14ac:dyDescent="0.25">
      <c r="A535" s="183" t="s">
        <v>34</v>
      </c>
      <c r="B535" s="190">
        <v>1034</v>
      </c>
      <c r="C535" s="184">
        <v>2012</v>
      </c>
      <c r="D535" s="183" t="s">
        <v>2882</v>
      </c>
      <c r="E535" s="183" t="s">
        <v>740</v>
      </c>
      <c r="F535" s="185">
        <v>317926</v>
      </c>
      <c r="G535" s="183" t="s">
        <v>740</v>
      </c>
      <c r="H535" s="183" t="s">
        <v>2883</v>
      </c>
      <c r="I535" s="183" t="s">
        <v>2884</v>
      </c>
      <c r="J535" s="183" t="s">
        <v>2885</v>
      </c>
      <c r="K535" s="183" t="s">
        <v>2886</v>
      </c>
      <c r="L535" s="184">
        <v>5</v>
      </c>
      <c r="M535" s="185">
        <v>3847.7</v>
      </c>
    </row>
    <row r="536" spans="1:13" ht="17.25" hidden="1" customHeight="1" x14ac:dyDescent="0.25">
      <c r="A536" s="183" t="s">
        <v>34</v>
      </c>
      <c r="B536" s="190">
        <v>1035</v>
      </c>
      <c r="C536" s="184">
        <v>2013</v>
      </c>
      <c r="D536" s="183" t="s">
        <v>2887</v>
      </c>
      <c r="E536" s="183" t="s">
        <v>740</v>
      </c>
      <c r="F536" s="189">
        <v>200000</v>
      </c>
      <c r="G536" s="183" t="s">
        <v>741</v>
      </c>
      <c r="H536" s="183" t="s">
        <v>2888</v>
      </c>
      <c r="I536" s="183" t="s">
        <v>2889</v>
      </c>
      <c r="J536" s="183" t="s">
        <v>2887</v>
      </c>
      <c r="K536" s="183" t="s">
        <v>2890</v>
      </c>
      <c r="L536" s="184">
        <v>0</v>
      </c>
      <c r="M536" s="184">
        <v>25</v>
      </c>
    </row>
    <row r="537" spans="1:13" ht="17.25" hidden="1" customHeight="1" x14ac:dyDescent="0.25">
      <c r="A537" s="183" t="s">
        <v>34</v>
      </c>
      <c r="B537" s="190">
        <v>1036</v>
      </c>
      <c r="C537" s="184">
        <v>2013</v>
      </c>
      <c r="D537" s="183" t="s">
        <v>2891</v>
      </c>
      <c r="E537" s="183" t="s">
        <v>740</v>
      </c>
      <c r="F537" s="189">
        <v>200000</v>
      </c>
      <c r="G537" s="183" t="s">
        <v>741</v>
      </c>
      <c r="H537" s="183" t="s">
        <v>2892</v>
      </c>
      <c r="I537" s="183" t="s">
        <v>2893</v>
      </c>
      <c r="J537" s="183" t="s">
        <v>2891</v>
      </c>
      <c r="K537" s="183" t="s">
        <v>2894</v>
      </c>
      <c r="L537" s="184">
        <v>0</v>
      </c>
      <c r="M537" s="184">
        <v>15</v>
      </c>
    </row>
    <row r="538" spans="1:13" ht="17.25" hidden="1" customHeight="1" x14ac:dyDescent="0.25">
      <c r="A538" s="183" t="s">
        <v>34</v>
      </c>
      <c r="B538" s="190">
        <v>1037</v>
      </c>
      <c r="C538" s="184">
        <v>2013</v>
      </c>
      <c r="D538" s="183" t="s">
        <v>2895</v>
      </c>
      <c r="E538" s="183" t="s">
        <v>740</v>
      </c>
      <c r="F538" s="189">
        <v>68199</v>
      </c>
      <c r="G538" s="183" t="s">
        <v>741</v>
      </c>
      <c r="H538" s="183" t="s">
        <v>2896</v>
      </c>
      <c r="I538" s="183" t="s">
        <v>2897</v>
      </c>
      <c r="J538" s="183" t="s">
        <v>2898</v>
      </c>
      <c r="K538" s="183" t="s">
        <v>2899</v>
      </c>
      <c r="L538" s="184">
        <v>0</v>
      </c>
      <c r="M538" s="184">
        <v>8.9</v>
      </c>
    </row>
    <row r="539" spans="1:13" ht="17.25" hidden="1" customHeight="1" x14ac:dyDescent="0.25">
      <c r="A539" s="183" t="s">
        <v>34</v>
      </c>
      <c r="B539" s="190">
        <v>1038</v>
      </c>
      <c r="C539" s="184">
        <v>2014</v>
      </c>
      <c r="D539" s="183" t="s">
        <v>2900</v>
      </c>
      <c r="E539" s="183" t="s">
        <v>740</v>
      </c>
      <c r="F539" s="184">
        <v>0</v>
      </c>
      <c r="G539" s="183" t="s">
        <v>740</v>
      </c>
      <c r="H539" s="183" t="s">
        <v>2901</v>
      </c>
      <c r="I539" s="183" t="s">
        <v>2902</v>
      </c>
      <c r="J539" s="183" t="s">
        <v>2903</v>
      </c>
      <c r="K539" s="183" t="s">
        <v>2904</v>
      </c>
      <c r="L539" s="184">
        <v>10</v>
      </c>
      <c r="M539" s="185">
        <v>1485.7</v>
      </c>
    </row>
    <row r="540" spans="1:13" ht="17.25" hidden="1" customHeight="1" x14ac:dyDescent="0.25">
      <c r="A540" s="183" t="s">
        <v>34</v>
      </c>
      <c r="B540" s="190">
        <v>1039</v>
      </c>
      <c r="C540" s="184">
        <v>2014</v>
      </c>
      <c r="D540" s="183" t="s">
        <v>2905</v>
      </c>
      <c r="E540" s="183" t="s">
        <v>740</v>
      </c>
      <c r="F540" s="184">
        <v>0</v>
      </c>
      <c r="G540" s="183" t="s">
        <v>740</v>
      </c>
      <c r="H540" s="183" t="s">
        <v>2901</v>
      </c>
      <c r="I540" s="183" t="s">
        <v>2906</v>
      </c>
      <c r="J540" s="183" t="s">
        <v>2905</v>
      </c>
      <c r="K540" s="183" t="s">
        <v>2907</v>
      </c>
      <c r="L540" s="184">
        <v>10</v>
      </c>
      <c r="M540" s="184">
        <v>257.5</v>
      </c>
    </row>
    <row r="541" spans="1:13" ht="17.25" hidden="1" customHeight="1" x14ac:dyDescent="0.25">
      <c r="A541" s="183" t="s">
        <v>116</v>
      </c>
      <c r="B541" s="190">
        <v>1289</v>
      </c>
      <c r="C541" s="184">
        <v>2011</v>
      </c>
      <c r="D541" s="183" t="s">
        <v>2908</v>
      </c>
      <c r="E541" s="183" t="s">
        <v>773</v>
      </c>
      <c r="F541" s="185">
        <v>40241</v>
      </c>
      <c r="G541" s="183" t="s">
        <v>741</v>
      </c>
      <c r="H541" s="183" t="s">
        <v>2909</v>
      </c>
      <c r="I541" s="183" t="s">
        <v>2910</v>
      </c>
      <c r="J541" s="183" t="s">
        <v>2911</v>
      </c>
      <c r="K541" s="183" t="s">
        <v>2912</v>
      </c>
      <c r="L541" s="184">
        <v>0</v>
      </c>
      <c r="M541" s="184">
        <v>114.9</v>
      </c>
    </row>
    <row r="542" spans="1:13" ht="17.25" hidden="1" customHeight="1" x14ac:dyDescent="0.25">
      <c r="A542" s="183" t="s">
        <v>116</v>
      </c>
      <c r="B542" s="190">
        <v>1290</v>
      </c>
      <c r="C542" s="184">
        <v>2011</v>
      </c>
      <c r="D542" s="183" t="s">
        <v>2913</v>
      </c>
      <c r="E542" s="183" t="s">
        <v>773</v>
      </c>
      <c r="F542" s="185">
        <v>22900</v>
      </c>
      <c r="G542" s="183" t="s">
        <v>749</v>
      </c>
      <c r="H542" s="183" t="s">
        <v>2914</v>
      </c>
      <c r="I542" s="183" t="s">
        <v>2915</v>
      </c>
      <c r="J542" s="183" t="s">
        <v>2916</v>
      </c>
      <c r="K542" s="183" t="s">
        <v>2917</v>
      </c>
      <c r="L542" s="184">
        <v>0</v>
      </c>
      <c r="M542" s="184">
        <v>7.6</v>
      </c>
    </row>
    <row r="543" spans="1:13" ht="17.25" hidden="1" customHeight="1" x14ac:dyDescent="0.25">
      <c r="A543" s="183" t="s">
        <v>116</v>
      </c>
      <c r="B543" s="190">
        <v>1288</v>
      </c>
      <c r="C543" s="184">
        <v>2011</v>
      </c>
      <c r="D543" s="183" t="s">
        <v>2918</v>
      </c>
      <c r="E543" s="183" t="s">
        <v>773</v>
      </c>
      <c r="F543" s="185">
        <v>45112.59</v>
      </c>
      <c r="G543" s="183" t="s">
        <v>749</v>
      </c>
      <c r="H543" s="183" t="s">
        <v>2919</v>
      </c>
      <c r="I543" s="183" t="s">
        <v>2920</v>
      </c>
      <c r="J543" s="183" t="s">
        <v>2921</v>
      </c>
      <c r="K543" s="183" t="s">
        <v>2922</v>
      </c>
      <c r="L543" s="184">
        <v>0</v>
      </c>
      <c r="M543" s="184">
        <v>6</v>
      </c>
    </row>
    <row r="544" spans="1:13" ht="17.25" hidden="1" customHeight="1" x14ac:dyDescent="0.25">
      <c r="A544" s="183" t="s">
        <v>116</v>
      </c>
      <c r="B544" s="190">
        <v>1297</v>
      </c>
      <c r="C544" s="184">
        <v>2012</v>
      </c>
      <c r="D544" s="183" t="s">
        <v>2923</v>
      </c>
      <c r="E544" s="183" t="s">
        <v>773</v>
      </c>
      <c r="F544" s="185">
        <v>316680</v>
      </c>
      <c r="G544" s="183" t="s">
        <v>741</v>
      </c>
      <c r="H544" s="183" t="s">
        <v>2924</v>
      </c>
      <c r="I544" s="183" t="s">
        <v>2925</v>
      </c>
      <c r="J544" s="183" t="s">
        <v>2926</v>
      </c>
      <c r="K544" s="183" t="s">
        <v>2927</v>
      </c>
      <c r="L544" s="184">
        <v>0</v>
      </c>
      <c r="M544" s="185">
        <v>1122</v>
      </c>
    </row>
    <row r="545" spans="1:13" ht="17.25" hidden="1" customHeight="1" x14ac:dyDescent="0.25">
      <c r="A545" s="183" t="s">
        <v>116</v>
      </c>
      <c r="B545" s="190">
        <v>1296</v>
      </c>
      <c r="C545" s="184">
        <v>2012</v>
      </c>
      <c r="D545" s="183" t="s">
        <v>2928</v>
      </c>
      <c r="E545" s="183" t="s">
        <v>773</v>
      </c>
      <c r="F545" s="185">
        <v>21375</v>
      </c>
      <c r="G545" s="183" t="s">
        <v>749</v>
      </c>
      <c r="H545" s="183" t="s">
        <v>2929</v>
      </c>
      <c r="I545" s="183" t="s">
        <v>2930</v>
      </c>
      <c r="J545" s="183" t="s">
        <v>1934</v>
      </c>
      <c r="K545" s="183" t="s">
        <v>2931</v>
      </c>
      <c r="L545" s="184">
        <v>0</v>
      </c>
      <c r="M545" s="184">
        <v>50</v>
      </c>
    </row>
    <row r="546" spans="1:13" ht="17.25" hidden="1" customHeight="1" x14ac:dyDescent="0.25">
      <c r="A546" s="183" t="s">
        <v>116</v>
      </c>
      <c r="B546" s="190">
        <v>1295</v>
      </c>
      <c r="C546" s="184">
        <v>2012</v>
      </c>
      <c r="D546" s="183" t="s">
        <v>2932</v>
      </c>
      <c r="E546" s="183" t="s">
        <v>740</v>
      </c>
      <c r="F546" s="185">
        <v>35362</v>
      </c>
      <c r="G546" s="183" t="s">
        <v>749</v>
      </c>
      <c r="H546" s="183" t="s">
        <v>2933</v>
      </c>
      <c r="I546" s="183" t="s">
        <v>2934</v>
      </c>
      <c r="J546" s="183" t="s">
        <v>1214</v>
      </c>
      <c r="K546" s="183" t="s">
        <v>2935</v>
      </c>
      <c r="L546" s="184">
        <v>0</v>
      </c>
      <c r="M546" s="184">
        <v>30.5</v>
      </c>
    </row>
    <row r="547" spans="1:13" ht="17.25" hidden="1" customHeight="1" x14ac:dyDescent="0.25">
      <c r="A547" s="183" t="s">
        <v>116</v>
      </c>
      <c r="B547" s="190">
        <v>1292</v>
      </c>
      <c r="C547" s="184">
        <v>2012</v>
      </c>
      <c r="D547" s="183" t="s">
        <v>2936</v>
      </c>
      <c r="E547" s="183" t="s">
        <v>773</v>
      </c>
      <c r="F547" s="185">
        <v>29029</v>
      </c>
      <c r="G547" s="183" t="s">
        <v>749</v>
      </c>
      <c r="H547" s="183" t="s">
        <v>2937</v>
      </c>
      <c r="I547" s="183" t="s">
        <v>2938</v>
      </c>
      <c r="J547" s="183" t="s">
        <v>2939</v>
      </c>
      <c r="K547" s="183" t="s">
        <v>2877</v>
      </c>
      <c r="L547" s="184">
        <v>0</v>
      </c>
      <c r="M547" s="184">
        <v>12</v>
      </c>
    </row>
    <row r="548" spans="1:13" ht="17.25" hidden="1" customHeight="1" x14ac:dyDescent="0.25">
      <c r="A548" s="183" t="s">
        <v>116</v>
      </c>
      <c r="B548" s="190">
        <v>1291</v>
      </c>
      <c r="C548" s="184">
        <v>2012</v>
      </c>
      <c r="D548" s="183" t="s">
        <v>2940</v>
      </c>
      <c r="E548" s="183" t="s">
        <v>773</v>
      </c>
      <c r="F548" s="185">
        <v>26310</v>
      </c>
      <c r="G548" s="183" t="s">
        <v>749</v>
      </c>
      <c r="H548" s="183" t="s">
        <v>2941</v>
      </c>
      <c r="I548" s="183" t="s">
        <v>2942</v>
      </c>
      <c r="J548" s="183" t="s">
        <v>2943</v>
      </c>
      <c r="K548" s="183" t="s">
        <v>2944</v>
      </c>
      <c r="L548" s="184">
        <v>0</v>
      </c>
      <c r="M548" s="184">
        <v>5</v>
      </c>
    </row>
    <row r="549" spans="1:13" ht="17.25" hidden="1" customHeight="1" x14ac:dyDescent="0.25">
      <c r="A549" s="183" t="s">
        <v>116</v>
      </c>
      <c r="B549" s="190">
        <v>1294</v>
      </c>
      <c r="C549" s="184">
        <v>2012</v>
      </c>
      <c r="D549" s="183" t="s">
        <v>2945</v>
      </c>
      <c r="E549" s="183" t="s">
        <v>773</v>
      </c>
      <c r="F549" s="185">
        <v>26444.52</v>
      </c>
      <c r="G549" s="183" t="s">
        <v>749</v>
      </c>
      <c r="H549" s="183" t="s">
        <v>2946</v>
      </c>
      <c r="I549" s="183" t="s">
        <v>2947</v>
      </c>
      <c r="J549" s="183" t="s">
        <v>2509</v>
      </c>
      <c r="K549" s="183" t="s">
        <v>2948</v>
      </c>
      <c r="L549" s="184">
        <v>0</v>
      </c>
      <c r="M549" s="184">
        <v>1</v>
      </c>
    </row>
    <row r="550" spans="1:13" ht="17.25" hidden="1" customHeight="1" x14ac:dyDescent="0.25">
      <c r="A550" s="183" t="s">
        <v>116</v>
      </c>
      <c r="B550" s="190">
        <v>1299</v>
      </c>
      <c r="C550" s="184">
        <v>2013</v>
      </c>
      <c r="D550" s="183" t="s">
        <v>2949</v>
      </c>
      <c r="E550" s="183" t="s">
        <v>740</v>
      </c>
      <c r="F550" s="185">
        <v>31668</v>
      </c>
      <c r="G550" s="183" t="s">
        <v>741</v>
      </c>
      <c r="H550" s="183" t="s">
        <v>2950</v>
      </c>
      <c r="I550" s="183" t="s">
        <v>2951</v>
      </c>
      <c r="J550" s="183" t="s">
        <v>2949</v>
      </c>
      <c r="K550" s="183" t="s">
        <v>2952</v>
      </c>
      <c r="L550" s="184">
        <v>0</v>
      </c>
      <c r="M550" s="184">
        <v>23</v>
      </c>
    </row>
    <row r="551" spans="1:13" ht="17.25" hidden="1" customHeight="1" x14ac:dyDescent="0.25">
      <c r="A551" s="183" t="s">
        <v>116</v>
      </c>
      <c r="B551" s="190">
        <v>1300</v>
      </c>
      <c r="C551" s="184">
        <v>2013</v>
      </c>
      <c r="D551" s="183" t="s">
        <v>2953</v>
      </c>
      <c r="E551" s="183" t="s">
        <v>773</v>
      </c>
      <c r="F551" s="185">
        <v>47502</v>
      </c>
      <c r="G551" s="183" t="s">
        <v>749</v>
      </c>
      <c r="H551" s="183" t="s">
        <v>2954</v>
      </c>
      <c r="I551" s="183" t="s">
        <v>2955</v>
      </c>
      <c r="J551" s="183" t="s">
        <v>2911</v>
      </c>
      <c r="K551" s="183" t="s">
        <v>2912</v>
      </c>
      <c r="L551" s="184">
        <v>0</v>
      </c>
      <c r="M551" s="184">
        <v>114.9</v>
      </c>
    </row>
    <row r="552" spans="1:13" ht="17.25" hidden="1" customHeight="1" x14ac:dyDescent="0.25">
      <c r="A552" s="183" t="s">
        <v>116</v>
      </c>
      <c r="B552" s="190">
        <v>1300</v>
      </c>
      <c r="C552" s="184">
        <v>2013</v>
      </c>
      <c r="D552" s="183" t="s">
        <v>2953</v>
      </c>
      <c r="E552" s="183" t="s">
        <v>773</v>
      </c>
      <c r="F552" s="185">
        <v>47502</v>
      </c>
      <c r="G552" s="183" t="s">
        <v>749</v>
      </c>
      <c r="H552" s="183" t="s">
        <v>2954</v>
      </c>
      <c r="I552" s="183" t="s">
        <v>2955</v>
      </c>
      <c r="J552" s="183" t="s">
        <v>2956</v>
      </c>
      <c r="K552" s="183" t="s">
        <v>2912</v>
      </c>
      <c r="L552" s="184">
        <v>0</v>
      </c>
      <c r="M552" s="184">
        <v>20</v>
      </c>
    </row>
    <row r="553" spans="1:13" ht="17.25" hidden="1" customHeight="1" x14ac:dyDescent="0.25">
      <c r="A553" s="183" t="s">
        <v>116</v>
      </c>
      <c r="B553" s="190">
        <v>1302</v>
      </c>
      <c r="C553" s="184">
        <v>2013</v>
      </c>
      <c r="D553" s="183" t="s">
        <v>2957</v>
      </c>
      <c r="E553" s="183" t="s">
        <v>773</v>
      </c>
      <c r="F553" s="185">
        <v>23593</v>
      </c>
      <c r="G553" s="183" t="s">
        <v>749</v>
      </c>
      <c r="H553" s="183" t="s">
        <v>2958</v>
      </c>
      <c r="I553" s="183" t="s">
        <v>2959</v>
      </c>
      <c r="J553" s="183" t="s">
        <v>2960</v>
      </c>
      <c r="K553" s="183" t="s">
        <v>2961</v>
      </c>
      <c r="L553" s="184">
        <v>0</v>
      </c>
      <c r="M553" s="184">
        <v>11.8</v>
      </c>
    </row>
    <row r="554" spans="1:13" ht="17.25" hidden="1" customHeight="1" x14ac:dyDescent="0.25">
      <c r="A554" s="183" t="s">
        <v>116</v>
      </c>
      <c r="B554" s="190">
        <v>1301</v>
      </c>
      <c r="C554" s="184">
        <v>2013</v>
      </c>
      <c r="D554" s="183" t="s">
        <v>2962</v>
      </c>
      <c r="E554" s="183" t="s">
        <v>773</v>
      </c>
      <c r="F554" s="185">
        <v>21112</v>
      </c>
      <c r="G554" s="183" t="s">
        <v>749</v>
      </c>
      <c r="H554" s="183" t="s">
        <v>2963</v>
      </c>
      <c r="I554" s="183" t="s">
        <v>2964</v>
      </c>
      <c r="J554" s="183" t="s">
        <v>2962</v>
      </c>
      <c r="K554" s="183" t="s">
        <v>2965</v>
      </c>
      <c r="L554" s="184">
        <v>0</v>
      </c>
      <c r="M554" s="184">
        <v>1</v>
      </c>
    </row>
    <row r="555" spans="1:13" ht="17.25" hidden="1" customHeight="1" x14ac:dyDescent="0.25">
      <c r="A555" s="183" t="s">
        <v>116</v>
      </c>
      <c r="B555" s="190">
        <v>1298</v>
      </c>
      <c r="C555" s="184">
        <v>2014</v>
      </c>
      <c r="D555" s="183" t="s">
        <v>2966</v>
      </c>
      <c r="E555" s="183" t="s">
        <v>773</v>
      </c>
      <c r="F555" s="185">
        <v>179452</v>
      </c>
      <c r="G555" s="183" t="s">
        <v>773</v>
      </c>
      <c r="H555" s="183" t="s">
        <v>2967</v>
      </c>
      <c r="I555" s="183" t="s">
        <v>2968</v>
      </c>
      <c r="J555" s="183" t="s">
        <v>2966</v>
      </c>
      <c r="K555" s="183" t="s">
        <v>1947</v>
      </c>
      <c r="L555" s="184">
        <v>0</v>
      </c>
      <c r="M555" s="184">
        <v>260</v>
      </c>
    </row>
    <row r="556" spans="1:13" ht="17.25" hidden="1" customHeight="1" x14ac:dyDescent="0.25">
      <c r="A556" s="183" t="s">
        <v>116</v>
      </c>
      <c r="B556" s="190">
        <v>1306</v>
      </c>
      <c r="C556" s="184">
        <v>2014</v>
      </c>
      <c r="D556" s="183" t="s">
        <v>2969</v>
      </c>
      <c r="E556" s="183" t="s">
        <v>740</v>
      </c>
      <c r="F556" s="185">
        <v>16500</v>
      </c>
      <c r="G556" s="183" t="s">
        <v>741</v>
      </c>
      <c r="H556" s="183" t="s">
        <v>2970</v>
      </c>
      <c r="I556" s="183" t="s">
        <v>2971</v>
      </c>
      <c r="J556" s="183" t="s">
        <v>2972</v>
      </c>
      <c r="K556" s="183" t="s">
        <v>2973</v>
      </c>
      <c r="L556" s="184">
        <v>0</v>
      </c>
      <c r="M556" s="184">
        <v>40</v>
      </c>
    </row>
    <row r="557" spans="1:13" ht="17.25" hidden="1" customHeight="1" x14ac:dyDescent="0.25">
      <c r="A557" s="183" t="s">
        <v>116</v>
      </c>
      <c r="B557" s="190">
        <v>1305</v>
      </c>
      <c r="C557" s="184">
        <v>2014</v>
      </c>
      <c r="D557" s="183" t="s">
        <v>2974</v>
      </c>
      <c r="E557" s="183" t="s">
        <v>740</v>
      </c>
      <c r="F557" s="185">
        <v>19000</v>
      </c>
      <c r="G557" s="183" t="s">
        <v>749</v>
      </c>
      <c r="H557" s="183" t="s">
        <v>2909</v>
      </c>
      <c r="I557" s="183" t="s">
        <v>2975</v>
      </c>
      <c r="J557" s="183" t="s">
        <v>2911</v>
      </c>
      <c r="K557" s="183" t="s">
        <v>2912</v>
      </c>
      <c r="L557" s="184">
        <v>0</v>
      </c>
      <c r="M557" s="184">
        <v>114.9</v>
      </c>
    </row>
    <row r="558" spans="1:13" ht="17.25" hidden="1" customHeight="1" x14ac:dyDescent="0.25">
      <c r="A558" s="183" t="s">
        <v>116</v>
      </c>
      <c r="B558" s="190">
        <v>1303</v>
      </c>
      <c r="C558" s="184">
        <v>2014</v>
      </c>
      <c r="D558" s="183" t="s">
        <v>2976</v>
      </c>
      <c r="E558" s="183" t="s">
        <v>740</v>
      </c>
      <c r="F558" s="185">
        <v>150000</v>
      </c>
      <c r="G558" s="183" t="s">
        <v>749</v>
      </c>
      <c r="H558" s="183" t="s">
        <v>2958</v>
      </c>
      <c r="I558" s="183" t="s">
        <v>2977</v>
      </c>
      <c r="J558" s="183" t="s">
        <v>1214</v>
      </c>
      <c r="K558" s="183" t="s">
        <v>2935</v>
      </c>
      <c r="L558" s="184">
        <v>0</v>
      </c>
      <c r="M558" s="184">
        <v>30.5</v>
      </c>
    </row>
    <row r="559" spans="1:13" ht="17.25" hidden="1" customHeight="1" x14ac:dyDescent="0.25">
      <c r="A559" s="183" t="s">
        <v>116</v>
      </c>
      <c r="B559" s="190">
        <v>1304</v>
      </c>
      <c r="C559" s="184">
        <v>2014</v>
      </c>
      <c r="D559" s="183" t="s">
        <v>2978</v>
      </c>
      <c r="E559" s="183" t="s">
        <v>740</v>
      </c>
      <c r="F559" s="185">
        <v>20576</v>
      </c>
      <c r="G559" s="183" t="s">
        <v>749</v>
      </c>
      <c r="H559" s="183" t="s">
        <v>2979</v>
      </c>
      <c r="I559" s="183" t="s">
        <v>2980</v>
      </c>
      <c r="J559" s="183" t="s">
        <v>2981</v>
      </c>
      <c r="K559" s="183" t="s">
        <v>2982</v>
      </c>
      <c r="L559" s="184">
        <v>0</v>
      </c>
      <c r="M559" s="184">
        <v>29.2</v>
      </c>
    </row>
    <row r="560" spans="1:13" ht="17.25" hidden="1" customHeight="1" x14ac:dyDescent="0.25">
      <c r="A560" s="183" t="s">
        <v>116</v>
      </c>
      <c r="B560" s="190">
        <v>1307</v>
      </c>
      <c r="C560" s="184">
        <v>2014</v>
      </c>
      <c r="D560" s="183" t="s">
        <v>2983</v>
      </c>
      <c r="E560" s="183" t="s">
        <v>740</v>
      </c>
      <c r="F560" s="185">
        <v>150000</v>
      </c>
      <c r="G560" s="183" t="s">
        <v>749</v>
      </c>
      <c r="H560" s="183" t="s">
        <v>2984</v>
      </c>
      <c r="I560" s="183" t="s">
        <v>2985</v>
      </c>
      <c r="J560" s="183" t="s">
        <v>1934</v>
      </c>
      <c r="K560" s="183" t="s">
        <v>2952</v>
      </c>
      <c r="L560" s="184">
        <v>0</v>
      </c>
      <c r="M560" s="184">
        <v>6</v>
      </c>
    </row>
    <row r="561" spans="1:13" ht="17.25" hidden="1" customHeight="1" x14ac:dyDescent="0.25">
      <c r="A561" s="183" t="s">
        <v>117</v>
      </c>
      <c r="B561" s="190">
        <v>1000</v>
      </c>
      <c r="C561" s="184">
        <v>2011</v>
      </c>
      <c r="D561" s="183" t="s">
        <v>2986</v>
      </c>
      <c r="E561" s="183" t="s">
        <v>773</v>
      </c>
      <c r="F561" s="185">
        <v>137935.5</v>
      </c>
      <c r="G561" s="183" t="s">
        <v>740</v>
      </c>
      <c r="H561" s="183" t="s">
        <v>2987</v>
      </c>
      <c r="I561" s="183" t="s">
        <v>2988</v>
      </c>
      <c r="J561" s="183" t="s">
        <v>2989</v>
      </c>
      <c r="K561" s="183" t="s">
        <v>1678</v>
      </c>
      <c r="L561" s="184">
        <v>1</v>
      </c>
      <c r="M561" s="184">
        <v>553.79999999999995</v>
      </c>
    </row>
    <row r="562" spans="1:13" ht="17.25" hidden="1" customHeight="1" x14ac:dyDescent="0.25">
      <c r="A562" s="183" t="s">
        <v>117</v>
      </c>
      <c r="B562" s="190">
        <v>1003</v>
      </c>
      <c r="C562" s="184">
        <v>2011</v>
      </c>
      <c r="D562" s="183" t="s">
        <v>2990</v>
      </c>
      <c r="E562" s="183" t="s">
        <v>740</v>
      </c>
      <c r="F562" s="185">
        <v>75000</v>
      </c>
      <c r="G562" s="183" t="s">
        <v>749</v>
      </c>
      <c r="H562" s="183" t="s">
        <v>2987</v>
      </c>
      <c r="I562" s="183" t="s">
        <v>2991</v>
      </c>
      <c r="J562" s="183" t="s">
        <v>2992</v>
      </c>
      <c r="K562" s="183" t="s">
        <v>2993</v>
      </c>
      <c r="L562" s="184">
        <v>1</v>
      </c>
      <c r="M562" s="185">
        <v>2166</v>
      </c>
    </row>
    <row r="563" spans="1:13" ht="17.25" hidden="1" customHeight="1" x14ac:dyDescent="0.25">
      <c r="A563" s="183" t="s">
        <v>117</v>
      </c>
      <c r="B563" s="190">
        <v>1002</v>
      </c>
      <c r="C563" s="184">
        <v>2011</v>
      </c>
      <c r="D563" s="183" t="s">
        <v>2994</v>
      </c>
      <c r="E563" s="183" t="s">
        <v>740</v>
      </c>
      <c r="F563" s="185">
        <v>75000</v>
      </c>
      <c r="G563" s="183" t="s">
        <v>749</v>
      </c>
      <c r="H563" s="183" t="s">
        <v>2987</v>
      </c>
      <c r="I563" s="183" t="s">
        <v>2995</v>
      </c>
      <c r="J563" s="183" t="s">
        <v>2996</v>
      </c>
      <c r="K563" s="183" t="s">
        <v>2997</v>
      </c>
      <c r="L563" s="184">
        <v>3</v>
      </c>
      <c r="M563" s="184">
        <v>186.2</v>
      </c>
    </row>
    <row r="564" spans="1:13" ht="17.25" hidden="1" customHeight="1" x14ac:dyDescent="0.25">
      <c r="A564" s="183" t="s">
        <v>117</v>
      </c>
      <c r="B564" s="190">
        <v>1008</v>
      </c>
      <c r="C564" s="184">
        <v>2011</v>
      </c>
      <c r="D564" s="183" t="s">
        <v>2998</v>
      </c>
      <c r="E564" s="183" t="s">
        <v>740</v>
      </c>
      <c r="F564" s="185">
        <v>25000</v>
      </c>
      <c r="G564" s="183" t="s">
        <v>749</v>
      </c>
      <c r="H564" s="183" t="s">
        <v>2999</v>
      </c>
      <c r="I564" s="183" t="s">
        <v>3000</v>
      </c>
      <c r="J564" s="183" t="s">
        <v>3001</v>
      </c>
      <c r="K564" s="183" t="s">
        <v>864</v>
      </c>
      <c r="L564" s="184">
        <v>3</v>
      </c>
      <c r="M564" s="184">
        <v>2.5</v>
      </c>
    </row>
    <row r="565" spans="1:13" ht="17.25" hidden="1" customHeight="1" x14ac:dyDescent="0.25">
      <c r="A565" s="183" t="s">
        <v>117</v>
      </c>
      <c r="B565" s="190">
        <v>1007</v>
      </c>
      <c r="C565" s="184">
        <v>2011</v>
      </c>
      <c r="D565" s="183" t="s">
        <v>3002</v>
      </c>
      <c r="E565" s="183" t="s">
        <v>773</v>
      </c>
      <c r="F565" s="185">
        <v>75000</v>
      </c>
      <c r="G565" s="183" t="s">
        <v>749</v>
      </c>
      <c r="H565" s="183" t="s">
        <v>3003</v>
      </c>
      <c r="I565" s="183" t="s">
        <v>3004</v>
      </c>
      <c r="J565" s="183" t="s">
        <v>3005</v>
      </c>
      <c r="K565" s="183" t="s">
        <v>3006</v>
      </c>
      <c r="L565" s="184">
        <v>2</v>
      </c>
      <c r="M565" s="184">
        <v>2.2000000000000002</v>
      </c>
    </row>
    <row r="566" spans="1:13" ht="17.25" hidden="1" customHeight="1" x14ac:dyDescent="0.25">
      <c r="A566" s="183" t="s">
        <v>117</v>
      </c>
      <c r="B566" s="190">
        <v>1004</v>
      </c>
      <c r="C566" s="184">
        <v>2012</v>
      </c>
      <c r="D566" s="183" t="s">
        <v>3007</v>
      </c>
      <c r="E566" s="183" t="s">
        <v>740</v>
      </c>
      <c r="F566" s="185">
        <v>75000</v>
      </c>
      <c r="G566" s="183" t="s">
        <v>741</v>
      </c>
      <c r="H566" s="183" t="s">
        <v>2987</v>
      </c>
      <c r="I566" s="183" t="s">
        <v>3008</v>
      </c>
      <c r="J566" s="183" t="s">
        <v>3009</v>
      </c>
      <c r="K566" s="183" t="s">
        <v>3010</v>
      </c>
      <c r="L566" s="184">
        <v>3</v>
      </c>
      <c r="M566" s="185">
        <v>11370</v>
      </c>
    </row>
    <row r="567" spans="1:13" ht="17.25" hidden="1" customHeight="1" x14ac:dyDescent="0.25">
      <c r="A567" s="183" t="s">
        <v>117</v>
      </c>
      <c r="B567" s="190">
        <v>1009</v>
      </c>
      <c r="C567" s="184">
        <v>2012</v>
      </c>
      <c r="D567" s="183" t="s">
        <v>3011</v>
      </c>
      <c r="E567" s="183" t="s">
        <v>773</v>
      </c>
      <c r="F567" s="185">
        <v>125000</v>
      </c>
      <c r="G567" s="183" t="s">
        <v>741</v>
      </c>
      <c r="H567" s="183" t="s">
        <v>2987</v>
      </c>
      <c r="I567" s="183" t="s">
        <v>3012</v>
      </c>
      <c r="J567" s="183" t="s">
        <v>3013</v>
      </c>
      <c r="K567" s="183" t="s">
        <v>3014</v>
      </c>
      <c r="L567" s="184">
        <v>1</v>
      </c>
      <c r="M567" s="185">
        <v>2980.4</v>
      </c>
    </row>
    <row r="568" spans="1:13" ht="17.25" hidden="1" customHeight="1" x14ac:dyDescent="0.25">
      <c r="A568" s="183" t="s">
        <v>117</v>
      </c>
      <c r="B568" s="190">
        <v>1009</v>
      </c>
      <c r="C568" s="184">
        <v>2012</v>
      </c>
      <c r="D568" s="183" t="s">
        <v>3011</v>
      </c>
      <c r="E568" s="183" t="s">
        <v>773</v>
      </c>
      <c r="F568" s="185">
        <v>125000</v>
      </c>
      <c r="G568" s="183" t="s">
        <v>741</v>
      </c>
      <c r="H568" s="183" t="s">
        <v>2987</v>
      </c>
      <c r="I568" s="183" t="s">
        <v>3012</v>
      </c>
      <c r="J568" s="183" t="s">
        <v>3015</v>
      </c>
      <c r="K568" s="183" t="s">
        <v>3016</v>
      </c>
      <c r="L568" s="184">
        <v>1</v>
      </c>
      <c r="M568" s="184">
        <v>667.4</v>
      </c>
    </row>
    <row r="569" spans="1:13" ht="17.25" hidden="1" customHeight="1" x14ac:dyDescent="0.25">
      <c r="A569" s="183" t="s">
        <v>117</v>
      </c>
      <c r="B569" s="190">
        <v>1009</v>
      </c>
      <c r="C569" s="184">
        <v>2012</v>
      </c>
      <c r="D569" s="183" t="s">
        <v>3011</v>
      </c>
      <c r="E569" s="183" t="s">
        <v>773</v>
      </c>
      <c r="F569" s="185">
        <v>125000</v>
      </c>
      <c r="G569" s="183" t="s">
        <v>741</v>
      </c>
      <c r="H569" s="183" t="s">
        <v>2987</v>
      </c>
      <c r="I569" s="183" t="s">
        <v>3012</v>
      </c>
      <c r="J569" s="183" t="s">
        <v>3017</v>
      </c>
      <c r="K569" s="183" t="s">
        <v>3018</v>
      </c>
      <c r="L569" s="184">
        <v>3</v>
      </c>
      <c r="M569" s="184">
        <v>559</v>
      </c>
    </row>
    <row r="570" spans="1:13" ht="17.25" hidden="1" customHeight="1" x14ac:dyDescent="0.25">
      <c r="A570" s="183" t="s">
        <v>117</v>
      </c>
      <c r="B570" s="190">
        <v>1009</v>
      </c>
      <c r="C570" s="184">
        <v>2012</v>
      </c>
      <c r="D570" s="183" t="s">
        <v>3011</v>
      </c>
      <c r="E570" s="183" t="s">
        <v>773</v>
      </c>
      <c r="F570" s="185">
        <v>125000</v>
      </c>
      <c r="G570" s="183" t="s">
        <v>741</v>
      </c>
      <c r="H570" s="183" t="s">
        <v>2987</v>
      </c>
      <c r="I570" s="183" t="s">
        <v>3012</v>
      </c>
      <c r="J570" s="183" t="s">
        <v>3019</v>
      </c>
      <c r="K570" s="183" t="s">
        <v>1678</v>
      </c>
      <c r="L570" s="184">
        <v>1</v>
      </c>
      <c r="M570" s="184">
        <v>192.4</v>
      </c>
    </row>
    <row r="571" spans="1:13" ht="17.25" hidden="1" customHeight="1" x14ac:dyDescent="0.25">
      <c r="A571" s="183" t="s">
        <v>117</v>
      </c>
      <c r="B571" s="190">
        <v>1016</v>
      </c>
      <c r="C571" s="184">
        <v>2012</v>
      </c>
      <c r="D571" s="183" t="s">
        <v>3020</v>
      </c>
      <c r="E571" s="183" t="s">
        <v>773</v>
      </c>
      <c r="F571" s="185">
        <v>81072.47</v>
      </c>
      <c r="G571" s="183" t="s">
        <v>749</v>
      </c>
      <c r="H571" s="183" t="s">
        <v>2987</v>
      </c>
      <c r="I571" s="183" t="s">
        <v>3021</v>
      </c>
      <c r="J571" s="183" t="s">
        <v>3013</v>
      </c>
      <c r="K571" s="183" t="s">
        <v>3014</v>
      </c>
      <c r="L571" s="184">
        <v>1</v>
      </c>
      <c r="M571" s="185">
        <v>2980.4</v>
      </c>
    </row>
    <row r="572" spans="1:13" ht="17.25" hidden="1" customHeight="1" x14ac:dyDescent="0.25">
      <c r="A572" s="183" t="s">
        <v>117</v>
      </c>
      <c r="B572" s="190">
        <v>1016</v>
      </c>
      <c r="C572" s="184">
        <v>2012</v>
      </c>
      <c r="D572" s="183" t="s">
        <v>3020</v>
      </c>
      <c r="E572" s="183" t="s">
        <v>773</v>
      </c>
      <c r="F572" s="185">
        <v>81072.47</v>
      </c>
      <c r="G572" s="183" t="s">
        <v>749</v>
      </c>
      <c r="H572" s="183" t="s">
        <v>2987</v>
      </c>
      <c r="I572" s="183" t="s">
        <v>3021</v>
      </c>
      <c r="J572" s="183" t="s">
        <v>3022</v>
      </c>
      <c r="K572" s="183" t="s">
        <v>1275</v>
      </c>
      <c r="L572" s="184">
        <v>2</v>
      </c>
      <c r="M572" s="184">
        <v>621.9</v>
      </c>
    </row>
    <row r="573" spans="1:13" ht="17.25" hidden="1" customHeight="1" x14ac:dyDescent="0.25">
      <c r="A573" s="183" t="s">
        <v>117</v>
      </c>
      <c r="B573" s="190">
        <v>1016</v>
      </c>
      <c r="C573" s="184">
        <v>2012</v>
      </c>
      <c r="D573" s="183" t="s">
        <v>3020</v>
      </c>
      <c r="E573" s="183" t="s">
        <v>773</v>
      </c>
      <c r="F573" s="185">
        <v>81072.47</v>
      </c>
      <c r="G573" s="183" t="s">
        <v>749</v>
      </c>
      <c r="H573" s="183" t="s">
        <v>2987</v>
      </c>
      <c r="I573" s="183" t="s">
        <v>3021</v>
      </c>
      <c r="J573" s="183" t="s">
        <v>3017</v>
      </c>
      <c r="K573" s="183" t="s">
        <v>3018</v>
      </c>
      <c r="L573" s="184">
        <v>3</v>
      </c>
      <c r="M573" s="184">
        <v>559</v>
      </c>
    </row>
    <row r="574" spans="1:13" ht="17.25" hidden="1" customHeight="1" x14ac:dyDescent="0.25">
      <c r="A574" s="183" t="s">
        <v>117</v>
      </c>
      <c r="B574" s="190">
        <v>1012</v>
      </c>
      <c r="C574" s="184">
        <v>2012</v>
      </c>
      <c r="D574" s="183" t="s">
        <v>3023</v>
      </c>
      <c r="E574" s="183" t="s">
        <v>773</v>
      </c>
      <c r="F574" s="185">
        <v>45588.24</v>
      </c>
      <c r="G574" s="183" t="s">
        <v>749</v>
      </c>
      <c r="H574" s="183" t="s">
        <v>3024</v>
      </c>
      <c r="I574" s="183" t="s">
        <v>3025</v>
      </c>
      <c r="J574" s="183" t="s">
        <v>1934</v>
      </c>
      <c r="K574" s="183" t="s">
        <v>3026</v>
      </c>
      <c r="L574" s="184">
        <v>1</v>
      </c>
      <c r="M574" s="184">
        <v>32</v>
      </c>
    </row>
    <row r="575" spans="1:13" ht="17.25" hidden="1" customHeight="1" x14ac:dyDescent="0.25">
      <c r="A575" s="183" t="s">
        <v>117</v>
      </c>
      <c r="B575" s="190">
        <v>1013</v>
      </c>
      <c r="C575" s="184">
        <v>2012</v>
      </c>
      <c r="D575" s="183" t="s">
        <v>3027</v>
      </c>
      <c r="E575" s="183" t="s">
        <v>773</v>
      </c>
      <c r="F575" s="185">
        <v>66394.66</v>
      </c>
      <c r="G575" s="183" t="s">
        <v>749</v>
      </c>
      <c r="H575" s="183" t="s">
        <v>3028</v>
      </c>
      <c r="I575" s="183" t="s">
        <v>3029</v>
      </c>
      <c r="J575" s="183" t="s">
        <v>3030</v>
      </c>
      <c r="K575" s="183" t="s">
        <v>3031</v>
      </c>
      <c r="L575" s="184">
        <v>3</v>
      </c>
      <c r="M575" s="184">
        <v>17.7</v>
      </c>
    </row>
    <row r="576" spans="1:13" ht="17.25" hidden="1" customHeight="1" x14ac:dyDescent="0.25">
      <c r="A576" s="183" t="s">
        <v>117</v>
      </c>
      <c r="B576" s="190">
        <v>1014</v>
      </c>
      <c r="C576" s="184">
        <v>2012</v>
      </c>
      <c r="D576" s="183" t="s">
        <v>3032</v>
      </c>
      <c r="E576" s="183" t="s">
        <v>773</v>
      </c>
      <c r="F576" s="185">
        <v>112004</v>
      </c>
      <c r="G576" s="183" t="s">
        <v>749</v>
      </c>
      <c r="H576" s="183" t="s">
        <v>3033</v>
      </c>
      <c r="I576" s="183" t="s">
        <v>3034</v>
      </c>
      <c r="J576" s="183" t="s">
        <v>3035</v>
      </c>
      <c r="K576" s="183" t="s">
        <v>3036</v>
      </c>
      <c r="L576" s="184">
        <v>1</v>
      </c>
      <c r="M576" s="184">
        <v>12.6</v>
      </c>
    </row>
    <row r="577" spans="1:13" ht="17.25" hidden="1" customHeight="1" x14ac:dyDescent="0.25">
      <c r="A577" s="183" t="s">
        <v>117</v>
      </c>
      <c r="B577" s="190">
        <v>1010</v>
      </c>
      <c r="C577" s="184">
        <v>2012</v>
      </c>
      <c r="D577" s="183" t="s">
        <v>3037</v>
      </c>
      <c r="E577" s="183" t="s">
        <v>773</v>
      </c>
      <c r="F577" s="185">
        <v>94134</v>
      </c>
      <c r="G577" s="183" t="s">
        <v>749</v>
      </c>
      <c r="H577" s="183" t="s">
        <v>3038</v>
      </c>
      <c r="I577" s="183" t="s">
        <v>3039</v>
      </c>
      <c r="J577" s="183" t="s">
        <v>3040</v>
      </c>
      <c r="K577" s="183" t="s">
        <v>3016</v>
      </c>
      <c r="L577" s="184">
        <v>1</v>
      </c>
      <c r="M577" s="184">
        <v>10</v>
      </c>
    </row>
    <row r="578" spans="1:13" ht="17.25" hidden="1" customHeight="1" x14ac:dyDescent="0.25">
      <c r="A578" s="183" t="s">
        <v>117</v>
      </c>
      <c r="B578" s="190">
        <v>1015</v>
      </c>
      <c r="C578" s="184">
        <v>2012</v>
      </c>
      <c r="D578" s="183" t="s">
        <v>3041</v>
      </c>
      <c r="E578" s="183" t="s">
        <v>740</v>
      </c>
      <c r="F578" s="185">
        <v>127675</v>
      </c>
      <c r="G578" s="183" t="s">
        <v>749</v>
      </c>
      <c r="H578" s="183" t="s">
        <v>3042</v>
      </c>
      <c r="I578" s="183" t="s">
        <v>3043</v>
      </c>
      <c r="J578" s="183" t="s">
        <v>2862</v>
      </c>
      <c r="K578" s="183" t="s">
        <v>3044</v>
      </c>
      <c r="L578" s="184">
        <v>3</v>
      </c>
      <c r="M578" s="184">
        <v>8.3000000000000007</v>
      </c>
    </row>
    <row r="579" spans="1:13" ht="17.25" hidden="1" customHeight="1" x14ac:dyDescent="0.25">
      <c r="A579" s="183" t="s">
        <v>117</v>
      </c>
      <c r="B579" s="190">
        <v>1011</v>
      </c>
      <c r="C579" s="184">
        <v>2012</v>
      </c>
      <c r="D579" s="183" t="s">
        <v>3045</v>
      </c>
      <c r="E579" s="183" t="s">
        <v>740</v>
      </c>
      <c r="F579" s="185">
        <v>10000</v>
      </c>
      <c r="G579" s="183" t="s">
        <v>749</v>
      </c>
      <c r="H579" s="183" t="s">
        <v>3046</v>
      </c>
      <c r="I579" s="183" t="s">
        <v>3047</v>
      </c>
      <c r="J579" s="183" t="s">
        <v>3048</v>
      </c>
      <c r="K579" s="183" t="s">
        <v>1678</v>
      </c>
      <c r="L579" s="184">
        <v>1</v>
      </c>
      <c r="M579" s="184">
        <v>3.6</v>
      </c>
    </row>
    <row r="580" spans="1:13" ht="17.25" hidden="1" customHeight="1" x14ac:dyDescent="0.25">
      <c r="A580" s="183" t="s">
        <v>117</v>
      </c>
      <c r="B580" s="190">
        <v>1017</v>
      </c>
      <c r="C580" s="184">
        <v>2014</v>
      </c>
      <c r="D580" s="183" t="s">
        <v>3049</v>
      </c>
      <c r="E580" s="183" t="s">
        <v>740</v>
      </c>
      <c r="F580" s="185">
        <v>150000</v>
      </c>
      <c r="G580" s="183" t="s">
        <v>741</v>
      </c>
      <c r="H580" s="183" t="s">
        <v>3050</v>
      </c>
      <c r="I580" s="183" t="s">
        <v>3051</v>
      </c>
      <c r="J580" s="183" t="s">
        <v>3052</v>
      </c>
      <c r="K580" s="183" t="s">
        <v>3014</v>
      </c>
      <c r="L580" s="184">
        <v>1</v>
      </c>
      <c r="M580" s="184">
        <v>26.5</v>
      </c>
    </row>
    <row r="581" spans="1:13" ht="17.25" hidden="1" customHeight="1" x14ac:dyDescent="0.25">
      <c r="A581" s="183" t="s">
        <v>117</v>
      </c>
      <c r="B581" s="190">
        <v>1021</v>
      </c>
      <c r="C581" s="184">
        <v>2014</v>
      </c>
      <c r="D581" s="183" t="s">
        <v>3053</v>
      </c>
      <c r="E581" s="183" t="s">
        <v>740</v>
      </c>
      <c r="F581" s="185">
        <v>375000</v>
      </c>
      <c r="G581" s="183" t="s">
        <v>749</v>
      </c>
      <c r="H581" s="183" t="s">
        <v>2987</v>
      </c>
      <c r="I581" s="183" t="s">
        <v>3054</v>
      </c>
      <c r="J581" s="183" t="s">
        <v>2992</v>
      </c>
      <c r="K581" s="183" t="s">
        <v>2993</v>
      </c>
      <c r="L581" s="184">
        <v>1</v>
      </c>
      <c r="M581" s="185">
        <v>2166</v>
      </c>
    </row>
    <row r="582" spans="1:13" ht="17.25" hidden="1" customHeight="1" x14ac:dyDescent="0.25">
      <c r="A582" s="183" t="s">
        <v>117</v>
      </c>
      <c r="B582" s="190">
        <v>1019</v>
      </c>
      <c r="C582" s="184">
        <v>2014</v>
      </c>
      <c r="D582" s="183" t="s">
        <v>3055</v>
      </c>
      <c r="E582" s="183" t="s">
        <v>740</v>
      </c>
      <c r="F582" s="185">
        <v>60000</v>
      </c>
      <c r="G582" s="183" t="s">
        <v>749</v>
      </c>
      <c r="H582" s="183" t="s">
        <v>3056</v>
      </c>
      <c r="I582" s="183" t="s">
        <v>3057</v>
      </c>
      <c r="J582" s="183" t="s">
        <v>3058</v>
      </c>
      <c r="K582" s="183" t="s">
        <v>2479</v>
      </c>
      <c r="L582" s="184">
        <v>3</v>
      </c>
      <c r="M582" s="184">
        <v>47</v>
      </c>
    </row>
    <row r="583" spans="1:13" ht="17.25" hidden="1" customHeight="1" x14ac:dyDescent="0.25">
      <c r="A583" s="183" t="s">
        <v>117</v>
      </c>
      <c r="B583" s="190">
        <v>1020</v>
      </c>
      <c r="C583" s="184">
        <v>2014</v>
      </c>
      <c r="D583" s="183" t="s">
        <v>3059</v>
      </c>
      <c r="E583" s="183" t="s">
        <v>740</v>
      </c>
      <c r="F583" s="185">
        <v>29500</v>
      </c>
      <c r="G583" s="183" t="s">
        <v>749</v>
      </c>
      <c r="H583" s="183" t="s">
        <v>3060</v>
      </c>
      <c r="I583" s="183" t="s">
        <v>3061</v>
      </c>
      <c r="J583" s="183" t="s">
        <v>3062</v>
      </c>
      <c r="K583" s="183" t="s">
        <v>3063</v>
      </c>
      <c r="L583" s="184">
        <v>1</v>
      </c>
      <c r="M583" s="184">
        <v>22.6</v>
      </c>
    </row>
    <row r="584" spans="1:13" ht="17.25" hidden="1" customHeight="1" x14ac:dyDescent="0.25">
      <c r="A584" s="183" t="s">
        <v>117</v>
      </c>
      <c r="B584" s="190">
        <v>1018</v>
      </c>
      <c r="C584" s="184">
        <v>2014</v>
      </c>
      <c r="D584" s="183" t="s">
        <v>3064</v>
      </c>
      <c r="E584" s="183" t="s">
        <v>740</v>
      </c>
      <c r="F584" s="185">
        <v>75900</v>
      </c>
      <c r="G584" s="183" t="s">
        <v>749</v>
      </c>
      <c r="H584" s="183" t="s">
        <v>3065</v>
      </c>
      <c r="I584" s="183" t="s">
        <v>3066</v>
      </c>
      <c r="J584" s="183" t="s">
        <v>3067</v>
      </c>
      <c r="K584" s="183" t="s">
        <v>3068</v>
      </c>
      <c r="L584" s="184">
        <v>3</v>
      </c>
      <c r="M584" s="184">
        <v>9.8000000000000007</v>
      </c>
    </row>
    <row r="585" spans="1:13" ht="17.25" hidden="1" customHeight="1" x14ac:dyDescent="0.25">
      <c r="A585" s="183" t="s">
        <v>276</v>
      </c>
      <c r="B585" s="184">
        <v>683</v>
      </c>
      <c r="C585" s="184">
        <v>2011</v>
      </c>
      <c r="D585" s="183" t="s">
        <v>3069</v>
      </c>
      <c r="E585" s="183" t="s">
        <v>740</v>
      </c>
      <c r="F585" s="185">
        <v>130917.4</v>
      </c>
      <c r="G585" s="183" t="s">
        <v>749</v>
      </c>
      <c r="H585" s="183" t="s">
        <v>3070</v>
      </c>
      <c r="I585" s="183" t="s">
        <v>3071</v>
      </c>
      <c r="J585" s="183" t="s">
        <v>3072</v>
      </c>
      <c r="K585" s="183" t="s">
        <v>3073</v>
      </c>
      <c r="L585" s="184">
        <v>2</v>
      </c>
      <c r="M585" s="185">
        <v>7500</v>
      </c>
    </row>
    <row r="586" spans="1:13" ht="17.25" hidden="1" customHeight="1" x14ac:dyDescent="0.25">
      <c r="A586" s="183" t="s">
        <v>276</v>
      </c>
      <c r="B586" s="184">
        <v>688</v>
      </c>
      <c r="C586" s="184">
        <v>2012</v>
      </c>
      <c r="D586" s="183" t="s">
        <v>3074</v>
      </c>
      <c r="E586" s="183" t="s">
        <v>740</v>
      </c>
      <c r="F586" s="185">
        <v>99943.5</v>
      </c>
      <c r="G586" s="183" t="s">
        <v>773</v>
      </c>
      <c r="H586" s="183" t="s">
        <v>3075</v>
      </c>
      <c r="I586" s="183" t="s">
        <v>3076</v>
      </c>
      <c r="J586" s="183" t="s">
        <v>3077</v>
      </c>
      <c r="K586" s="183" t="s">
        <v>3078</v>
      </c>
      <c r="L586" s="184">
        <v>1</v>
      </c>
      <c r="M586" s="184">
        <v>26.2</v>
      </c>
    </row>
    <row r="587" spans="1:13" ht="17.25" hidden="1" customHeight="1" x14ac:dyDescent="0.25">
      <c r="A587" s="183" t="s">
        <v>276</v>
      </c>
      <c r="B587" s="184">
        <v>685</v>
      </c>
      <c r="C587" s="184">
        <v>2012</v>
      </c>
      <c r="D587" s="183" t="s">
        <v>3079</v>
      </c>
      <c r="E587" s="183" t="s">
        <v>740</v>
      </c>
      <c r="F587" s="185">
        <v>110590</v>
      </c>
      <c r="G587" s="183" t="s">
        <v>741</v>
      </c>
      <c r="H587" s="183" t="s">
        <v>3080</v>
      </c>
      <c r="I587" s="183" t="s">
        <v>3081</v>
      </c>
      <c r="J587" s="183" t="s">
        <v>3082</v>
      </c>
      <c r="K587" s="183" t="s">
        <v>3083</v>
      </c>
      <c r="L587" s="184">
        <v>2</v>
      </c>
      <c r="M587" s="184">
        <v>50</v>
      </c>
    </row>
    <row r="588" spans="1:13" ht="17.25" hidden="1" customHeight="1" x14ac:dyDescent="0.25">
      <c r="A588" s="183" t="s">
        <v>276</v>
      </c>
      <c r="B588" s="184">
        <v>687</v>
      </c>
      <c r="C588" s="184">
        <v>2012</v>
      </c>
      <c r="D588" s="183" t="s">
        <v>3084</v>
      </c>
      <c r="E588" s="183" t="s">
        <v>740</v>
      </c>
      <c r="F588" s="185">
        <v>24432</v>
      </c>
      <c r="G588" s="183" t="s">
        <v>741</v>
      </c>
      <c r="H588" s="183" t="s">
        <v>3085</v>
      </c>
      <c r="I588" s="183" t="s">
        <v>3086</v>
      </c>
      <c r="J588" s="183" t="s">
        <v>3087</v>
      </c>
      <c r="K588" s="183" t="s">
        <v>3088</v>
      </c>
      <c r="L588" s="184">
        <v>2</v>
      </c>
      <c r="M588" s="184">
        <v>12</v>
      </c>
    </row>
    <row r="589" spans="1:13" ht="17.25" hidden="1" customHeight="1" x14ac:dyDescent="0.25">
      <c r="A589" s="183" t="s">
        <v>276</v>
      </c>
      <c r="B589" s="184">
        <v>686</v>
      </c>
      <c r="C589" s="184">
        <v>2012</v>
      </c>
      <c r="D589" s="183" t="s">
        <v>3089</v>
      </c>
      <c r="E589" s="183" t="s">
        <v>740</v>
      </c>
      <c r="F589" s="185">
        <v>69692</v>
      </c>
      <c r="G589" s="183" t="s">
        <v>741</v>
      </c>
      <c r="H589" s="183" t="s">
        <v>3090</v>
      </c>
      <c r="I589" s="183" t="s">
        <v>3091</v>
      </c>
      <c r="J589" s="183" t="s">
        <v>3089</v>
      </c>
      <c r="K589" s="183" t="s">
        <v>3092</v>
      </c>
      <c r="L589" s="184">
        <v>1</v>
      </c>
      <c r="M589" s="184">
        <v>2.2000000000000002</v>
      </c>
    </row>
    <row r="590" spans="1:13" ht="17.25" hidden="1" customHeight="1" x14ac:dyDescent="0.25">
      <c r="A590" s="183" t="s">
        <v>276</v>
      </c>
      <c r="B590" s="184">
        <v>690</v>
      </c>
      <c r="C590" s="184">
        <v>2012</v>
      </c>
      <c r="D590" s="183" t="s">
        <v>3093</v>
      </c>
      <c r="E590" s="183" t="s">
        <v>740</v>
      </c>
      <c r="F590" s="185">
        <v>112070</v>
      </c>
      <c r="G590" s="183" t="s">
        <v>741</v>
      </c>
      <c r="H590" s="183" t="s">
        <v>3094</v>
      </c>
      <c r="I590" s="183" t="s">
        <v>3095</v>
      </c>
      <c r="J590" s="183" t="s">
        <v>3093</v>
      </c>
      <c r="K590" s="183" t="s">
        <v>3096</v>
      </c>
      <c r="L590" s="184">
        <v>2</v>
      </c>
      <c r="M590" s="184">
        <v>0.8</v>
      </c>
    </row>
    <row r="591" spans="1:13" ht="17.25" hidden="1" customHeight="1" x14ac:dyDescent="0.25">
      <c r="A591" s="183" t="s">
        <v>276</v>
      </c>
      <c r="B591" s="184">
        <v>684</v>
      </c>
      <c r="C591" s="184">
        <v>2012</v>
      </c>
      <c r="D591" s="183" t="s">
        <v>3097</v>
      </c>
      <c r="E591" s="183" t="s">
        <v>740</v>
      </c>
      <c r="F591" s="185">
        <v>43760</v>
      </c>
      <c r="G591" s="183" t="s">
        <v>749</v>
      </c>
      <c r="H591" s="183" t="s">
        <v>3098</v>
      </c>
      <c r="I591" s="183" t="s">
        <v>3099</v>
      </c>
      <c r="J591" s="183" t="s">
        <v>3100</v>
      </c>
      <c r="K591" s="183" t="s">
        <v>3101</v>
      </c>
      <c r="L591" s="184">
        <v>1</v>
      </c>
      <c r="M591" s="184">
        <v>11.9</v>
      </c>
    </row>
    <row r="592" spans="1:13" ht="17.25" hidden="1" customHeight="1" x14ac:dyDescent="0.25">
      <c r="A592" s="183" t="s">
        <v>276</v>
      </c>
      <c r="B592" s="184">
        <v>689</v>
      </c>
      <c r="C592" s="184">
        <v>2012</v>
      </c>
      <c r="D592" s="183" t="s">
        <v>3102</v>
      </c>
      <c r="E592" s="183" t="s">
        <v>740</v>
      </c>
      <c r="F592" s="185">
        <v>179312</v>
      </c>
      <c r="G592" s="183" t="s">
        <v>749</v>
      </c>
      <c r="H592" s="183" t="s">
        <v>3103</v>
      </c>
      <c r="I592" s="183" t="s">
        <v>3104</v>
      </c>
      <c r="J592" s="183" t="s">
        <v>3105</v>
      </c>
      <c r="K592" s="183" t="s">
        <v>3092</v>
      </c>
      <c r="L592" s="184">
        <v>1</v>
      </c>
      <c r="M592" s="184">
        <v>0</v>
      </c>
    </row>
    <row r="593" spans="1:13" ht="17.25" hidden="1" customHeight="1" x14ac:dyDescent="0.25">
      <c r="A593" s="183" t="s">
        <v>276</v>
      </c>
      <c r="B593" s="184">
        <v>691</v>
      </c>
      <c r="C593" s="184">
        <v>2014</v>
      </c>
      <c r="D593" s="183" t="s">
        <v>3106</v>
      </c>
      <c r="E593" s="183" t="s">
        <v>740</v>
      </c>
      <c r="F593" s="184">
        <v>0</v>
      </c>
      <c r="G593" s="183" t="s">
        <v>741</v>
      </c>
      <c r="H593" s="183" t="s">
        <v>3107</v>
      </c>
      <c r="I593" s="183" t="s">
        <v>3108</v>
      </c>
      <c r="J593" s="183" t="s">
        <v>3072</v>
      </c>
      <c r="K593" s="183" t="s">
        <v>3073</v>
      </c>
      <c r="L593" s="184">
        <v>2</v>
      </c>
      <c r="M593" s="185">
        <v>7500</v>
      </c>
    </row>
    <row r="594" spans="1:13" ht="17.25" hidden="1" customHeight="1" x14ac:dyDescent="0.25">
      <c r="A594" s="183" t="s">
        <v>276</v>
      </c>
      <c r="B594" s="184">
        <v>692</v>
      </c>
      <c r="C594" s="184">
        <v>2014</v>
      </c>
      <c r="D594" s="183" t="s">
        <v>3109</v>
      </c>
      <c r="E594" s="183" t="s">
        <v>740</v>
      </c>
      <c r="F594" s="184">
        <v>0</v>
      </c>
      <c r="G594" s="183" t="s">
        <v>741</v>
      </c>
      <c r="H594" s="183" t="s">
        <v>3080</v>
      </c>
      <c r="I594" s="183" t="s">
        <v>3110</v>
      </c>
      <c r="J594" s="183" t="s">
        <v>3082</v>
      </c>
      <c r="K594" s="183" t="s">
        <v>3083</v>
      </c>
      <c r="L594" s="184">
        <v>2</v>
      </c>
      <c r="M594" s="184">
        <v>50</v>
      </c>
    </row>
    <row r="595" spans="1:13" ht="17.25" hidden="1" customHeight="1" x14ac:dyDescent="0.25">
      <c r="A595" s="183" t="s">
        <v>276</v>
      </c>
      <c r="B595" s="184">
        <v>693</v>
      </c>
      <c r="C595" s="184">
        <v>2014</v>
      </c>
      <c r="D595" s="183" t="s">
        <v>3111</v>
      </c>
      <c r="E595" s="183" t="s">
        <v>740</v>
      </c>
      <c r="F595" s="184">
        <v>0</v>
      </c>
      <c r="G595" s="183" t="s">
        <v>741</v>
      </c>
      <c r="H595" s="183" t="s">
        <v>3112</v>
      </c>
      <c r="I595" s="183" t="s">
        <v>3113</v>
      </c>
      <c r="J595" s="183" t="s">
        <v>3114</v>
      </c>
      <c r="K595" s="183" t="s">
        <v>3078</v>
      </c>
      <c r="L595" s="184">
        <v>1</v>
      </c>
      <c r="M595" s="184">
        <v>22</v>
      </c>
    </row>
    <row r="596" spans="1:13" ht="17.25" hidden="1" customHeight="1" x14ac:dyDescent="0.25">
      <c r="A596" s="183" t="s">
        <v>122</v>
      </c>
      <c r="B596" s="184">
        <v>385</v>
      </c>
      <c r="C596" s="184">
        <v>2011</v>
      </c>
      <c r="D596" s="183" t="s">
        <v>3115</v>
      </c>
      <c r="E596" s="183" t="s">
        <v>740</v>
      </c>
      <c r="F596" s="185">
        <v>360000</v>
      </c>
      <c r="G596" s="183" t="s">
        <v>740</v>
      </c>
      <c r="H596" s="183" t="s">
        <v>3116</v>
      </c>
      <c r="I596" s="183" t="s">
        <v>3117</v>
      </c>
      <c r="J596" s="183" t="s">
        <v>3118</v>
      </c>
      <c r="K596" s="183" t="s">
        <v>3119</v>
      </c>
      <c r="L596" s="184">
        <v>4</v>
      </c>
      <c r="M596" s="184">
        <v>180</v>
      </c>
    </row>
    <row r="597" spans="1:13" ht="17.25" hidden="1" customHeight="1" x14ac:dyDescent="0.25">
      <c r="A597" s="183" t="s">
        <v>122</v>
      </c>
      <c r="B597" s="184">
        <v>387</v>
      </c>
      <c r="C597" s="184">
        <v>2013</v>
      </c>
      <c r="D597" s="183" t="s">
        <v>3120</v>
      </c>
      <c r="E597" s="183" t="s">
        <v>740</v>
      </c>
      <c r="F597" s="189">
        <v>1038000</v>
      </c>
      <c r="G597" s="183" t="s">
        <v>740</v>
      </c>
      <c r="H597" s="183" t="s">
        <v>3121</v>
      </c>
      <c r="I597" s="183" t="s">
        <v>3122</v>
      </c>
      <c r="J597" s="183" t="s">
        <v>3123</v>
      </c>
      <c r="K597" s="183" t="s">
        <v>3119</v>
      </c>
      <c r="L597" s="184">
        <v>0</v>
      </c>
      <c r="M597" s="184">
        <v>0.5</v>
      </c>
    </row>
    <row r="598" spans="1:13" ht="17.25" hidden="1" customHeight="1" x14ac:dyDescent="0.25">
      <c r="A598" s="183" t="s">
        <v>64</v>
      </c>
      <c r="B598" s="190">
        <v>1202</v>
      </c>
      <c r="C598" s="184">
        <v>2012</v>
      </c>
      <c r="D598" s="183" t="s">
        <v>3124</v>
      </c>
      <c r="E598" s="183" t="s">
        <v>740</v>
      </c>
      <c r="F598" s="185">
        <v>907500</v>
      </c>
      <c r="G598" s="183" t="s">
        <v>741</v>
      </c>
      <c r="H598" s="183" t="s">
        <v>3125</v>
      </c>
      <c r="I598" s="183" t="s">
        <v>3126</v>
      </c>
      <c r="J598" s="183" t="s">
        <v>3127</v>
      </c>
      <c r="K598" s="183" t="s">
        <v>3128</v>
      </c>
      <c r="L598" s="184">
        <v>2</v>
      </c>
      <c r="M598" s="185">
        <v>3000</v>
      </c>
    </row>
    <row r="599" spans="1:13" ht="17.25" hidden="1" customHeight="1" x14ac:dyDescent="0.25">
      <c r="A599" s="183" t="s">
        <v>64</v>
      </c>
      <c r="B599" s="190">
        <v>1201</v>
      </c>
      <c r="C599" s="184">
        <v>2012</v>
      </c>
      <c r="D599" s="183" t="s">
        <v>3129</v>
      </c>
      <c r="E599" s="183" t="s">
        <v>740</v>
      </c>
      <c r="F599" s="185">
        <v>537000</v>
      </c>
      <c r="G599" s="183" t="s">
        <v>741</v>
      </c>
      <c r="H599" s="183" t="s">
        <v>3125</v>
      </c>
      <c r="I599" s="183" t="s">
        <v>3130</v>
      </c>
      <c r="J599" s="183" t="s">
        <v>3131</v>
      </c>
      <c r="K599" s="183" t="s">
        <v>3132</v>
      </c>
      <c r="L599" s="184">
        <v>2</v>
      </c>
      <c r="M599" s="184">
        <v>825</v>
      </c>
    </row>
    <row r="600" spans="1:13" ht="17.25" hidden="1" customHeight="1" x14ac:dyDescent="0.25">
      <c r="A600" s="183" t="s">
        <v>64</v>
      </c>
      <c r="B600" s="190">
        <v>1204</v>
      </c>
      <c r="C600" s="184">
        <v>2012</v>
      </c>
      <c r="D600" s="183" t="s">
        <v>3133</v>
      </c>
      <c r="E600" s="183" t="s">
        <v>740</v>
      </c>
      <c r="F600" s="185">
        <v>442000</v>
      </c>
      <c r="G600" s="183" t="s">
        <v>741</v>
      </c>
      <c r="H600" s="183" t="s">
        <v>3125</v>
      </c>
      <c r="I600" s="183" t="s">
        <v>3134</v>
      </c>
      <c r="J600" s="183" t="s">
        <v>3135</v>
      </c>
      <c r="K600" s="183" t="s">
        <v>3136</v>
      </c>
      <c r="L600" s="184">
        <v>1</v>
      </c>
      <c r="M600" s="184">
        <v>160</v>
      </c>
    </row>
    <row r="601" spans="1:13" ht="17.25" hidden="1" customHeight="1" x14ac:dyDescent="0.25">
      <c r="A601" s="183" t="s">
        <v>64</v>
      </c>
      <c r="B601" s="190">
        <v>1203</v>
      </c>
      <c r="C601" s="184">
        <v>2012</v>
      </c>
      <c r="D601" s="183" t="s">
        <v>3137</v>
      </c>
      <c r="E601" s="183" t="s">
        <v>740</v>
      </c>
      <c r="F601" s="185">
        <v>175000</v>
      </c>
      <c r="G601" s="183" t="s">
        <v>741</v>
      </c>
      <c r="H601" s="183" t="s">
        <v>3125</v>
      </c>
      <c r="I601" s="183" t="s">
        <v>3138</v>
      </c>
      <c r="J601" s="183" t="s">
        <v>3139</v>
      </c>
      <c r="K601" s="183" t="s">
        <v>3132</v>
      </c>
      <c r="L601" s="184">
        <v>2</v>
      </c>
      <c r="M601" s="184">
        <v>61</v>
      </c>
    </row>
    <row r="602" spans="1:13" ht="17.25" hidden="1" customHeight="1" x14ac:dyDescent="0.25">
      <c r="A602" s="183" t="s">
        <v>125</v>
      </c>
      <c r="B602" s="184">
        <v>318</v>
      </c>
      <c r="C602" s="184">
        <v>2011</v>
      </c>
      <c r="D602" s="183" t="s">
        <v>3140</v>
      </c>
      <c r="E602" s="183" t="s">
        <v>740</v>
      </c>
      <c r="F602" s="185">
        <v>73287</v>
      </c>
      <c r="G602" s="183" t="s">
        <v>749</v>
      </c>
      <c r="H602" s="183" t="s">
        <v>3141</v>
      </c>
      <c r="I602" s="183" t="s">
        <v>3142</v>
      </c>
      <c r="J602" s="183" t="s">
        <v>3143</v>
      </c>
      <c r="K602" s="183" t="s">
        <v>180</v>
      </c>
      <c r="L602" s="184">
        <v>0</v>
      </c>
      <c r="M602" s="185">
        <v>42059.5</v>
      </c>
    </row>
    <row r="603" spans="1:13" ht="17.25" hidden="1" customHeight="1" x14ac:dyDescent="0.25">
      <c r="A603" s="183" t="s">
        <v>125</v>
      </c>
      <c r="B603" s="184">
        <v>319</v>
      </c>
      <c r="C603" s="184">
        <v>2011</v>
      </c>
      <c r="D603" s="183" t="s">
        <v>3144</v>
      </c>
      <c r="E603" s="183" t="s">
        <v>740</v>
      </c>
      <c r="F603" s="185">
        <v>103959</v>
      </c>
      <c r="G603" s="183" t="s">
        <v>749</v>
      </c>
      <c r="H603" s="183" t="s">
        <v>3141</v>
      </c>
      <c r="I603" s="183" t="s">
        <v>3145</v>
      </c>
      <c r="J603" s="183" t="s">
        <v>3146</v>
      </c>
      <c r="K603" s="183" t="s">
        <v>3147</v>
      </c>
      <c r="L603" s="184">
        <v>2</v>
      </c>
      <c r="M603" s="184">
        <v>490</v>
      </c>
    </row>
    <row r="604" spans="1:13" ht="17.25" hidden="1" customHeight="1" x14ac:dyDescent="0.25">
      <c r="A604" s="183" t="s">
        <v>125</v>
      </c>
      <c r="B604" s="184">
        <v>324</v>
      </c>
      <c r="C604" s="184">
        <v>2012</v>
      </c>
      <c r="D604" s="183" t="s">
        <v>3148</v>
      </c>
      <c r="E604" s="183" t="s">
        <v>740</v>
      </c>
      <c r="F604" s="185">
        <v>150000</v>
      </c>
      <c r="G604" s="183" t="s">
        <v>741</v>
      </c>
      <c r="H604" s="183" t="s">
        <v>3141</v>
      </c>
      <c r="I604" s="183" t="s">
        <v>3149</v>
      </c>
      <c r="J604" s="183" t="s">
        <v>3150</v>
      </c>
      <c r="K604" s="183" t="s">
        <v>3151</v>
      </c>
      <c r="L604" s="184">
        <v>2</v>
      </c>
      <c r="M604" s="184">
        <v>80</v>
      </c>
    </row>
    <row r="605" spans="1:13" ht="17.25" hidden="1" customHeight="1" x14ac:dyDescent="0.25">
      <c r="A605" s="183" t="s">
        <v>125</v>
      </c>
      <c r="B605" s="184">
        <v>321</v>
      </c>
      <c r="C605" s="184">
        <v>2012</v>
      </c>
      <c r="D605" s="183" t="s">
        <v>3152</v>
      </c>
      <c r="E605" s="183" t="s">
        <v>773</v>
      </c>
      <c r="F605" s="185">
        <v>63993.79</v>
      </c>
      <c r="G605" s="183" t="s">
        <v>749</v>
      </c>
      <c r="H605" s="183" t="s">
        <v>3153</v>
      </c>
      <c r="I605" s="183" t="s">
        <v>3154</v>
      </c>
      <c r="J605" s="183" t="s">
        <v>3155</v>
      </c>
      <c r="K605" s="183" t="s">
        <v>3156</v>
      </c>
      <c r="L605" s="184">
        <v>2</v>
      </c>
      <c r="M605" s="184">
        <v>49.5</v>
      </c>
    </row>
    <row r="606" spans="1:13" ht="17.25" hidden="1" customHeight="1" x14ac:dyDescent="0.25">
      <c r="A606" s="183" t="s">
        <v>125</v>
      </c>
      <c r="B606" s="184">
        <v>321</v>
      </c>
      <c r="C606" s="184">
        <v>2012</v>
      </c>
      <c r="D606" s="183" t="s">
        <v>3152</v>
      </c>
      <c r="E606" s="183" t="s">
        <v>773</v>
      </c>
      <c r="F606" s="185">
        <v>63993.79</v>
      </c>
      <c r="G606" s="183" t="s">
        <v>749</v>
      </c>
      <c r="H606" s="183" t="s">
        <v>3153</v>
      </c>
      <c r="I606" s="183" t="s">
        <v>3154</v>
      </c>
      <c r="J606" s="183" t="s">
        <v>3157</v>
      </c>
      <c r="K606" s="183" t="s">
        <v>3156</v>
      </c>
      <c r="L606" s="184">
        <v>2</v>
      </c>
      <c r="M606" s="184">
        <v>14.5</v>
      </c>
    </row>
    <row r="607" spans="1:13" ht="17.25" hidden="1" customHeight="1" x14ac:dyDescent="0.25">
      <c r="A607" s="183" t="s">
        <v>125</v>
      </c>
      <c r="B607" s="184">
        <v>321</v>
      </c>
      <c r="C607" s="184">
        <v>2012</v>
      </c>
      <c r="D607" s="183" t="s">
        <v>3152</v>
      </c>
      <c r="E607" s="183" t="s">
        <v>773</v>
      </c>
      <c r="F607" s="185">
        <v>63993.79</v>
      </c>
      <c r="G607" s="183" t="s">
        <v>749</v>
      </c>
      <c r="H607" s="183" t="s">
        <v>3153</v>
      </c>
      <c r="I607" s="183" t="s">
        <v>3154</v>
      </c>
      <c r="J607" s="183" t="s">
        <v>3158</v>
      </c>
      <c r="K607" s="183" t="s">
        <v>3156</v>
      </c>
      <c r="L607" s="184">
        <v>2</v>
      </c>
      <c r="M607" s="184">
        <v>13.5</v>
      </c>
    </row>
    <row r="608" spans="1:13" ht="17.25" hidden="1" customHeight="1" x14ac:dyDescent="0.25">
      <c r="A608" s="183" t="s">
        <v>125</v>
      </c>
      <c r="B608" s="184">
        <v>320</v>
      </c>
      <c r="C608" s="184">
        <v>2012</v>
      </c>
      <c r="D608" s="183" t="s">
        <v>3159</v>
      </c>
      <c r="E608" s="183" t="s">
        <v>740</v>
      </c>
      <c r="F608" s="185">
        <v>86750</v>
      </c>
      <c r="G608" s="183" t="s">
        <v>749</v>
      </c>
      <c r="H608" s="183" t="s">
        <v>3153</v>
      </c>
      <c r="I608" s="183" t="s">
        <v>3160</v>
      </c>
      <c r="J608" s="183" t="s">
        <v>3161</v>
      </c>
      <c r="K608" s="183" t="s">
        <v>3156</v>
      </c>
      <c r="L608" s="184">
        <v>2</v>
      </c>
      <c r="M608" s="184">
        <v>13.1</v>
      </c>
    </row>
    <row r="609" spans="1:13" ht="17.25" hidden="1" customHeight="1" x14ac:dyDescent="0.25">
      <c r="A609" s="183" t="s">
        <v>125</v>
      </c>
      <c r="B609" s="184">
        <v>321</v>
      </c>
      <c r="C609" s="184">
        <v>2012</v>
      </c>
      <c r="D609" s="183" t="s">
        <v>3152</v>
      </c>
      <c r="E609" s="183" t="s">
        <v>773</v>
      </c>
      <c r="F609" s="185">
        <v>63993.79</v>
      </c>
      <c r="G609" s="183" t="s">
        <v>749</v>
      </c>
      <c r="H609" s="183" t="s">
        <v>3153</v>
      </c>
      <c r="I609" s="183" t="s">
        <v>3154</v>
      </c>
      <c r="J609" s="183" t="s">
        <v>3162</v>
      </c>
      <c r="K609" s="183" t="s">
        <v>3156</v>
      </c>
      <c r="L609" s="184">
        <v>2</v>
      </c>
      <c r="M609" s="184">
        <v>4.9000000000000004</v>
      </c>
    </row>
    <row r="610" spans="1:13" ht="17.25" hidden="1" customHeight="1" x14ac:dyDescent="0.25">
      <c r="A610" s="183" t="s">
        <v>125</v>
      </c>
      <c r="B610" s="184">
        <v>323</v>
      </c>
      <c r="C610" s="184">
        <v>2012</v>
      </c>
      <c r="D610" s="183" t="s">
        <v>3163</v>
      </c>
      <c r="E610" s="183" t="s">
        <v>773</v>
      </c>
      <c r="F610" s="185">
        <v>42450</v>
      </c>
      <c r="G610" s="183" t="s">
        <v>749</v>
      </c>
      <c r="H610" s="183" t="s">
        <v>3164</v>
      </c>
      <c r="I610" s="183" t="s">
        <v>3165</v>
      </c>
      <c r="J610" s="183" t="s">
        <v>3166</v>
      </c>
      <c r="K610" s="183" t="s">
        <v>3167</v>
      </c>
      <c r="L610" s="184">
        <v>2</v>
      </c>
      <c r="M610" s="184">
        <v>4.0999999999999996</v>
      </c>
    </row>
    <row r="611" spans="1:13" ht="17.25" hidden="1" customHeight="1" x14ac:dyDescent="0.25">
      <c r="A611" s="183" t="s">
        <v>125</v>
      </c>
      <c r="B611" s="184">
        <v>325</v>
      </c>
      <c r="C611" s="184">
        <v>2013</v>
      </c>
      <c r="D611" s="183" t="s">
        <v>3168</v>
      </c>
      <c r="E611" s="183" t="s">
        <v>773</v>
      </c>
      <c r="F611" s="189">
        <v>49303</v>
      </c>
      <c r="G611" s="183" t="s">
        <v>741</v>
      </c>
      <c r="H611" s="183" t="s">
        <v>3169</v>
      </c>
      <c r="I611" s="183" t="s">
        <v>3170</v>
      </c>
      <c r="J611" s="183" t="s">
        <v>3171</v>
      </c>
      <c r="K611" s="183" t="s">
        <v>3172</v>
      </c>
      <c r="L611" s="184">
        <v>0</v>
      </c>
      <c r="M611" s="184">
        <v>10.8</v>
      </c>
    </row>
    <row r="612" spans="1:13" ht="17.25" hidden="1" customHeight="1" x14ac:dyDescent="0.25">
      <c r="A612" s="183" t="s">
        <v>125</v>
      </c>
      <c r="B612" s="184">
        <v>326</v>
      </c>
      <c r="C612" s="184">
        <v>2013</v>
      </c>
      <c r="D612" s="183" t="s">
        <v>3173</v>
      </c>
      <c r="E612" s="183" t="s">
        <v>740</v>
      </c>
      <c r="F612" s="189">
        <v>53654</v>
      </c>
      <c r="G612" s="183" t="s">
        <v>741</v>
      </c>
      <c r="H612" s="183" t="s">
        <v>3174</v>
      </c>
      <c r="I612" s="183" t="s">
        <v>3175</v>
      </c>
      <c r="J612" s="183" t="s">
        <v>3176</v>
      </c>
      <c r="K612" s="183" t="s">
        <v>1275</v>
      </c>
      <c r="L612" s="184">
        <v>0</v>
      </c>
      <c r="M612" s="184">
        <v>10.199999999999999</v>
      </c>
    </row>
    <row r="613" spans="1:13" ht="17.25" hidden="1" customHeight="1" x14ac:dyDescent="0.25">
      <c r="A613" s="183" t="s">
        <v>125</v>
      </c>
      <c r="B613" s="184">
        <v>329</v>
      </c>
      <c r="C613" s="184">
        <v>2013</v>
      </c>
      <c r="D613" s="183" t="s">
        <v>3177</v>
      </c>
      <c r="E613" s="183" t="s">
        <v>740</v>
      </c>
      <c r="F613" s="189">
        <v>30988</v>
      </c>
      <c r="G613" s="183" t="s">
        <v>741</v>
      </c>
      <c r="H613" s="183" t="s">
        <v>3164</v>
      </c>
      <c r="I613" s="183" t="s">
        <v>3178</v>
      </c>
      <c r="J613" s="183" t="s">
        <v>3179</v>
      </c>
      <c r="K613" s="183" t="s">
        <v>3180</v>
      </c>
      <c r="L613" s="184">
        <v>0</v>
      </c>
      <c r="M613" s="184">
        <v>4.9000000000000004</v>
      </c>
    </row>
    <row r="614" spans="1:13" ht="17.25" hidden="1" customHeight="1" x14ac:dyDescent="0.25">
      <c r="A614" s="183" t="s">
        <v>125</v>
      </c>
      <c r="B614" s="184">
        <v>327</v>
      </c>
      <c r="C614" s="184">
        <v>2013</v>
      </c>
      <c r="D614" s="183" t="s">
        <v>3181</v>
      </c>
      <c r="E614" s="183" t="s">
        <v>740</v>
      </c>
      <c r="F614" s="189">
        <v>61285</v>
      </c>
      <c r="G614" s="183" t="s">
        <v>741</v>
      </c>
      <c r="H614" s="183" t="s">
        <v>3182</v>
      </c>
      <c r="I614" s="183" t="s">
        <v>3183</v>
      </c>
      <c r="J614" s="183" t="s">
        <v>3184</v>
      </c>
      <c r="K614" s="183" t="s">
        <v>3185</v>
      </c>
      <c r="L614" s="184">
        <v>0</v>
      </c>
      <c r="M614" s="184">
        <v>0.9</v>
      </c>
    </row>
    <row r="615" spans="1:13" ht="17.25" hidden="1" customHeight="1" x14ac:dyDescent="0.25">
      <c r="A615" s="183" t="s">
        <v>125</v>
      </c>
      <c r="B615" s="184">
        <v>330</v>
      </c>
      <c r="C615" s="184">
        <v>2013</v>
      </c>
      <c r="D615" s="183" t="s">
        <v>3186</v>
      </c>
      <c r="E615" s="183" t="s">
        <v>740</v>
      </c>
      <c r="F615" s="189">
        <v>201853.2</v>
      </c>
      <c r="G615" s="183" t="s">
        <v>749</v>
      </c>
      <c r="H615" s="183" t="s">
        <v>3141</v>
      </c>
      <c r="I615" s="183" t="s">
        <v>3187</v>
      </c>
      <c r="J615" s="183" t="s">
        <v>3143</v>
      </c>
      <c r="K615" s="183" t="s">
        <v>180</v>
      </c>
      <c r="L615" s="184">
        <v>0</v>
      </c>
      <c r="M615" s="185">
        <v>42059.5</v>
      </c>
    </row>
    <row r="616" spans="1:13" ht="17.25" hidden="1" customHeight="1" x14ac:dyDescent="0.25">
      <c r="A616" s="183" t="s">
        <v>125</v>
      </c>
      <c r="B616" s="184">
        <v>328</v>
      </c>
      <c r="C616" s="184">
        <v>2013</v>
      </c>
      <c r="D616" s="183" t="s">
        <v>3188</v>
      </c>
      <c r="E616" s="183" t="s">
        <v>740</v>
      </c>
      <c r="F616" s="189">
        <v>75750</v>
      </c>
      <c r="G616" s="183" t="s">
        <v>749</v>
      </c>
      <c r="H616" s="183" t="s">
        <v>3189</v>
      </c>
      <c r="I616" s="183" t="s">
        <v>3190</v>
      </c>
      <c r="J616" s="183" t="s">
        <v>3191</v>
      </c>
      <c r="K616" s="183" t="s">
        <v>3192</v>
      </c>
      <c r="L616" s="184">
        <v>0</v>
      </c>
      <c r="M616" s="184">
        <v>600</v>
      </c>
    </row>
    <row r="617" spans="1:13" ht="17.25" hidden="1" customHeight="1" x14ac:dyDescent="0.25">
      <c r="A617" s="183" t="s">
        <v>125</v>
      </c>
      <c r="B617" s="184">
        <v>335</v>
      </c>
      <c r="C617" s="184">
        <v>2014</v>
      </c>
      <c r="D617" s="183" t="s">
        <v>3193</v>
      </c>
      <c r="E617" s="183" t="s">
        <v>740</v>
      </c>
      <c r="F617" s="184">
        <v>0</v>
      </c>
      <c r="G617" s="183" t="s">
        <v>741</v>
      </c>
      <c r="H617" s="183" t="s">
        <v>3194</v>
      </c>
      <c r="I617" s="183"/>
      <c r="J617" s="183" t="s">
        <v>3195</v>
      </c>
      <c r="K617" s="183" t="s">
        <v>2253</v>
      </c>
      <c r="L617" s="184">
        <v>2</v>
      </c>
      <c r="M617" s="184">
        <v>264</v>
      </c>
    </row>
    <row r="618" spans="1:13" ht="17.25" hidden="1" customHeight="1" x14ac:dyDescent="0.25">
      <c r="A618" s="183" t="s">
        <v>125</v>
      </c>
      <c r="B618" s="184">
        <v>332</v>
      </c>
      <c r="C618" s="184">
        <v>2014</v>
      </c>
      <c r="D618" s="183" t="s">
        <v>3196</v>
      </c>
      <c r="E618" s="183" t="s">
        <v>740</v>
      </c>
      <c r="F618" s="184">
        <v>0</v>
      </c>
      <c r="G618" s="183" t="s">
        <v>741</v>
      </c>
      <c r="H618" s="183" t="s">
        <v>3197</v>
      </c>
      <c r="I618" s="183" t="s">
        <v>3198</v>
      </c>
      <c r="J618" s="183" t="s">
        <v>3199</v>
      </c>
      <c r="K618" s="183" t="s">
        <v>1275</v>
      </c>
      <c r="L618" s="184">
        <v>2</v>
      </c>
      <c r="M618" s="184">
        <v>8.3000000000000007</v>
      </c>
    </row>
    <row r="619" spans="1:13" ht="17.25" hidden="1" customHeight="1" x14ac:dyDescent="0.25">
      <c r="A619" s="183" t="s">
        <v>125</v>
      </c>
      <c r="B619" s="184">
        <v>336</v>
      </c>
      <c r="C619" s="184">
        <v>2014</v>
      </c>
      <c r="D619" s="183" t="s">
        <v>3200</v>
      </c>
      <c r="E619" s="183" t="s">
        <v>740</v>
      </c>
      <c r="F619" s="184">
        <v>0</v>
      </c>
      <c r="G619" s="183" t="s">
        <v>749</v>
      </c>
      <c r="H619" s="183" t="s">
        <v>3194</v>
      </c>
      <c r="I619" s="183"/>
      <c r="J619" s="183" t="s">
        <v>3201</v>
      </c>
      <c r="K619" s="183" t="s">
        <v>2253</v>
      </c>
      <c r="L619" s="184">
        <v>2</v>
      </c>
      <c r="M619" s="185">
        <v>5268.6</v>
      </c>
    </row>
    <row r="620" spans="1:13" ht="17.25" hidden="1" customHeight="1" x14ac:dyDescent="0.25">
      <c r="A620" s="183" t="s">
        <v>125</v>
      </c>
      <c r="B620" s="184">
        <v>333</v>
      </c>
      <c r="C620" s="184">
        <v>2014</v>
      </c>
      <c r="D620" s="183" t="s">
        <v>3202</v>
      </c>
      <c r="E620" s="183" t="s">
        <v>740</v>
      </c>
      <c r="F620" s="184">
        <v>0</v>
      </c>
      <c r="G620" s="183" t="s">
        <v>749</v>
      </c>
      <c r="H620" s="183" t="s">
        <v>3153</v>
      </c>
      <c r="I620" s="183" t="s">
        <v>3203</v>
      </c>
      <c r="J620" s="183" t="s">
        <v>3204</v>
      </c>
      <c r="K620" s="183" t="s">
        <v>3156</v>
      </c>
      <c r="L620" s="184">
        <v>2</v>
      </c>
      <c r="M620" s="184">
        <v>74.599999999999994</v>
      </c>
    </row>
    <row r="621" spans="1:13" ht="17.25" hidden="1" customHeight="1" x14ac:dyDescent="0.25">
      <c r="A621" s="183" t="s">
        <v>125</v>
      </c>
      <c r="B621" s="184">
        <v>334</v>
      </c>
      <c r="C621" s="184">
        <v>2014</v>
      </c>
      <c r="D621" s="183" t="s">
        <v>3205</v>
      </c>
      <c r="E621" s="183" t="s">
        <v>740</v>
      </c>
      <c r="F621" s="184">
        <v>0</v>
      </c>
      <c r="G621" s="183" t="s">
        <v>749</v>
      </c>
      <c r="H621" s="183" t="s">
        <v>3206</v>
      </c>
      <c r="I621" s="183"/>
      <c r="J621" s="183" t="s">
        <v>1214</v>
      </c>
      <c r="K621" s="183" t="s">
        <v>3207</v>
      </c>
      <c r="L621" s="184">
        <v>4</v>
      </c>
      <c r="M621" s="184">
        <v>10.9</v>
      </c>
    </row>
    <row r="622" spans="1:13" ht="17.25" hidden="1" customHeight="1" x14ac:dyDescent="0.25">
      <c r="A622" s="183" t="s">
        <v>365</v>
      </c>
      <c r="B622" s="190">
        <v>1307</v>
      </c>
      <c r="C622" s="184">
        <v>2011</v>
      </c>
      <c r="D622" s="183" t="s">
        <v>3208</v>
      </c>
      <c r="E622" s="183" t="s">
        <v>740</v>
      </c>
      <c r="F622" s="185">
        <v>525000</v>
      </c>
      <c r="G622" s="183" t="s">
        <v>749</v>
      </c>
      <c r="H622" s="183" t="s">
        <v>3209</v>
      </c>
      <c r="I622" s="183" t="s">
        <v>3210</v>
      </c>
      <c r="J622" s="183" t="s">
        <v>3211</v>
      </c>
      <c r="K622" s="183" t="s">
        <v>3212</v>
      </c>
      <c r="L622" s="184">
        <v>24</v>
      </c>
      <c r="M622" s="185">
        <v>1136.5999999999999</v>
      </c>
    </row>
    <row r="623" spans="1:13" ht="17.25" hidden="1" customHeight="1" x14ac:dyDescent="0.25">
      <c r="A623" s="183" t="s">
        <v>365</v>
      </c>
      <c r="B623" s="190">
        <v>1306</v>
      </c>
      <c r="C623" s="184">
        <v>2011</v>
      </c>
      <c r="D623" s="183" t="s">
        <v>3213</v>
      </c>
      <c r="E623" s="183" t="s">
        <v>740</v>
      </c>
      <c r="F623" s="185">
        <v>237500</v>
      </c>
      <c r="G623" s="183" t="s">
        <v>749</v>
      </c>
      <c r="H623" s="183" t="s">
        <v>3214</v>
      </c>
      <c r="I623" s="183" t="s">
        <v>3215</v>
      </c>
      <c r="J623" s="183" t="s">
        <v>3216</v>
      </c>
      <c r="K623" s="183" t="s">
        <v>3217</v>
      </c>
      <c r="L623" s="184">
        <v>23</v>
      </c>
      <c r="M623" s="185">
        <v>1115</v>
      </c>
    </row>
    <row r="624" spans="1:13" ht="17.25" hidden="1" customHeight="1" x14ac:dyDescent="0.25">
      <c r="A624" s="183" t="s">
        <v>365</v>
      </c>
      <c r="B624" s="190">
        <v>1304</v>
      </c>
      <c r="C624" s="184">
        <v>2011</v>
      </c>
      <c r="D624" s="183" t="s">
        <v>3218</v>
      </c>
      <c r="E624" s="183" t="s">
        <v>740</v>
      </c>
      <c r="F624" s="185">
        <v>750000</v>
      </c>
      <c r="G624" s="183" t="s">
        <v>749</v>
      </c>
      <c r="H624" s="183" t="s">
        <v>3219</v>
      </c>
      <c r="I624" s="183"/>
      <c r="J624" s="183" t="s">
        <v>3220</v>
      </c>
      <c r="K624" s="183" t="s">
        <v>3221</v>
      </c>
      <c r="L624" s="184">
        <v>1</v>
      </c>
      <c r="M624" s="184">
        <v>600</v>
      </c>
    </row>
    <row r="625" spans="1:13" ht="17.25" hidden="1" customHeight="1" x14ac:dyDescent="0.25">
      <c r="A625" s="183" t="s">
        <v>365</v>
      </c>
      <c r="B625" s="190">
        <v>1305</v>
      </c>
      <c r="C625" s="184">
        <v>2011</v>
      </c>
      <c r="D625" s="183" t="s">
        <v>3222</v>
      </c>
      <c r="E625" s="183" t="s">
        <v>740</v>
      </c>
      <c r="F625" s="185">
        <v>115663.42</v>
      </c>
      <c r="G625" s="183" t="s">
        <v>749</v>
      </c>
      <c r="H625" s="183" t="s">
        <v>3214</v>
      </c>
      <c r="I625" s="183" t="s">
        <v>3223</v>
      </c>
      <c r="J625" s="183" t="s">
        <v>3224</v>
      </c>
      <c r="K625" s="183" t="s">
        <v>835</v>
      </c>
      <c r="L625" s="184">
        <v>23</v>
      </c>
      <c r="M625" s="184">
        <v>241.1</v>
      </c>
    </row>
    <row r="626" spans="1:13" ht="17.25" hidden="1" customHeight="1" x14ac:dyDescent="0.25">
      <c r="A626" s="183" t="s">
        <v>365</v>
      </c>
      <c r="B626" s="190">
        <v>1303</v>
      </c>
      <c r="C626" s="184">
        <v>2011</v>
      </c>
      <c r="D626" s="183" t="s">
        <v>3225</v>
      </c>
      <c r="E626" s="183" t="s">
        <v>740</v>
      </c>
      <c r="F626" s="185">
        <v>500000</v>
      </c>
      <c r="G626" s="183" t="s">
        <v>749</v>
      </c>
      <c r="H626" s="183" t="s">
        <v>3226</v>
      </c>
      <c r="I626" s="183"/>
      <c r="J626" s="183" t="s">
        <v>3227</v>
      </c>
      <c r="K626" s="183" t="s">
        <v>222</v>
      </c>
      <c r="L626" s="184">
        <v>15</v>
      </c>
      <c r="M626" s="184">
        <v>28</v>
      </c>
    </row>
    <row r="627" spans="1:13" ht="17.25" hidden="1" customHeight="1" x14ac:dyDescent="0.25">
      <c r="A627" s="183" t="s">
        <v>365</v>
      </c>
      <c r="B627" s="190">
        <v>1308</v>
      </c>
      <c r="C627" s="184">
        <v>2012</v>
      </c>
      <c r="D627" s="183" t="s">
        <v>3228</v>
      </c>
      <c r="E627" s="183" t="s">
        <v>740</v>
      </c>
      <c r="F627" s="185">
        <v>60000</v>
      </c>
      <c r="G627" s="183" t="s">
        <v>741</v>
      </c>
      <c r="H627" s="183" t="s">
        <v>3229</v>
      </c>
      <c r="I627" s="183" t="s">
        <v>3230</v>
      </c>
      <c r="J627" s="183" t="s">
        <v>3231</v>
      </c>
      <c r="K627" s="183" t="s">
        <v>3232</v>
      </c>
      <c r="L627" s="184">
        <v>20</v>
      </c>
      <c r="M627" s="185">
        <v>2357</v>
      </c>
    </row>
    <row r="628" spans="1:13" ht="17.25" hidden="1" customHeight="1" x14ac:dyDescent="0.25">
      <c r="A628" s="183" t="s">
        <v>365</v>
      </c>
      <c r="B628" s="190">
        <v>1308</v>
      </c>
      <c r="C628" s="184">
        <v>2012</v>
      </c>
      <c r="D628" s="183" t="s">
        <v>3228</v>
      </c>
      <c r="E628" s="183" t="s">
        <v>740</v>
      </c>
      <c r="F628" s="185">
        <v>60000</v>
      </c>
      <c r="G628" s="183" t="s">
        <v>741</v>
      </c>
      <c r="H628" s="183" t="s">
        <v>3229</v>
      </c>
      <c r="I628" s="183" t="s">
        <v>3230</v>
      </c>
      <c r="J628" s="183" t="s">
        <v>3233</v>
      </c>
      <c r="K628" s="183" t="s">
        <v>3234</v>
      </c>
      <c r="L628" s="184">
        <v>20</v>
      </c>
      <c r="M628" s="185">
        <v>2033</v>
      </c>
    </row>
    <row r="629" spans="1:13" ht="17.25" hidden="1" customHeight="1" x14ac:dyDescent="0.25">
      <c r="A629" s="183" t="s">
        <v>365</v>
      </c>
      <c r="B629" s="190">
        <v>1308</v>
      </c>
      <c r="C629" s="184">
        <v>2012</v>
      </c>
      <c r="D629" s="183" t="s">
        <v>3228</v>
      </c>
      <c r="E629" s="183" t="s">
        <v>740</v>
      </c>
      <c r="F629" s="185">
        <v>60000</v>
      </c>
      <c r="G629" s="183" t="s">
        <v>741</v>
      </c>
      <c r="H629" s="183" t="s">
        <v>3229</v>
      </c>
      <c r="I629" s="183" t="s">
        <v>3230</v>
      </c>
      <c r="J629" s="183" t="s">
        <v>3235</v>
      </c>
      <c r="K629" s="183" t="s">
        <v>3236</v>
      </c>
      <c r="L629" s="184">
        <v>21</v>
      </c>
      <c r="M629" s="185">
        <v>1973.5</v>
      </c>
    </row>
    <row r="630" spans="1:13" ht="17.25" hidden="1" customHeight="1" x14ac:dyDescent="0.25">
      <c r="A630" s="183" t="s">
        <v>365</v>
      </c>
      <c r="B630" s="190">
        <v>1310</v>
      </c>
      <c r="C630" s="184">
        <v>2012</v>
      </c>
      <c r="D630" s="183" t="s">
        <v>3237</v>
      </c>
      <c r="E630" s="183" t="s">
        <v>740</v>
      </c>
      <c r="F630" s="185">
        <v>750000</v>
      </c>
      <c r="G630" s="183" t="s">
        <v>741</v>
      </c>
      <c r="H630" s="183" t="s">
        <v>3238</v>
      </c>
      <c r="I630" s="183" t="s">
        <v>3239</v>
      </c>
      <c r="J630" s="183" t="s">
        <v>3240</v>
      </c>
      <c r="K630" s="183" t="s">
        <v>3241</v>
      </c>
      <c r="L630" s="184">
        <v>20</v>
      </c>
      <c r="M630" s="184">
        <v>660</v>
      </c>
    </row>
    <row r="631" spans="1:13" ht="17.25" hidden="1" customHeight="1" x14ac:dyDescent="0.25">
      <c r="A631" s="183" t="s">
        <v>365</v>
      </c>
      <c r="B631" s="190">
        <v>1311</v>
      </c>
      <c r="C631" s="184">
        <v>2012</v>
      </c>
      <c r="D631" s="183" t="s">
        <v>3242</v>
      </c>
      <c r="E631" s="183" t="s">
        <v>740</v>
      </c>
      <c r="F631" s="185">
        <v>500000</v>
      </c>
      <c r="G631" s="183" t="s">
        <v>749</v>
      </c>
      <c r="H631" s="183" t="s">
        <v>3229</v>
      </c>
      <c r="I631" s="183" t="s">
        <v>3243</v>
      </c>
      <c r="J631" s="183" t="s">
        <v>3244</v>
      </c>
      <c r="K631" s="183" t="s">
        <v>3245</v>
      </c>
      <c r="L631" s="184">
        <v>20</v>
      </c>
      <c r="M631" s="185">
        <v>5067</v>
      </c>
    </row>
    <row r="632" spans="1:13" ht="17.25" hidden="1" customHeight="1" x14ac:dyDescent="0.25">
      <c r="A632" s="183" t="s">
        <v>365</v>
      </c>
      <c r="B632" s="190">
        <v>1313</v>
      </c>
      <c r="C632" s="184">
        <v>2012</v>
      </c>
      <c r="D632" s="183" t="s">
        <v>3246</v>
      </c>
      <c r="E632" s="183" t="s">
        <v>740</v>
      </c>
      <c r="F632" s="185">
        <v>1200000</v>
      </c>
      <c r="G632" s="183" t="s">
        <v>749</v>
      </c>
      <c r="H632" s="183" t="s">
        <v>3229</v>
      </c>
      <c r="I632" s="183" t="s">
        <v>3247</v>
      </c>
      <c r="J632" s="183" t="s">
        <v>3248</v>
      </c>
      <c r="K632" s="183" t="s">
        <v>3249</v>
      </c>
      <c r="L632" s="184">
        <v>0</v>
      </c>
      <c r="M632" s="185">
        <v>1287.7</v>
      </c>
    </row>
    <row r="633" spans="1:13" ht="17.25" hidden="1" customHeight="1" x14ac:dyDescent="0.25">
      <c r="A633" s="183" t="s">
        <v>365</v>
      </c>
      <c r="B633" s="190">
        <v>1314</v>
      </c>
      <c r="C633" s="184">
        <v>2013</v>
      </c>
      <c r="D633" s="183" t="s">
        <v>3250</v>
      </c>
      <c r="E633" s="183" t="s">
        <v>740</v>
      </c>
      <c r="F633" s="189">
        <v>1350000</v>
      </c>
      <c r="G633" s="183" t="s">
        <v>749</v>
      </c>
      <c r="H633" s="183" t="s">
        <v>3251</v>
      </c>
      <c r="I633" s="183" t="s">
        <v>3252</v>
      </c>
      <c r="J633" s="183" t="s">
        <v>3248</v>
      </c>
      <c r="K633" s="183" t="s">
        <v>3249</v>
      </c>
      <c r="L633" s="184">
        <v>0</v>
      </c>
      <c r="M633" s="185">
        <v>1287.7</v>
      </c>
    </row>
    <row r="634" spans="1:13" ht="17.25" hidden="1" customHeight="1" x14ac:dyDescent="0.25">
      <c r="A634" s="183" t="s">
        <v>65</v>
      </c>
      <c r="B634" s="190">
        <v>1363</v>
      </c>
      <c r="C634" s="184">
        <v>2011</v>
      </c>
      <c r="D634" s="183" t="s">
        <v>3253</v>
      </c>
      <c r="E634" s="183" t="s">
        <v>773</v>
      </c>
      <c r="F634" s="185">
        <v>12562</v>
      </c>
      <c r="G634" s="183" t="s">
        <v>740</v>
      </c>
      <c r="H634" s="183" t="s">
        <v>3254</v>
      </c>
      <c r="I634" s="183" t="s">
        <v>3255</v>
      </c>
      <c r="J634" s="183" t="s">
        <v>3256</v>
      </c>
      <c r="K634" s="183" t="s">
        <v>2012</v>
      </c>
      <c r="L634" s="184">
        <v>18</v>
      </c>
      <c r="M634" s="184">
        <v>45.2</v>
      </c>
    </row>
    <row r="635" spans="1:13" ht="17.25" hidden="1" customHeight="1" x14ac:dyDescent="0.25">
      <c r="A635" s="183" t="s">
        <v>65</v>
      </c>
      <c r="B635" s="190">
        <v>1362</v>
      </c>
      <c r="C635" s="184">
        <v>2011</v>
      </c>
      <c r="D635" s="183" t="s">
        <v>3257</v>
      </c>
      <c r="E635" s="183" t="s">
        <v>773</v>
      </c>
      <c r="F635" s="185">
        <v>70343</v>
      </c>
      <c r="G635" s="183" t="s">
        <v>740</v>
      </c>
      <c r="H635" s="183" t="s">
        <v>3258</v>
      </c>
      <c r="I635" s="183" t="s">
        <v>3259</v>
      </c>
      <c r="J635" s="183" t="s">
        <v>3260</v>
      </c>
      <c r="K635" s="183" t="s">
        <v>3261</v>
      </c>
      <c r="L635" s="184">
        <v>18</v>
      </c>
      <c r="M635" s="184">
        <v>1.5</v>
      </c>
    </row>
    <row r="636" spans="1:13" ht="17.25" hidden="1" customHeight="1" x14ac:dyDescent="0.25">
      <c r="A636" s="183" t="s">
        <v>65</v>
      </c>
      <c r="B636" s="190">
        <v>1371</v>
      </c>
      <c r="C636" s="184">
        <v>2011</v>
      </c>
      <c r="D636" s="183" t="s">
        <v>3262</v>
      </c>
      <c r="E636" s="183" t="s">
        <v>773</v>
      </c>
      <c r="F636" s="185">
        <v>70343</v>
      </c>
      <c r="G636" s="183" t="s">
        <v>741</v>
      </c>
      <c r="H636" s="183" t="s">
        <v>3263</v>
      </c>
      <c r="I636" s="183" t="s">
        <v>3264</v>
      </c>
      <c r="J636" s="183" t="s">
        <v>3265</v>
      </c>
      <c r="K636" s="183" t="s">
        <v>1592</v>
      </c>
      <c r="L636" s="184">
        <v>5</v>
      </c>
      <c r="M636" s="184">
        <v>64.8</v>
      </c>
    </row>
    <row r="637" spans="1:13" ht="17.25" hidden="1" customHeight="1" x14ac:dyDescent="0.25">
      <c r="A637" s="183" t="s">
        <v>65</v>
      </c>
      <c r="B637" s="190">
        <v>1367</v>
      </c>
      <c r="C637" s="184">
        <v>2011</v>
      </c>
      <c r="D637" s="183" t="s">
        <v>3266</v>
      </c>
      <c r="E637" s="183" t="s">
        <v>740</v>
      </c>
      <c r="F637" s="185">
        <v>40196</v>
      </c>
      <c r="G637" s="183" t="s">
        <v>741</v>
      </c>
      <c r="H637" s="183" t="s">
        <v>3267</v>
      </c>
      <c r="I637" s="183" t="s">
        <v>3268</v>
      </c>
      <c r="J637" s="183" t="s">
        <v>3269</v>
      </c>
      <c r="K637" s="183" t="s">
        <v>197</v>
      </c>
      <c r="L637" s="184">
        <v>12</v>
      </c>
      <c r="M637" s="184">
        <v>22.1</v>
      </c>
    </row>
    <row r="638" spans="1:13" ht="17.25" hidden="1" customHeight="1" x14ac:dyDescent="0.25">
      <c r="A638" s="183" t="s">
        <v>65</v>
      </c>
      <c r="B638" s="190">
        <v>1370</v>
      </c>
      <c r="C638" s="184">
        <v>2011</v>
      </c>
      <c r="D638" s="183" t="s">
        <v>3270</v>
      </c>
      <c r="E638" s="183" t="s">
        <v>773</v>
      </c>
      <c r="F638" s="185">
        <v>70343</v>
      </c>
      <c r="G638" s="183" t="s">
        <v>741</v>
      </c>
      <c r="H638" s="183" t="s">
        <v>3271</v>
      </c>
      <c r="I638" s="183" t="s">
        <v>3272</v>
      </c>
      <c r="J638" s="183" t="s">
        <v>2509</v>
      </c>
      <c r="K638" s="183" t="s">
        <v>3273</v>
      </c>
      <c r="L638" s="184">
        <v>18</v>
      </c>
      <c r="M638" s="184">
        <v>15</v>
      </c>
    </row>
    <row r="639" spans="1:13" ht="17.25" hidden="1" customHeight="1" x14ac:dyDescent="0.25">
      <c r="A639" s="183" t="s">
        <v>65</v>
      </c>
      <c r="B639" s="190">
        <v>1361</v>
      </c>
      <c r="C639" s="184">
        <v>2011</v>
      </c>
      <c r="D639" s="183" t="s">
        <v>3274</v>
      </c>
      <c r="E639" s="183" t="s">
        <v>773</v>
      </c>
      <c r="F639" s="185">
        <v>23349</v>
      </c>
      <c r="G639" s="183" t="s">
        <v>741</v>
      </c>
      <c r="H639" s="183" t="s">
        <v>3275</v>
      </c>
      <c r="I639" s="183" t="s">
        <v>3276</v>
      </c>
      <c r="J639" s="183" t="s">
        <v>3277</v>
      </c>
      <c r="K639" s="183" t="s">
        <v>3278</v>
      </c>
      <c r="L639" s="184">
        <v>13</v>
      </c>
      <c r="M639" s="184">
        <v>13.5</v>
      </c>
    </row>
    <row r="640" spans="1:13" ht="17.25" hidden="1" customHeight="1" x14ac:dyDescent="0.25">
      <c r="A640" s="183" t="s">
        <v>65</v>
      </c>
      <c r="B640" s="190">
        <v>1368</v>
      </c>
      <c r="C640" s="184">
        <v>2011</v>
      </c>
      <c r="D640" s="183" t="s">
        <v>3279</v>
      </c>
      <c r="E640" s="183" t="s">
        <v>773</v>
      </c>
      <c r="F640" s="185">
        <v>70343</v>
      </c>
      <c r="G640" s="183" t="s">
        <v>741</v>
      </c>
      <c r="H640" s="183" t="s">
        <v>3280</v>
      </c>
      <c r="I640" s="183" t="s">
        <v>3281</v>
      </c>
      <c r="J640" s="183" t="s">
        <v>1214</v>
      </c>
      <c r="K640" s="183" t="s">
        <v>3261</v>
      </c>
      <c r="L640" s="184">
        <v>9</v>
      </c>
      <c r="M640" s="184">
        <v>13.3</v>
      </c>
    </row>
    <row r="641" spans="1:13" ht="17.25" hidden="1" customHeight="1" x14ac:dyDescent="0.25">
      <c r="A641" s="183" t="s">
        <v>65</v>
      </c>
      <c r="B641" s="190">
        <v>1359</v>
      </c>
      <c r="C641" s="184">
        <v>2011</v>
      </c>
      <c r="D641" s="183" t="s">
        <v>3282</v>
      </c>
      <c r="E641" s="183" t="s">
        <v>740</v>
      </c>
      <c r="F641" s="185">
        <v>15034</v>
      </c>
      <c r="G641" s="183" t="s">
        <v>741</v>
      </c>
      <c r="H641" s="183" t="s">
        <v>3283</v>
      </c>
      <c r="I641" s="183" t="s">
        <v>3284</v>
      </c>
      <c r="J641" s="183" t="s">
        <v>3282</v>
      </c>
      <c r="K641" s="183" t="s">
        <v>3285</v>
      </c>
      <c r="L641" s="184">
        <v>6</v>
      </c>
      <c r="M641" s="184">
        <v>7.4</v>
      </c>
    </row>
    <row r="642" spans="1:13" ht="17.25" hidden="1" customHeight="1" x14ac:dyDescent="0.25">
      <c r="A642" s="183" t="s">
        <v>65</v>
      </c>
      <c r="B642" s="190">
        <v>1366</v>
      </c>
      <c r="C642" s="184">
        <v>2011</v>
      </c>
      <c r="D642" s="183" t="s">
        <v>3286</v>
      </c>
      <c r="E642" s="183" t="s">
        <v>773</v>
      </c>
      <c r="F642" s="185">
        <v>33423</v>
      </c>
      <c r="G642" s="183" t="s">
        <v>741</v>
      </c>
      <c r="H642" s="183" t="s">
        <v>3287</v>
      </c>
      <c r="I642" s="183" t="s">
        <v>3288</v>
      </c>
      <c r="J642" s="183" t="s">
        <v>3289</v>
      </c>
      <c r="K642" s="183" t="s">
        <v>3290</v>
      </c>
      <c r="L642" s="184">
        <v>12</v>
      </c>
      <c r="M642" s="184">
        <v>5.6</v>
      </c>
    </row>
    <row r="643" spans="1:13" ht="17.25" hidden="1" customHeight="1" x14ac:dyDescent="0.25">
      <c r="A643" s="183" t="s">
        <v>65</v>
      </c>
      <c r="B643" s="190">
        <v>1372</v>
      </c>
      <c r="C643" s="184">
        <v>2011</v>
      </c>
      <c r="D643" s="183" t="s">
        <v>3291</v>
      </c>
      <c r="E643" s="183" t="s">
        <v>740</v>
      </c>
      <c r="F643" s="185">
        <v>597920</v>
      </c>
      <c r="G643" s="183" t="s">
        <v>749</v>
      </c>
      <c r="H643" s="183" t="s">
        <v>1672</v>
      </c>
      <c r="I643" s="183" t="s">
        <v>3292</v>
      </c>
      <c r="J643" s="183" t="s">
        <v>3293</v>
      </c>
      <c r="K643" s="183" t="s">
        <v>3294</v>
      </c>
      <c r="L643" s="184">
        <v>14</v>
      </c>
      <c r="M643" s="185">
        <v>4918.7</v>
      </c>
    </row>
    <row r="644" spans="1:13" ht="17.25" hidden="1" customHeight="1" x14ac:dyDescent="0.25">
      <c r="A644" s="183" t="s">
        <v>65</v>
      </c>
      <c r="B644" s="190">
        <v>1372</v>
      </c>
      <c r="C644" s="184">
        <v>2011</v>
      </c>
      <c r="D644" s="183" t="s">
        <v>3291</v>
      </c>
      <c r="E644" s="183" t="s">
        <v>740</v>
      </c>
      <c r="F644" s="185">
        <v>597920</v>
      </c>
      <c r="G644" s="183" t="s">
        <v>749</v>
      </c>
      <c r="H644" s="183" t="s">
        <v>1672</v>
      </c>
      <c r="I644" s="183" t="s">
        <v>3292</v>
      </c>
      <c r="J644" s="183" t="s">
        <v>3295</v>
      </c>
      <c r="K644" s="183" t="s">
        <v>3296</v>
      </c>
      <c r="L644" s="184">
        <v>4</v>
      </c>
      <c r="M644" s="185">
        <v>1108.3</v>
      </c>
    </row>
    <row r="645" spans="1:13" ht="17.25" hidden="1" customHeight="1" x14ac:dyDescent="0.25">
      <c r="A645" s="183" t="s">
        <v>65</v>
      </c>
      <c r="B645" s="190">
        <v>1378</v>
      </c>
      <c r="C645" s="184">
        <v>2012</v>
      </c>
      <c r="D645" s="183" t="s">
        <v>3297</v>
      </c>
      <c r="E645" s="183" t="s">
        <v>740</v>
      </c>
      <c r="F645" s="185">
        <v>75250</v>
      </c>
      <c r="G645" s="183" t="s">
        <v>740</v>
      </c>
      <c r="H645" s="183" t="s">
        <v>3298</v>
      </c>
      <c r="I645" s="183" t="s">
        <v>3299</v>
      </c>
      <c r="J645" s="183" t="s">
        <v>3300</v>
      </c>
      <c r="K645" s="183" t="s">
        <v>3301</v>
      </c>
      <c r="L645" s="184">
        <v>10</v>
      </c>
      <c r="M645" s="184">
        <v>52</v>
      </c>
    </row>
    <row r="646" spans="1:13" ht="17.25" hidden="1" customHeight="1" x14ac:dyDescent="0.25">
      <c r="A646" s="183" t="s">
        <v>65</v>
      </c>
      <c r="B646" s="190">
        <v>1379</v>
      </c>
      <c r="C646" s="184">
        <v>2012</v>
      </c>
      <c r="D646" s="183" t="s">
        <v>3302</v>
      </c>
      <c r="E646" s="183" t="s">
        <v>740</v>
      </c>
      <c r="F646" s="185">
        <v>54319.5</v>
      </c>
      <c r="G646" s="183" t="s">
        <v>740</v>
      </c>
      <c r="H646" s="183" t="s">
        <v>3303</v>
      </c>
      <c r="I646" s="183" t="s">
        <v>3304</v>
      </c>
      <c r="J646" s="183" t="s">
        <v>3302</v>
      </c>
      <c r="K646" s="183" t="s">
        <v>3305</v>
      </c>
      <c r="L646" s="184">
        <v>18</v>
      </c>
      <c r="M646" s="184">
        <v>8.9</v>
      </c>
    </row>
    <row r="647" spans="1:13" ht="17.25" hidden="1" customHeight="1" x14ac:dyDescent="0.25">
      <c r="A647" s="183" t="s">
        <v>65</v>
      </c>
      <c r="B647" s="190">
        <v>1377</v>
      </c>
      <c r="C647" s="184">
        <v>2012</v>
      </c>
      <c r="D647" s="183" t="s">
        <v>3306</v>
      </c>
      <c r="E647" s="183" t="s">
        <v>740</v>
      </c>
      <c r="F647" s="185">
        <v>75250</v>
      </c>
      <c r="G647" s="183" t="s">
        <v>740</v>
      </c>
      <c r="H647" s="183" t="s">
        <v>3307</v>
      </c>
      <c r="I647" s="183" t="s">
        <v>3308</v>
      </c>
      <c r="J647" s="183" t="s">
        <v>3306</v>
      </c>
      <c r="K647" s="183" t="s">
        <v>3309</v>
      </c>
      <c r="L647" s="184">
        <v>17</v>
      </c>
      <c r="M647" s="184">
        <v>5.2</v>
      </c>
    </row>
    <row r="648" spans="1:13" ht="17.25" hidden="1" customHeight="1" x14ac:dyDescent="0.25">
      <c r="A648" s="183" t="s">
        <v>65</v>
      </c>
      <c r="B648" s="190">
        <v>1374</v>
      </c>
      <c r="C648" s="184">
        <v>2012</v>
      </c>
      <c r="D648" s="183" t="s">
        <v>3310</v>
      </c>
      <c r="E648" s="183" t="s">
        <v>773</v>
      </c>
      <c r="F648" s="185">
        <v>33134</v>
      </c>
      <c r="G648" s="183" t="s">
        <v>741</v>
      </c>
      <c r="H648" s="183" t="s">
        <v>3311</v>
      </c>
      <c r="I648" s="183" t="s">
        <v>3312</v>
      </c>
      <c r="J648" s="183" t="s">
        <v>3313</v>
      </c>
      <c r="K648" s="183" t="s">
        <v>3314</v>
      </c>
      <c r="L648" s="184">
        <v>16</v>
      </c>
      <c r="M648" s="184">
        <v>69</v>
      </c>
    </row>
    <row r="649" spans="1:13" ht="17.25" hidden="1" customHeight="1" x14ac:dyDescent="0.25">
      <c r="A649" s="183" t="s">
        <v>65</v>
      </c>
      <c r="B649" s="190">
        <v>1375</v>
      </c>
      <c r="C649" s="184">
        <v>2012</v>
      </c>
      <c r="D649" s="183" t="s">
        <v>3315</v>
      </c>
      <c r="E649" s="183" t="s">
        <v>740</v>
      </c>
      <c r="F649" s="185">
        <v>71696</v>
      </c>
      <c r="G649" s="183" t="s">
        <v>741</v>
      </c>
      <c r="H649" s="183" t="s">
        <v>3316</v>
      </c>
      <c r="I649" s="183" t="s">
        <v>3317</v>
      </c>
      <c r="J649" s="183" t="s">
        <v>3318</v>
      </c>
      <c r="K649" s="183" t="s">
        <v>3278</v>
      </c>
      <c r="L649" s="184">
        <v>13</v>
      </c>
      <c r="M649" s="184">
        <v>58.3</v>
      </c>
    </row>
    <row r="650" spans="1:13" ht="17.25" hidden="1" customHeight="1" x14ac:dyDescent="0.25">
      <c r="A650" s="183" t="s">
        <v>65</v>
      </c>
      <c r="B650" s="190">
        <v>1410</v>
      </c>
      <c r="C650" s="184">
        <v>2014</v>
      </c>
      <c r="D650" s="183" t="s">
        <v>3319</v>
      </c>
      <c r="E650" s="183" t="s">
        <v>740</v>
      </c>
      <c r="F650" s="185">
        <v>68750</v>
      </c>
      <c r="G650" s="183" t="s">
        <v>740</v>
      </c>
      <c r="H650" s="183" t="s">
        <v>1672</v>
      </c>
      <c r="I650" s="183" t="s">
        <v>3320</v>
      </c>
      <c r="J650" s="183" t="s">
        <v>3321</v>
      </c>
      <c r="K650" s="183" t="s">
        <v>3322</v>
      </c>
      <c r="L650" s="184">
        <v>13</v>
      </c>
      <c r="M650" s="184">
        <v>134</v>
      </c>
    </row>
    <row r="651" spans="1:13" ht="17.25" hidden="1" customHeight="1" x14ac:dyDescent="0.25">
      <c r="A651" s="183" t="s">
        <v>65</v>
      </c>
      <c r="B651" s="190">
        <v>1385</v>
      </c>
      <c r="C651" s="184">
        <v>2014</v>
      </c>
      <c r="D651" s="183" t="s">
        <v>3323</v>
      </c>
      <c r="E651" s="183" t="s">
        <v>740</v>
      </c>
      <c r="F651" s="185">
        <v>87500</v>
      </c>
      <c r="G651" s="183" t="s">
        <v>740</v>
      </c>
      <c r="H651" s="183" t="s">
        <v>3324</v>
      </c>
      <c r="I651" s="183" t="s">
        <v>3325</v>
      </c>
      <c r="J651" s="183" t="s">
        <v>3326</v>
      </c>
      <c r="K651" s="183" t="s">
        <v>3327</v>
      </c>
      <c r="L651" s="184">
        <v>5</v>
      </c>
      <c r="M651" s="184">
        <v>92.8</v>
      </c>
    </row>
    <row r="652" spans="1:13" ht="17.25" hidden="1" customHeight="1" x14ac:dyDescent="0.25">
      <c r="A652" s="183" t="s">
        <v>65</v>
      </c>
      <c r="B652" s="190">
        <v>1376</v>
      </c>
      <c r="C652" s="184">
        <v>2014</v>
      </c>
      <c r="D652" s="183" t="s">
        <v>3328</v>
      </c>
      <c r="E652" s="183" t="s">
        <v>740</v>
      </c>
      <c r="F652" s="185">
        <v>81109</v>
      </c>
      <c r="G652" s="183" t="s">
        <v>740</v>
      </c>
      <c r="H652" s="183" t="s">
        <v>3329</v>
      </c>
      <c r="I652" s="183" t="s">
        <v>3330</v>
      </c>
      <c r="J652" s="183" t="s">
        <v>3331</v>
      </c>
      <c r="K652" s="183" t="s">
        <v>3332</v>
      </c>
      <c r="L652" s="184">
        <v>14</v>
      </c>
      <c r="M652" s="184">
        <v>20</v>
      </c>
    </row>
    <row r="653" spans="1:13" ht="17.25" hidden="1" customHeight="1" x14ac:dyDescent="0.25">
      <c r="A653" s="183" t="s">
        <v>65</v>
      </c>
      <c r="B653" s="190">
        <v>1402</v>
      </c>
      <c r="C653" s="184">
        <v>2014</v>
      </c>
      <c r="D653" s="183" t="s">
        <v>3333</v>
      </c>
      <c r="E653" s="183" t="s">
        <v>740</v>
      </c>
      <c r="F653" s="185">
        <v>87500</v>
      </c>
      <c r="G653" s="183" t="s">
        <v>740</v>
      </c>
      <c r="H653" s="183" t="s">
        <v>3334</v>
      </c>
      <c r="I653" s="183" t="s">
        <v>3335</v>
      </c>
      <c r="J653" s="183" t="s">
        <v>3336</v>
      </c>
      <c r="K653" s="183" t="s">
        <v>3337</v>
      </c>
      <c r="L653" s="184">
        <v>6</v>
      </c>
      <c r="M653" s="184">
        <v>6.7</v>
      </c>
    </row>
    <row r="654" spans="1:13" ht="17.25" hidden="1" customHeight="1" x14ac:dyDescent="0.25">
      <c r="A654" s="183" t="s">
        <v>65</v>
      </c>
      <c r="B654" s="190">
        <v>1407</v>
      </c>
      <c r="C654" s="184">
        <v>2014</v>
      </c>
      <c r="D654" s="183" t="s">
        <v>3338</v>
      </c>
      <c r="E654" s="183" t="s">
        <v>740</v>
      </c>
      <c r="F654" s="185">
        <v>278125</v>
      </c>
      <c r="G654" s="183" t="s">
        <v>740</v>
      </c>
      <c r="H654" s="183" t="s">
        <v>1672</v>
      </c>
      <c r="I654" s="183" t="s">
        <v>3339</v>
      </c>
      <c r="J654" s="183" t="s">
        <v>3340</v>
      </c>
      <c r="K654" s="183" t="s">
        <v>3341</v>
      </c>
      <c r="L654" s="184">
        <v>15</v>
      </c>
      <c r="M654" s="184">
        <v>0.5</v>
      </c>
    </row>
    <row r="655" spans="1:13" ht="17.25" hidden="1" customHeight="1" x14ac:dyDescent="0.25">
      <c r="A655" s="183" t="s">
        <v>65</v>
      </c>
      <c r="B655" s="190">
        <v>1408</v>
      </c>
      <c r="C655" s="184">
        <v>2014</v>
      </c>
      <c r="D655" s="183" t="s">
        <v>3342</v>
      </c>
      <c r="E655" s="183" t="s">
        <v>740</v>
      </c>
      <c r="F655" s="185">
        <v>93750</v>
      </c>
      <c r="G655" s="183" t="s">
        <v>740</v>
      </c>
      <c r="H655" s="183" t="s">
        <v>1672</v>
      </c>
      <c r="I655" s="183" t="s">
        <v>3343</v>
      </c>
      <c r="J655" s="183" t="s">
        <v>3344</v>
      </c>
      <c r="K655" s="183" t="s">
        <v>3341</v>
      </c>
      <c r="L655" s="184">
        <v>15</v>
      </c>
      <c r="M655" s="184">
        <v>0</v>
      </c>
    </row>
    <row r="656" spans="1:13" ht="17.25" hidden="1" customHeight="1" x14ac:dyDescent="0.25">
      <c r="A656" s="183" t="s">
        <v>65</v>
      </c>
      <c r="B656" s="190">
        <v>1409</v>
      </c>
      <c r="C656" s="184">
        <v>2014</v>
      </c>
      <c r="D656" s="183" t="s">
        <v>3345</v>
      </c>
      <c r="E656" s="183" t="s">
        <v>740</v>
      </c>
      <c r="F656" s="185">
        <v>143025</v>
      </c>
      <c r="G656" s="183" t="s">
        <v>741</v>
      </c>
      <c r="H656" s="183" t="s">
        <v>1672</v>
      </c>
      <c r="I656" s="183" t="s">
        <v>3346</v>
      </c>
      <c r="J656" s="183" t="s">
        <v>3347</v>
      </c>
      <c r="K656" s="183" t="s">
        <v>3348</v>
      </c>
      <c r="L656" s="184">
        <v>15</v>
      </c>
      <c r="M656" s="185">
        <v>4370</v>
      </c>
    </row>
    <row r="657" spans="1:13" ht="17.25" hidden="1" customHeight="1" x14ac:dyDescent="0.25">
      <c r="A657" s="183" t="s">
        <v>65</v>
      </c>
      <c r="B657" s="190">
        <v>1373</v>
      </c>
      <c r="C657" s="184">
        <v>2014</v>
      </c>
      <c r="D657" s="183" t="s">
        <v>3349</v>
      </c>
      <c r="E657" s="183" t="s">
        <v>740</v>
      </c>
      <c r="F657" s="185">
        <v>52141</v>
      </c>
      <c r="G657" s="183" t="s">
        <v>741</v>
      </c>
      <c r="H657" s="183" t="s">
        <v>3350</v>
      </c>
      <c r="I657" s="183" t="s">
        <v>3351</v>
      </c>
      <c r="J657" s="183" t="s">
        <v>3352</v>
      </c>
      <c r="K657" s="183" t="s">
        <v>3353</v>
      </c>
      <c r="L657" s="184">
        <v>13</v>
      </c>
      <c r="M657" s="184">
        <v>60</v>
      </c>
    </row>
    <row r="658" spans="1:13" ht="17.25" hidden="1" customHeight="1" x14ac:dyDescent="0.25">
      <c r="A658" s="183" t="s">
        <v>65</v>
      </c>
      <c r="B658" s="190">
        <v>1401</v>
      </c>
      <c r="C658" s="184">
        <v>2014</v>
      </c>
      <c r="D658" s="183" t="s">
        <v>3354</v>
      </c>
      <c r="E658" s="183" t="s">
        <v>740</v>
      </c>
      <c r="F658" s="185">
        <v>31250</v>
      </c>
      <c r="G658" s="183" t="s">
        <v>741</v>
      </c>
      <c r="H658" s="183" t="s">
        <v>3355</v>
      </c>
      <c r="I658" s="183" t="s">
        <v>3356</v>
      </c>
      <c r="J658" s="183" t="s">
        <v>3357</v>
      </c>
      <c r="K658" s="183" t="s">
        <v>3358</v>
      </c>
      <c r="L658" s="184">
        <v>6</v>
      </c>
      <c r="M658" s="184">
        <v>56</v>
      </c>
    </row>
    <row r="659" spans="1:13" ht="17.25" hidden="1" customHeight="1" x14ac:dyDescent="0.25">
      <c r="A659" s="183" t="s">
        <v>65</v>
      </c>
      <c r="B659" s="190">
        <v>1400</v>
      </c>
      <c r="C659" s="184">
        <v>2014</v>
      </c>
      <c r="D659" s="183" t="s">
        <v>3359</v>
      </c>
      <c r="E659" s="183" t="s">
        <v>740</v>
      </c>
      <c r="F659" s="185">
        <v>88613</v>
      </c>
      <c r="G659" s="183" t="s">
        <v>741</v>
      </c>
      <c r="H659" s="183" t="s">
        <v>3360</v>
      </c>
      <c r="I659" s="183" t="s">
        <v>3361</v>
      </c>
      <c r="J659" s="183" t="s">
        <v>3362</v>
      </c>
      <c r="K659" s="183" t="s">
        <v>3363</v>
      </c>
      <c r="L659" s="184">
        <v>1</v>
      </c>
      <c r="M659" s="184">
        <v>23</v>
      </c>
    </row>
    <row r="660" spans="1:13" ht="17.25" hidden="1" customHeight="1" x14ac:dyDescent="0.25">
      <c r="A660" s="183" t="s">
        <v>65</v>
      </c>
      <c r="B660" s="190">
        <v>1382</v>
      </c>
      <c r="C660" s="184">
        <v>2014</v>
      </c>
      <c r="D660" s="183" t="s">
        <v>3364</v>
      </c>
      <c r="E660" s="183" t="s">
        <v>740</v>
      </c>
      <c r="F660" s="185">
        <v>53015.5</v>
      </c>
      <c r="G660" s="183" t="s">
        <v>741</v>
      </c>
      <c r="H660" s="183" t="s">
        <v>3365</v>
      </c>
      <c r="I660" s="183" t="s">
        <v>3366</v>
      </c>
      <c r="J660" s="183" t="s">
        <v>3364</v>
      </c>
      <c r="K660" s="183" t="s">
        <v>1883</v>
      </c>
      <c r="L660" s="184">
        <v>10</v>
      </c>
      <c r="M660" s="184">
        <v>21.2</v>
      </c>
    </row>
    <row r="661" spans="1:13" ht="17.25" hidden="1" customHeight="1" x14ac:dyDescent="0.25">
      <c r="A661" s="183" t="s">
        <v>65</v>
      </c>
      <c r="B661" s="190">
        <v>1397</v>
      </c>
      <c r="C661" s="184">
        <v>2014</v>
      </c>
      <c r="D661" s="183" t="s">
        <v>3367</v>
      </c>
      <c r="E661" s="183" t="s">
        <v>740</v>
      </c>
      <c r="F661" s="185">
        <v>37500</v>
      </c>
      <c r="G661" s="183" t="s">
        <v>741</v>
      </c>
      <c r="H661" s="183" t="s">
        <v>3368</v>
      </c>
      <c r="I661" s="183" t="s">
        <v>3369</v>
      </c>
      <c r="J661" s="183" t="s">
        <v>3370</v>
      </c>
      <c r="K661" s="183" t="s">
        <v>3301</v>
      </c>
      <c r="L661" s="184">
        <v>11</v>
      </c>
      <c r="M661" s="184">
        <v>14.5</v>
      </c>
    </row>
    <row r="662" spans="1:13" ht="17.25" hidden="1" customHeight="1" x14ac:dyDescent="0.25">
      <c r="A662" s="183" t="s">
        <v>65</v>
      </c>
      <c r="B662" s="190">
        <v>1396</v>
      </c>
      <c r="C662" s="184">
        <v>2014</v>
      </c>
      <c r="D662" s="183" t="s">
        <v>3371</v>
      </c>
      <c r="E662" s="183" t="s">
        <v>740</v>
      </c>
      <c r="F662" s="185">
        <v>41771</v>
      </c>
      <c r="G662" s="183" t="s">
        <v>741</v>
      </c>
      <c r="H662" s="183" t="s">
        <v>3372</v>
      </c>
      <c r="I662" s="183" t="s">
        <v>3373</v>
      </c>
      <c r="J662" s="183" t="s">
        <v>3374</v>
      </c>
      <c r="K662" s="183" t="s">
        <v>3375</v>
      </c>
      <c r="L662" s="184">
        <v>6</v>
      </c>
      <c r="M662" s="184">
        <v>14.1</v>
      </c>
    </row>
    <row r="663" spans="1:13" ht="17.25" hidden="1" customHeight="1" x14ac:dyDescent="0.25">
      <c r="A663" s="183" t="s">
        <v>65</v>
      </c>
      <c r="B663" s="190">
        <v>1381</v>
      </c>
      <c r="C663" s="184">
        <v>2014</v>
      </c>
      <c r="D663" s="183" t="s">
        <v>3376</v>
      </c>
      <c r="E663" s="183" t="s">
        <v>740</v>
      </c>
      <c r="F663" s="185">
        <v>29783</v>
      </c>
      <c r="G663" s="183" t="s">
        <v>741</v>
      </c>
      <c r="H663" s="183" t="s">
        <v>3377</v>
      </c>
      <c r="I663" s="183" t="s">
        <v>3378</v>
      </c>
      <c r="J663" s="183" t="s">
        <v>3379</v>
      </c>
      <c r="K663" s="183" t="s">
        <v>169</v>
      </c>
      <c r="L663" s="184">
        <v>2</v>
      </c>
      <c r="M663" s="184">
        <v>13.4</v>
      </c>
    </row>
    <row r="664" spans="1:13" ht="17.25" hidden="1" customHeight="1" x14ac:dyDescent="0.25">
      <c r="A664" s="183" t="s">
        <v>65</v>
      </c>
      <c r="B664" s="190">
        <v>1386</v>
      </c>
      <c r="C664" s="184">
        <v>2014</v>
      </c>
      <c r="D664" s="183" t="s">
        <v>3380</v>
      </c>
      <c r="E664" s="183" t="s">
        <v>740</v>
      </c>
      <c r="F664" s="185">
        <v>45755</v>
      </c>
      <c r="G664" s="183" t="s">
        <v>741</v>
      </c>
      <c r="H664" s="183" t="s">
        <v>3381</v>
      </c>
      <c r="I664" s="183" t="s">
        <v>3382</v>
      </c>
      <c r="J664" s="183" t="s">
        <v>3383</v>
      </c>
      <c r="K664" s="183" t="s">
        <v>3358</v>
      </c>
      <c r="L664" s="184">
        <v>6</v>
      </c>
      <c r="M664" s="184">
        <v>11.1</v>
      </c>
    </row>
    <row r="665" spans="1:13" ht="17.25" hidden="1" customHeight="1" x14ac:dyDescent="0.25">
      <c r="A665" s="183" t="s">
        <v>65</v>
      </c>
      <c r="B665" s="190">
        <v>1384</v>
      </c>
      <c r="C665" s="184">
        <v>2014</v>
      </c>
      <c r="D665" s="183" t="s">
        <v>3384</v>
      </c>
      <c r="E665" s="183" t="s">
        <v>740</v>
      </c>
      <c r="F665" s="185">
        <v>56965</v>
      </c>
      <c r="G665" s="183" t="s">
        <v>741</v>
      </c>
      <c r="H665" s="183" t="s">
        <v>3385</v>
      </c>
      <c r="I665" s="183" t="s">
        <v>3386</v>
      </c>
      <c r="J665" s="183" t="s">
        <v>3387</v>
      </c>
      <c r="K665" s="183" t="s">
        <v>3278</v>
      </c>
      <c r="L665" s="184">
        <v>4</v>
      </c>
      <c r="M665" s="184">
        <v>11</v>
      </c>
    </row>
    <row r="666" spans="1:13" ht="17.25" hidden="1" customHeight="1" x14ac:dyDescent="0.25">
      <c r="A666" s="183" t="s">
        <v>65</v>
      </c>
      <c r="B666" s="190">
        <v>1395</v>
      </c>
      <c r="C666" s="184">
        <v>2014</v>
      </c>
      <c r="D666" s="183" t="s">
        <v>3388</v>
      </c>
      <c r="E666" s="183" t="s">
        <v>740</v>
      </c>
      <c r="F666" s="185">
        <v>5697</v>
      </c>
      <c r="G666" s="183" t="s">
        <v>741</v>
      </c>
      <c r="H666" s="183" t="s">
        <v>3389</v>
      </c>
      <c r="I666" s="183" t="s">
        <v>3390</v>
      </c>
      <c r="J666" s="183" t="s">
        <v>3391</v>
      </c>
      <c r="K666" s="183" t="s">
        <v>3392</v>
      </c>
      <c r="L666" s="184">
        <v>8</v>
      </c>
      <c r="M666" s="184">
        <v>7</v>
      </c>
    </row>
    <row r="667" spans="1:13" ht="17.25" hidden="1" customHeight="1" x14ac:dyDescent="0.25">
      <c r="A667" s="183" t="s">
        <v>65</v>
      </c>
      <c r="B667" s="190">
        <v>1383</v>
      </c>
      <c r="C667" s="184">
        <v>2014</v>
      </c>
      <c r="D667" s="183" t="s">
        <v>3393</v>
      </c>
      <c r="E667" s="183" t="s">
        <v>740</v>
      </c>
      <c r="F667" s="185">
        <v>60175.5</v>
      </c>
      <c r="G667" s="183" t="s">
        <v>741</v>
      </c>
      <c r="H667" s="183" t="s">
        <v>3287</v>
      </c>
      <c r="I667" s="183" t="s">
        <v>3394</v>
      </c>
      <c r="J667" s="183" t="s">
        <v>3289</v>
      </c>
      <c r="K667" s="183" t="s">
        <v>3290</v>
      </c>
      <c r="L667" s="184">
        <v>12</v>
      </c>
      <c r="M667" s="184">
        <v>5.6</v>
      </c>
    </row>
    <row r="668" spans="1:13" ht="17.25" hidden="1" customHeight="1" x14ac:dyDescent="0.25">
      <c r="A668" s="183" t="s">
        <v>65</v>
      </c>
      <c r="B668" s="190">
        <v>1404</v>
      </c>
      <c r="C668" s="184">
        <v>2014</v>
      </c>
      <c r="D668" s="183" t="s">
        <v>3395</v>
      </c>
      <c r="E668" s="183" t="s">
        <v>740</v>
      </c>
      <c r="F668" s="185">
        <v>87500</v>
      </c>
      <c r="G668" s="183" t="s">
        <v>741</v>
      </c>
      <c r="H668" s="183" t="s">
        <v>3396</v>
      </c>
      <c r="I668" s="183" t="s">
        <v>3397</v>
      </c>
      <c r="J668" s="183" t="s">
        <v>3398</v>
      </c>
      <c r="K668" s="183" t="s">
        <v>3399</v>
      </c>
      <c r="L668" s="184">
        <v>7</v>
      </c>
      <c r="M668" s="184">
        <v>5</v>
      </c>
    </row>
    <row r="669" spans="1:13" ht="17.25" hidden="1" customHeight="1" x14ac:dyDescent="0.25">
      <c r="A669" s="183" t="s">
        <v>65</v>
      </c>
      <c r="B669" s="190">
        <v>1387</v>
      </c>
      <c r="C669" s="184">
        <v>2014</v>
      </c>
      <c r="D669" s="183" t="s">
        <v>3400</v>
      </c>
      <c r="E669" s="183" t="s">
        <v>740</v>
      </c>
      <c r="F669" s="185">
        <v>67500</v>
      </c>
      <c r="G669" s="183" t="s">
        <v>741</v>
      </c>
      <c r="H669" s="183" t="s">
        <v>2838</v>
      </c>
      <c r="I669" s="183" t="s">
        <v>3401</v>
      </c>
      <c r="J669" s="183" t="s">
        <v>2509</v>
      </c>
      <c r="K669" s="183" t="s">
        <v>2877</v>
      </c>
      <c r="L669" s="184">
        <v>7</v>
      </c>
      <c r="M669" s="184">
        <v>3.2</v>
      </c>
    </row>
    <row r="670" spans="1:13" ht="17.25" hidden="1" customHeight="1" x14ac:dyDescent="0.25">
      <c r="A670" s="183" t="s">
        <v>65</v>
      </c>
      <c r="B670" s="190">
        <v>1403</v>
      </c>
      <c r="C670" s="184">
        <v>2014</v>
      </c>
      <c r="D670" s="183" t="s">
        <v>3402</v>
      </c>
      <c r="E670" s="183" t="s">
        <v>740</v>
      </c>
      <c r="F670" s="185">
        <v>78563</v>
      </c>
      <c r="G670" s="183" t="s">
        <v>741</v>
      </c>
      <c r="H670" s="183" t="s">
        <v>3403</v>
      </c>
      <c r="I670" s="183" t="s">
        <v>3404</v>
      </c>
      <c r="J670" s="183" t="s">
        <v>3405</v>
      </c>
      <c r="K670" s="183" t="s">
        <v>2277</v>
      </c>
      <c r="L670" s="184">
        <v>5</v>
      </c>
      <c r="M670" s="184">
        <v>0.2</v>
      </c>
    </row>
    <row r="671" spans="1:13" ht="17.25" hidden="1" customHeight="1" x14ac:dyDescent="0.25">
      <c r="A671" s="183" t="s">
        <v>65</v>
      </c>
      <c r="B671" s="190">
        <v>1411</v>
      </c>
      <c r="C671" s="184">
        <v>2014</v>
      </c>
      <c r="D671" s="183" t="s">
        <v>3406</v>
      </c>
      <c r="E671" s="183" t="s">
        <v>740</v>
      </c>
      <c r="F671" s="185">
        <v>388262</v>
      </c>
      <c r="G671" s="183" t="s">
        <v>749</v>
      </c>
      <c r="H671" s="183" t="s">
        <v>1672</v>
      </c>
      <c r="I671" s="183" t="s">
        <v>3407</v>
      </c>
      <c r="J671" s="183" t="s">
        <v>3408</v>
      </c>
      <c r="K671" s="183" t="s">
        <v>2301</v>
      </c>
      <c r="L671" s="184">
        <v>15</v>
      </c>
      <c r="M671" s="184">
        <v>427</v>
      </c>
    </row>
    <row r="672" spans="1:13" ht="17.25" hidden="1" customHeight="1" x14ac:dyDescent="0.25">
      <c r="A672" s="183" t="s">
        <v>65</v>
      </c>
      <c r="B672" s="190">
        <v>1388</v>
      </c>
      <c r="C672" s="184">
        <v>2014</v>
      </c>
      <c r="D672" s="183" t="s">
        <v>3409</v>
      </c>
      <c r="E672" s="183" t="s">
        <v>773</v>
      </c>
      <c r="F672" s="185">
        <v>88613</v>
      </c>
      <c r="G672" s="183" t="s">
        <v>749</v>
      </c>
      <c r="H672" s="183" t="s">
        <v>3410</v>
      </c>
      <c r="I672" s="183" t="s">
        <v>3411</v>
      </c>
      <c r="J672" s="183" t="s">
        <v>3412</v>
      </c>
      <c r="K672" s="183" t="s">
        <v>3413</v>
      </c>
      <c r="L672" s="184">
        <v>4</v>
      </c>
      <c r="M672" s="184">
        <v>68</v>
      </c>
    </row>
    <row r="673" spans="1:13" ht="17.25" hidden="1" customHeight="1" x14ac:dyDescent="0.25">
      <c r="A673" s="183" t="s">
        <v>65</v>
      </c>
      <c r="B673" s="190">
        <v>1399</v>
      </c>
      <c r="C673" s="184">
        <v>2014</v>
      </c>
      <c r="D673" s="183" t="s">
        <v>3414</v>
      </c>
      <c r="E673" s="183" t="s">
        <v>740</v>
      </c>
      <c r="F673" s="185">
        <v>87500</v>
      </c>
      <c r="G673" s="183" t="s">
        <v>749</v>
      </c>
      <c r="H673" s="183" t="s">
        <v>3415</v>
      </c>
      <c r="I673" s="183" t="s">
        <v>3416</v>
      </c>
      <c r="J673" s="183" t="s">
        <v>3417</v>
      </c>
      <c r="K673" s="183" t="s">
        <v>864</v>
      </c>
      <c r="L673" s="184">
        <v>15</v>
      </c>
      <c r="M673" s="184">
        <v>14</v>
      </c>
    </row>
    <row r="674" spans="1:13" ht="17.25" hidden="1" customHeight="1" x14ac:dyDescent="0.25">
      <c r="A674" s="183" t="s">
        <v>66</v>
      </c>
      <c r="B674" s="190">
        <v>1191</v>
      </c>
      <c r="C674" s="184">
        <v>2011</v>
      </c>
      <c r="D674" s="183" t="s">
        <v>3418</v>
      </c>
      <c r="E674" s="183" t="s">
        <v>740</v>
      </c>
      <c r="F674" s="185">
        <v>147400</v>
      </c>
      <c r="G674" s="183" t="s">
        <v>741</v>
      </c>
      <c r="H674" s="183" t="s">
        <v>3419</v>
      </c>
      <c r="I674" s="183" t="s">
        <v>3420</v>
      </c>
      <c r="J674" s="183" t="s">
        <v>3421</v>
      </c>
      <c r="K674" s="183" t="s">
        <v>3422</v>
      </c>
      <c r="L674" s="184">
        <v>4</v>
      </c>
      <c r="M674" s="184">
        <v>40</v>
      </c>
    </row>
    <row r="675" spans="1:13" ht="17.25" hidden="1" customHeight="1" x14ac:dyDescent="0.25">
      <c r="A675" s="183" t="s">
        <v>66</v>
      </c>
      <c r="B675" s="190">
        <v>1194</v>
      </c>
      <c r="C675" s="184">
        <v>2012</v>
      </c>
      <c r="D675" s="183" t="s">
        <v>3423</v>
      </c>
      <c r="E675" s="183" t="s">
        <v>773</v>
      </c>
      <c r="F675" s="185">
        <v>126642.3</v>
      </c>
      <c r="G675" s="183" t="s">
        <v>741</v>
      </c>
      <c r="H675" s="183" t="s">
        <v>3424</v>
      </c>
      <c r="I675" s="183" t="s">
        <v>3425</v>
      </c>
      <c r="J675" s="183" t="s">
        <v>3426</v>
      </c>
      <c r="K675" s="183" t="s">
        <v>226</v>
      </c>
      <c r="L675" s="184">
        <v>5</v>
      </c>
      <c r="M675" s="184">
        <v>25</v>
      </c>
    </row>
    <row r="676" spans="1:13" ht="17.25" hidden="1" customHeight="1" x14ac:dyDescent="0.25">
      <c r="A676" s="183" t="s">
        <v>66</v>
      </c>
      <c r="B676" s="190">
        <v>1197</v>
      </c>
      <c r="C676" s="184">
        <v>2012</v>
      </c>
      <c r="D676" s="183" t="s">
        <v>3427</v>
      </c>
      <c r="E676" s="183" t="s">
        <v>773</v>
      </c>
      <c r="F676" s="185">
        <v>132303</v>
      </c>
      <c r="G676" s="183" t="s">
        <v>741</v>
      </c>
      <c r="H676" s="183" t="s">
        <v>3428</v>
      </c>
      <c r="I676" s="183" t="s">
        <v>3429</v>
      </c>
      <c r="J676" s="183" t="s">
        <v>3427</v>
      </c>
      <c r="K676" s="183" t="s">
        <v>3430</v>
      </c>
      <c r="L676" s="184">
        <v>1</v>
      </c>
      <c r="M676" s="184">
        <v>20</v>
      </c>
    </row>
    <row r="677" spans="1:13" ht="17.25" hidden="1" customHeight="1" x14ac:dyDescent="0.25">
      <c r="A677" s="183" t="s">
        <v>66</v>
      </c>
      <c r="B677" s="190">
        <v>1199</v>
      </c>
      <c r="C677" s="184">
        <v>2012</v>
      </c>
      <c r="D677" s="183" t="s">
        <v>3431</v>
      </c>
      <c r="E677" s="183" t="s">
        <v>773</v>
      </c>
      <c r="F677" s="185">
        <v>107200</v>
      </c>
      <c r="G677" s="183" t="s">
        <v>741</v>
      </c>
      <c r="H677" s="183" t="s">
        <v>3432</v>
      </c>
      <c r="I677" s="183" t="s">
        <v>3433</v>
      </c>
      <c r="J677" s="183" t="s">
        <v>3434</v>
      </c>
      <c r="K677" s="183" t="s">
        <v>3435</v>
      </c>
      <c r="L677" s="184">
        <v>3</v>
      </c>
      <c r="M677" s="184">
        <v>6.8</v>
      </c>
    </row>
    <row r="678" spans="1:13" ht="17.25" hidden="1" customHeight="1" x14ac:dyDescent="0.25">
      <c r="A678" s="183" t="s">
        <v>66</v>
      </c>
      <c r="B678" s="190">
        <v>1195</v>
      </c>
      <c r="C678" s="184">
        <v>2012</v>
      </c>
      <c r="D678" s="183" t="s">
        <v>3436</v>
      </c>
      <c r="E678" s="183" t="s">
        <v>740</v>
      </c>
      <c r="F678" s="185">
        <v>192954.64</v>
      </c>
      <c r="G678" s="183" t="s">
        <v>741</v>
      </c>
      <c r="H678" s="183" t="s">
        <v>3437</v>
      </c>
      <c r="I678" s="183" t="s">
        <v>3438</v>
      </c>
      <c r="J678" s="183" t="s">
        <v>3439</v>
      </c>
      <c r="K678" s="183" t="s">
        <v>3440</v>
      </c>
      <c r="L678" s="184">
        <v>2</v>
      </c>
      <c r="M678" s="184">
        <v>5</v>
      </c>
    </row>
    <row r="679" spans="1:13" ht="17.25" hidden="1" customHeight="1" x14ac:dyDescent="0.25">
      <c r="A679" s="183" t="s">
        <v>66</v>
      </c>
      <c r="B679" s="190">
        <v>1192</v>
      </c>
      <c r="C679" s="184">
        <v>2012</v>
      </c>
      <c r="D679" s="183" t="s">
        <v>3441</v>
      </c>
      <c r="E679" s="183" t="s">
        <v>773</v>
      </c>
      <c r="F679" s="185">
        <v>53600</v>
      </c>
      <c r="G679" s="183" t="s">
        <v>741</v>
      </c>
      <c r="H679" s="183" t="s">
        <v>3442</v>
      </c>
      <c r="I679" s="183" t="s">
        <v>3443</v>
      </c>
      <c r="J679" s="183" t="s">
        <v>1478</v>
      </c>
      <c r="K679" s="183" t="s">
        <v>3444</v>
      </c>
      <c r="L679" s="184">
        <v>4</v>
      </c>
      <c r="M679" s="184">
        <v>3</v>
      </c>
    </row>
    <row r="680" spans="1:13" ht="17.25" hidden="1" customHeight="1" x14ac:dyDescent="0.25">
      <c r="A680" s="183" t="s">
        <v>66</v>
      </c>
      <c r="B680" s="190">
        <v>1196</v>
      </c>
      <c r="C680" s="184">
        <v>2012</v>
      </c>
      <c r="D680" s="183" t="s">
        <v>3445</v>
      </c>
      <c r="E680" s="183" t="s">
        <v>740</v>
      </c>
      <c r="F680" s="185">
        <v>390709</v>
      </c>
      <c r="G680" s="183" t="s">
        <v>741</v>
      </c>
      <c r="H680" s="183" t="s">
        <v>3446</v>
      </c>
      <c r="I680" s="183" t="s">
        <v>3447</v>
      </c>
      <c r="J680" s="183" t="s">
        <v>3448</v>
      </c>
      <c r="K680" s="183" t="s">
        <v>3449</v>
      </c>
      <c r="L680" s="184">
        <v>3</v>
      </c>
      <c r="M680" s="184">
        <v>3</v>
      </c>
    </row>
    <row r="681" spans="1:13" ht="17.25" hidden="1" customHeight="1" x14ac:dyDescent="0.25">
      <c r="A681" s="183" t="s">
        <v>66</v>
      </c>
      <c r="B681" s="190">
        <v>1195</v>
      </c>
      <c r="C681" s="184">
        <v>2012</v>
      </c>
      <c r="D681" s="183" t="s">
        <v>3436</v>
      </c>
      <c r="E681" s="183" t="s">
        <v>740</v>
      </c>
      <c r="F681" s="185">
        <v>192954.64</v>
      </c>
      <c r="G681" s="183" t="s">
        <v>741</v>
      </c>
      <c r="H681" s="183" t="s">
        <v>3437</v>
      </c>
      <c r="I681" s="183" t="s">
        <v>3438</v>
      </c>
      <c r="J681" s="183" t="s">
        <v>3450</v>
      </c>
      <c r="K681" s="183" t="s">
        <v>3440</v>
      </c>
      <c r="L681" s="184">
        <v>2</v>
      </c>
      <c r="M681" s="184">
        <v>2.5</v>
      </c>
    </row>
    <row r="682" spans="1:13" ht="17.25" hidden="1" customHeight="1" x14ac:dyDescent="0.25">
      <c r="A682" s="183" t="s">
        <v>66</v>
      </c>
      <c r="B682" s="190">
        <v>1193</v>
      </c>
      <c r="C682" s="184">
        <v>2012</v>
      </c>
      <c r="D682" s="183" t="s">
        <v>3451</v>
      </c>
      <c r="E682" s="183" t="s">
        <v>740</v>
      </c>
      <c r="F682" s="185">
        <v>118054</v>
      </c>
      <c r="G682" s="183" t="s">
        <v>741</v>
      </c>
      <c r="H682" s="183" t="s">
        <v>3452</v>
      </c>
      <c r="I682" s="183" t="s">
        <v>3453</v>
      </c>
      <c r="J682" s="183" t="s">
        <v>3451</v>
      </c>
      <c r="K682" s="183" t="s">
        <v>3454</v>
      </c>
      <c r="L682" s="184">
        <v>4</v>
      </c>
      <c r="M682" s="184">
        <v>1.7</v>
      </c>
    </row>
    <row r="683" spans="1:13" ht="17.25" hidden="1" customHeight="1" x14ac:dyDescent="0.25">
      <c r="A683" s="183" t="s">
        <v>66</v>
      </c>
      <c r="B683" s="190">
        <v>1198</v>
      </c>
      <c r="C683" s="184">
        <v>2012</v>
      </c>
      <c r="D683" s="183" t="s">
        <v>3455</v>
      </c>
      <c r="E683" s="183" t="s">
        <v>773</v>
      </c>
      <c r="F683" s="185">
        <v>39712</v>
      </c>
      <c r="G683" s="183" t="s">
        <v>749</v>
      </c>
      <c r="H683" s="183" t="s">
        <v>3456</v>
      </c>
      <c r="I683" s="183" t="s">
        <v>3457</v>
      </c>
      <c r="J683" s="183" t="s">
        <v>3458</v>
      </c>
      <c r="K683" s="183" t="s">
        <v>3459</v>
      </c>
      <c r="L683" s="184">
        <v>3</v>
      </c>
      <c r="M683" s="184">
        <v>2.5</v>
      </c>
    </row>
    <row r="684" spans="1:13" ht="17.25" hidden="1" customHeight="1" x14ac:dyDescent="0.25">
      <c r="A684" s="183" t="s">
        <v>66</v>
      </c>
      <c r="B684" s="190">
        <v>1200</v>
      </c>
      <c r="C684" s="184">
        <v>2013</v>
      </c>
      <c r="D684" s="183" t="s">
        <v>3460</v>
      </c>
      <c r="E684" s="183" t="s">
        <v>773</v>
      </c>
      <c r="F684" s="185">
        <v>159739</v>
      </c>
      <c r="G684" s="183" t="s">
        <v>741</v>
      </c>
      <c r="H684" s="183" t="s">
        <v>3461</v>
      </c>
      <c r="I684" s="183"/>
      <c r="J684" s="183" t="s">
        <v>3462</v>
      </c>
      <c r="K684" s="183" t="s">
        <v>3463</v>
      </c>
      <c r="L684" s="184">
        <v>0</v>
      </c>
      <c r="M684" s="184">
        <v>3.8</v>
      </c>
    </row>
    <row r="685" spans="1:13" ht="17.25" hidden="1" customHeight="1" x14ac:dyDescent="0.25">
      <c r="A685" s="183" t="s">
        <v>66</v>
      </c>
      <c r="B685" s="190">
        <v>1205</v>
      </c>
      <c r="C685" s="184">
        <v>2014</v>
      </c>
      <c r="D685" s="183" t="s">
        <v>3464</v>
      </c>
      <c r="E685" s="183" t="s">
        <v>740</v>
      </c>
      <c r="F685" s="185">
        <v>75000</v>
      </c>
      <c r="G685" s="183" t="s">
        <v>740</v>
      </c>
      <c r="H685" s="183" t="s">
        <v>3461</v>
      </c>
      <c r="I685" s="183" t="s">
        <v>3465</v>
      </c>
      <c r="J685" s="183" t="s">
        <v>3466</v>
      </c>
      <c r="K685" s="183" t="s">
        <v>3467</v>
      </c>
      <c r="L685" s="184">
        <v>2</v>
      </c>
      <c r="M685" s="184">
        <v>149</v>
      </c>
    </row>
    <row r="686" spans="1:13" ht="17.25" hidden="1" customHeight="1" x14ac:dyDescent="0.25">
      <c r="A686" s="183" t="s">
        <v>66</v>
      </c>
      <c r="B686" s="190">
        <v>1203</v>
      </c>
      <c r="C686" s="184">
        <v>2014</v>
      </c>
      <c r="D686" s="183" t="s">
        <v>3468</v>
      </c>
      <c r="E686" s="183" t="s">
        <v>740</v>
      </c>
      <c r="F686" s="185">
        <v>166194.60999999999</v>
      </c>
      <c r="G686" s="183" t="s">
        <v>773</v>
      </c>
      <c r="H686" s="183" t="s">
        <v>3469</v>
      </c>
      <c r="I686" s="183" t="s">
        <v>3470</v>
      </c>
      <c r="J686" s="183" t="s">
        <v>3468</v>
      </c>
      <c r="K686" s="183" t="s">
        <v>3471</v>
      </c>
      <c r="L686" s="184">
        <v>2</v>
      </c>
      <c r="M686" s="184">
        <v>30</v>
      </c>
    </row>
    <row r="687" spans="1:13" ht="17.25" hidden="1" customHeight="1" x14ac:dyDescent="0.25">
      <c r="A687" s="183" t="s">
        <v>66</v>
      </c>
      <c r="B687" s="190">
        <v>1202</v>
      </c>
      <c r="C687" s="184">
        <v>2014</v>
      </c>
      <c r="D687" s="183" t="s">
        <v>3472</v>
      </c>
      <c r="E687" s="183" t="s">
        <v>740</v>
      </c>
      <c r="F687" s="185">
        <v>141000</v>
      </c>
      <c r="G687" s="183" t="s">
        <v>741</v>
      </c>
      <c r="H687" s="183" t="s">
        <v>3419</v>
      </c>
      <c r="I687" s="183" t="s">
        <v>3473</v>
      </c>
      <c r="J687" s="183" t="s">
        <v>3474</v>
      </c>
      <c r="K687" s="183" t="s">
        <v>3422</v>
      </c>
      <c r="L687" s="184">
        <v>4</v>
      </c>
      <c r="M687" s="184">
        <v>40</v>
      </c>
    </row>
    <row r="688" spans="1:13" ht="17.25" hidden="1" customHeight="1" x14ac:dyDescent="0.25">
      <c r="A688" s="183" t="s">
        <v>66</v>
      </c>
      <c r="B688" s="190">
        <v>1206</v>
      </c>
      <c r="C688" s="184">
        <v>2014</v>
      </c>
      <c r="D688" s="183" t="s">
        <v>3475</v>
      </c>
      <c r="E688" s="183" t="s">
        <v>740</v>
      </c>
      <c r="F688" s="185">
        <v>27271</v>
      </c>
      <c r="G688" s="183" t="s">
        <v>741</v>
      </c>
      <c r="H688" s="183" t="s">
        <v>3476</v>
      </c>
      <c r="I688" s="183" t="s">
        <v>3477</v>
      </c>
      <c r="J688" s="183" t="s">
        <v>3478</v>
      </c>
      <c r="K688" s="183" t="s">
        <v>3479</v>
      </c>
      <c r="L688" s="184">
        <v>3</v>
      </c>
      <c r="M688" s="184">
        <v>25.4</v>
      </c>
    </row>
    <row r="689" spans="1:13" ht="17.25" hidden="1" customHeight="1" x14ac:dyDescent="0.25">
      <c r="A689" s="183" t="s">
        <v>66</v>
      </c>
      <c r="B689" s="190">
        <v>1204</v>
      </c>
      <c r="C689" s="184">
        <v>2014</v>
      </c>
      <c r="D689" s="183" t="s">
        <v>3480</v>
      </c>
      <c r="E689" s="183" t="s">
        <v>740</v>
      </c>
      <c r="F689" s="185">
        <v>94467.5</v>
      </c>
      <c r="G689" s="183" t="s">
        <v>741</v>
      </c>
      <c r="H689" s="183" t="s">
        <v>3481</v>
      </c>
      <c r="I689" s="183" t="s">
        <v>3482</v>
      </c>
      <c r="J689" s="183" t="s">
        <v>3480</v>
      </c>
      <c r="K689" s="183" t="s">
        <v>3483</v>
      </c>
      <c r="L689" s="184">
        <v>4</v>
      </c>
      <c r="M689" s="184">
        <v>14.2</v>
      </c>
    </row>
    <row r="690" spans="1:13" ht="17.25" hidden="1" customHeight="1" x14ac:dyDescent="0.25">
      <c r="A690" s="183" t="s">
        <v>66</v>
      </c>
      <c r="B690" s="190">
        <v>1201</v>
      </c>
      <c r="C690" s="184">
        <v>2014</v>
      </c>
      <c r="D690" s="183" t="s">
        <v>3484</v>
      </c>
      <c r="E690" s="183" t="s">
        <v>740</v>
      </c>
      <c r="F690" s="185">
        <v>132500</v>
      </c>
      <c r="G690" s="183" t="s">
        <v>741</v>
      </c>
      <c r="H690" s="183" t="s">
        <v>3485</v>
      </c>
      <c r="I690" s="183" t="s">
        <v>3486</v>
      </c>
      <c r="J690" s="183" t="s">
        <v>3487</v>
      </c>
      <c r="K690" s="183" t="s">
        <v>3488</v>
      </c>
      <c r="L690" s="184">
        <v>2</v>
      </c>
      <c r="M690" s="184">
        <v>8.1</v>
      </c>
    </row>
    <row r="691" spans="1:13" ht="17.25" hidden="1" customHeight="1" x14ac:dyDescent="0.25">
      <c r="A691" s="183" t="s">
        <v>66</v>
      </c>
      <c r="B691" s="190">
        <v>1207</v>
      </c>
      <c r="C691" s="184">
        <v>2014</v>
      </c>
      <c r="D691" s="183" t="s">
        <v>3489</v>
      </c>
      <c r="E691" s="183" t="s">
        <v>740</v>
      </c>
      <c r="F691" s="185">
        <v>60199.5</v>
      </c>
      <c r="G691" s="183" t="s">
        <v>741</v>
      </c>
      <c r="H691" s="183" t="s">
        <v>3490</v>
      </c>
      <c r="I691" s="183" t="s">
        <v>3491</v>
      </c>
      <c r="J691" s="183" t="s">
        <v>2862</v>
      </c>
      <c r="K691" s="183" t="s">
        <v>3492</v>
      </c>
      <c r="L691" s="184">
        <v>2</v>
      </c>
      <c r="M691" s="184">
        <v>5.5</v>
      </c>
    </row>
    <row r="692" spans="1:13" ht="17.25" hidden="1" customHeight="1" x14ac:dyDescent="0.25">
      <c r="A692" s="183" t="s">
        <v>2</v>
      </c>
      <c r="B692" s="190">
        <v>1579</v>
      </c>
      <c r="C692" s="184">
        <v>2011</v>
      </c>
      <c r="D692" s="183" t="s">
        <v>3493</v>
      </c>
      <c r="E692" s="183" t="s">
        <v>740</v>
      </c>
      <c r="F692" s="185">
        <v>72516.33</v>
      </c>
      <c r="G692" s="183" t="s">
        <v>741</v>
      </c>
      <c r="H692" s="183" t="s">
        <v>3494</v>
      </c>
      <c r="I692" s="183" t="s">
        <v>3495</v>
      </c>
      <c r="J692" s="183" t="s">
        <v>3496</v>
      </c>
      <c r="K692" s="183" t="s">
        <v>3497</v>
      </c>
      <c r="L692" s="184">
        <v>2</v>
      </c>
      <c r="M692" s="184">
        <v>6</v>
      </c>
    </row>
    <row r="693" spans="1:13" ht="17.25" hidden="1" customHeight="1" x14ac:dyDescent="0.25">
      <c r="A693" s="183" t="s">
        <v>2</v>
      </c>
      <c r="B693" s="190">
        <v>1577</v>
      </c>
      <c r="C693" s="184">
        <v>2011</v>
      </c>
      <c r="D693" s="183" t="s">
        <v>3498</v>
      </c>
      <c r="E693" s="183" t="s">
        <v>773</v>
      </c>
      <c r="F693" s="185">
        <v>15616.8</v>
      </c>
      <c r="G693" s="183" t="s">
        <v>741</v>
      </c>
      <c r="H693" s="183" t="s">
        <v>3499</v>
      </c>
      <c r="I693" s="183" t="s">
        <v>3500</v>
      </c>
      <c r="J693" s="183" t="s">
        <v>3501</v>
      </c>
      <c r="K693" s="183" t="s">
        <v>152</v>
      </c>
      <c r="L693" s="184">
        <v>4</v>
      </c>
      <c r="M693" s="184">
        <v>2.2999999999999998</v>
      </c>
    </row>
    <row r="694" spans="1:13" ht="17.25" hidden="1" customHeight="1" x14ac:dyDescent="0.25">
      <c r="A694" s="183" t="s">
        <v>2</v>
      </c>
      <c r="B694" s="190">
        <v>1572</v>
      </c>
      <c r="C694" s="184">
        <v>2011</v>
      </c>
      <c r="D694" s="183" t="s">
        <v>3502</v>
      </c>
      <c r="E694" s="183" t="s">
        <v>773</v>
      </c>
      <c r="F694" s="185">
        <v>102207.84</v>
      </c>
      <c r="G694" s="183" t="s">
        <v>749</v>
      </c>
      <c r="H694" s="183" t="s">
        <v>3503</v>
      </c>
      <c r="I694" s="183" t="s">
        <v>3504</v>
      </c>
      <c r="J694" s="183" t="s">
        <v>3505</v>
      </c>
      <c r="K694" s="183" t="s">
        <v>239</v>
      </c>
      <c r="L694" s="184">
        <v>1</v>
      </c>
      <c r="M694" s="184">
        <v>11.4</v>
      </c>
    </row>
    <row r="695" spans="1:13" ht="17.25" hidden="1" customHeight="1" x14ac:dyDescent="0.25">
      <c r="A695" s="183" t="s">
        <v>2</v>
      </c>
      <c r="B695" s="190">
        <v>1573</v>
      </c>
      <c r="C695" s="184">
        <v>2011</v>
      </c>
      <c r="D695" s="183" t="s">
        <v>3506</v>
      </c>
      <c r="E695" s="183" t="s">
        <v>773</v>
      </c>
      <c r="F695" s="185">
        <v>80292.070000000007</v>
      </c>
      <c r="G695" s="183" t="s">
        <v>749</v>
      </c>
      <c r="H695" s="183" t="s">
        <v>3507</v>
      </c>
      <c r="I695" s="183" t="s">
        <v>3508</v>
      </c>
      <c r="J695" s="183" t="s">
        <v>3509</v>
      </c>
      <c r="K695" s="183" t="s">
        <v>3510</v>
      </c>
      <c r="L695" s="184">
        <v>5</v>
      </c>
      <c r="M695" s="184">
        <v>8.5</v>
      </c>
    </row>
    <row r="696" spans="1:13" ht="17.25" hidden="1" customHeight="1" x14ac:dyDescent="0.25">
      <c r="A696" s="183" t="s">
        <v>2</v>
      </c>
      <c r="B696" s="190">
        <v>1573</v>
      </c>
      <c r="C696" s="184">
        <v>2011</v>
      </c>
      <c r="D696" s="183" t="s">
        <v>3506</v>
      </c>
      <c r="E696" s="183" t="s">
        <v>773</v>
      </c>
      <c r="F696" s="185">
        <v>80292.070000000007</v>
      </c>
      <c r="G696" s="183" t="s">
        <v>749</v>
      </c>
      <c r="H696" s="183" t="s">
        <v>3507</v>
      </c>
      <c r="I696" s="183" t="s">
        <v>3508</v>
      </c>
      <c r="J696" s="183" t="s">
        <v>3511</v>
      </c>
      <c r="K696" s="183" t="s">
        <v>3510</v>
      </c>
      <c r="L696" s="184">
        <v>5</v>
      </c>
      <c r="M696" s="184">
        <v>7.8</v>
      </c>
    </row>
    <row r="697" spans="1:13" ht="17.25" hidden="1" customHeight="1" x14ac:dyDescent="0.25">
      <c r="A697" s="183" t="s">
        <v>2</v>
      </c>
      <c r="B697" s="190">
        <v>1574</v>
      </c>
      <c r="C697" s="184">
        <v>2011</v>
      </c>
      <c r="D697" s="183" t="s">
        <v>3512</v>
      </c>
      <c r="E697" s="183" t="s">
        <v>773</v>
      </c>
      <c r="F697" s="185">
        <v>64040</v>
      </c>
      <c r="G697" s="183" t="s">
        <v>749</v>
      </c>
      <c r="H697" s="183" t="s">
        <v>3513</v>
      </c>
      <c r="I697" s="183" t="s">
        <v>3514</v>
      </c>
      <c r="J697" s="183" t="s">
        <v>2509</v>
      </c>
      <c r="K697" s="183" t="s">
        <v>935</v>
      </c>
      <c r="L697" s="184">
        <v>5</v>
      </c>
      <c r="M697" s="184">
        <v>4</v>
      </c>
    </row>
    <row r="698" spans="1:13" ht="17.25" hidden="1" customHeight="1" x14ac:dyDescent="0.25">
      <c r="A698" s="183" t="s">
        <v>2</v>
      </c>
      <c r="B698" s="190">
        <v>1571</v>
      </c>
      <c r="C698" s="184">
        <v>2011</v>
      </c>
      <c r="D698" s="183" t="s">
        <v>3515</v>
      </c>
      <c r="E698" s="183" t="s">
        <v>740</v>
      </c>
      <c r="F698" s="185">
        <v>190839.2</v>
      </c>
      <c r="G698" s="183" t="s">
        <v>749</v>
      </c>
      <c r="H698" s="183" t="s">
        <v>3516</v>
      </c>
      <c r="I698" s="183" t="s">
        <v>3517</v>
      </c>
      <c r="J698" s="183" t="s">
        <v>3518</v>
      </c>
      <c r="K698" s="183" t="s">
        <v>3519</v>
      </c>
      <c r="L698" s="184">
        <v>2</v>
      </c>
      <c r="M698" s="184">
        <v>2.8</v>
      </c>
    </row>
    <row r="699" spans="1:13" ht="17.25" hidden="1" customHeight="1" x14ac:dyDescent="0.25">
      <c r="A699" s="183" t="s">
        <v>2</v>
      </c>
      <c r="B699" s="190">
        <v>1578</v>
      </c>
      <c r="C699" s="184">
        <v>2012</v>
      </c>
      <c r="D699" s="183" t="s">
        <v>3520</v>
      </c>
      <c r="E699" s="183" t="s">
        <v>740</v>
      </c>
      <c r="F699" s="185">
        <v>140888</v>
      </c>
      <c r="G699" s="183" t="s">
        <v>741</v>
      </c>
      <c r="H699" s="183" t="s">
        <v>3521</v>
      </c>
      <c r="I699" s="183" t="s">
        <v>3522</v>
      </c>
      <c r="J699" s="183" t="s">
        <v>3523</v>
      </c>
      <c r="K699" s="183" t="s">
        <v>3510</v>
      </c>
      <c r="L699" s="184">
        <v>5</v>
      </c>
      <c r="M699" s="184">
        <v>2</v>
      </c>
    </row>
    <row r="700" spans="1:13" ht="17.25" hidden="1" customHeight="1" x14ac:dyDescent="0.25">
      <c r="A700" s="183" t="s">
        <v>2</v>
      </c>
      <c r="B700" s="190">
        <v>1580</v>
      </c>
      <c r="C700" s="184">
        <v>2012</v>
      </c>
      <c r="D700" s="183" t="s">
        <v>3524</v>
      </c>
      <c r="E700" s="183" t="s">
        <v>740</v>
      </c>
      <c r="F700" s="185">
        <v>414807.57</v>
      </c>
      <c r="G700" s="183" t="s">
        <v>749</v>
      </c>
      <c r="H700" s="183" t="s">
        <v>3525</v>
      </c>
      <c r="I700" s="183" t="s">
        <v>3526</v>
      </c>
      <c r="J700" s="183" t="s">
        <v>3527</v>
      </c>
      <c r="K700" s="183" t="s">
        <v>3528</v>
      </c>
      <c r="L700" s="184">
        <v>0</v>
      </c>
      <c r="M700" s="184">
        <v>330</v>
      </c>
    </row>
    <row r="701" spans="1:13" ht="17.25" hidden="1" customHeight="1" x14ac:dyDescent="0.25">
      <c r="A701" s="183" t="s">
        <v>2</v>
      </c>
      <c r="B701" s="190">
        <v>1580</v>
      </c>
      <c r="C701" s="184">
        <v>2012</v>
      </c>
      <c r="D701" s="183" t="s">
        <v>3524</v>
      </c>
      <c r="E701" s="183" t="s">
        <v>740</v>
      </c>
      <c r="F701" s="185">
        <v>414807.57</v>
      </c>
      <c r="G701" s="183" t="s">
        <v>749</v>
      </c>
      <c r="H701" s="183" t="s">
        <v>3525</v>
      </c>
      <c r="I701" s="183" t="s">
        <v>3526</v>
      </c>
      <c r="J701" s="183" t="s">
        <v>3529</v>
      </c>
      <c r="K701" s="183" t="s">
        <v>973</v>
      </c>
      <c r="L701" s="184">
        <v>2</v>
      </c>
      <c r="M701" s="184">
        <v>238</v>
      </c>
    </row>
    <row r="702" spans="1:13" ht="17.25" hidden="1" customHeight="1" x14ac:dyDescent="0.25">
      <c r="A702" s="183" t="s">
        <v>2</v>
      </c>
      <c r="B702" s="190">
        <v>1590</v>
      </c>
      <c r="C702" s="184">
        <v>2014</v>
      </c>
      <c r="D702" s="183" t="s">
        <v>3530</v>
      </c>
      <c r="E702" s="183" t="s">
        <v>740</v>
      </c>
      <c r="F702" s="184">
        <v>0</v>
      </c>
      <c r="G702" s="183" t="s">
        <v>740</v>
      </c>
      <c r="H702" s="183" t="s">
        <v>3531</v>
      </c>
      <c r="I702" s="183" t="s">
        <v>3532</v>
      </c>
      <c r="J702" s="183" t="s">
        <v>3533</v>
      </c>
      <c r="K702" s="183" t="s">
        <v>2464</v>
      </c>
      <c r="L702" s="184">
        <v>2</v>
      </c>
      <c r="M702" s="185">
        <v>1165.7</v>
      </c>
    </row>
    <row r="703" spans="1:13" ht="17.25" hidden="1" customHeight="1" x14ac:dyDescent="0.25">
      <c r="A703" s="183" t="s">
        <v>2</v>
      </c>
      <c r="B703" s="190">
        <v>1582</v>
      </c>
      <c r="C703" s="184">
        <v>2014</v>
      </c>
      <c r="D703" s="183" t="s">
        <v>3534</v>
      </c>
      <c r="E703" s="183" t="s">
        <v>740</v>
      </c>
      <c r="F703" s="184">
        <v>0</v>
      </c>
      <c r="G703" s="183" t="s">
        <v>741</v>
      </c>
      <c r="H703" s="183" t="s">
        <v>3535</v>
      </c>
      <c r="I703" s="183" t="s">
        <v>3536</v>
      </c>
      <c r="J703" s="183" t="s">
        <v>3537</v>
      </c>
      <c r="K703" s="183" t="s">
        <v>3538</v>
      </c>
      <c r="L703" s="184">
        <v>3</v>
      </c>
      <c r="M703" s="184">
        <v>852.3</v>
      </c>
    </row>
    <row r="704" spans="1:13" ht="17.25" hidden="1" customHeight="1" x14ac:dyDescent="0.25">
      <c r="A704" s="183" t="s">
        <v>2</v>
      </c>
      <c r="B704" s="190">
        <v>1585</v>
      </c>
      <c r="C704" s="184">
        <v>2014</v>
      </c>
      <c r="D704" s="183" t="s">
        <v>3539</v>
      </c>
      <c r="E704" s="183" t="s">
        <v>740</v>
      </c>
      <c r="F704" s="184">
        <v>0</v>
      </c>
      <c r="G704" s="183" t="s">
        <v>741</v>
      </c>
      <c r="H704" s="183" t="s">
        <v>3540</v>
      </c>
      <c r="I704" s="183" t="s">
        <v>3541</v>
      </c>
      <c r="J704" s="183" t="s">
        <v>3539</v>
      </c>
      <c r="K704" s="183" t="s">
        <v>3542</v>
      </c>
      <c r="L704" s="184">
        <v>2</v>
      </c>
      <c r="M704" s="184">
        <v>280</v>
      </c>
    </row>
    <row r="705" spans="1:13" ht="17.25" hidden="1" customHeight="1" x14ac:dyDescent="0.25">
      <c r="A705" s="183" t="s">
        <v>2</v>
      </c>
      <c r="B705" s="190">
        <v>1589</v>
      </c>
      <c r="C705" s="184">
        <v>2014</v>
      </c>
      <c r="D705" s="183" t="s">
        <v>3543</v>
      </c>
      <c r="E705" s="183" t="s">
        <v>740</v>
      </c>
      <c r="F705" s="184">
        <v>0</v>
      </c>
      <c r="G705" s="183" t="s">
        <v>749</v>
      </c>
      <c r="H705" s="183" t="s">
        <v>3525</v>
      </c>
      <c r="I705" s="183" t="s">
        <v>3544</v>
      </c>
      <c r="J705" s="183" t="s">
        <v>3527</v>
      </c>
      <c r="K705" s="183" t="s">
        <v>3528</v>
      </c>
      <c r="L705" s="184">
        <v>0</v>
      </c>
      <c r="M705" s="184">
        <v>330</v>
      </c>
    </row>
    <row r="706" spans="1:13" ht="17.25" hidden="1" customHeight="1" x14ac:dyDescent="0.25">
      <c r="A706" s="183" t="s">
        <v>2</v>
      </c>
      <c r="B706" s="190">
        <v>1587</v>
      </c>
      <c r="C706" s="184">
        <v>2014</v>
      </c>
      <c r="D706" s="183" t="s">
        <v>3545</v>
      </c>
      <c r="E706" s="183" t="s">
        <v>740</v>
      </c>
      <c r="F706" s="184">
        <v>0</v>
      </c>
      <c r="G706" s="183" t="s">
        <v>749</v>
      </c>
      <c r="H706" s="183" t="s">
        <v>3546</v>
      </c>
      <c r="I706" s="183" t="s">
        <v>3547</v>
      </c>
      <c r="J706" s="183" t="s">
        <v>3548</v>
      </c>
      <c r="K706" s="183" t="s">
        <v>3549</v>
      </c>
      <c r="L706" s="184">
        <v>5</v>
      </c>
      <c r="M706" s="184">
        <v>40</v>
      </c>
    </row>
    <row r="707" spans="1:13" ht="17.25" hidden="1" customHeight="1" x14ac:dyDescent="0.25">
      <c r="A707" s="183" t="s">
        <v>2</v>
      </c>
      <c r="B707" s="190">
        <v>1584</v>
      </c>
      <c r="C707" s="184">
        <v>2014</v>
      </c>
      <c r="D707" s="183" t="s">
        <v>3550</v>
      </c>
      <c r="E707" s="183" t="s">
        <v>740</v>
      </c>
      <c r="F707" s="184">
        <v>0</v>
      </c>
      <c r="G707" s="183" t="s">
        <v>749</v>
      </c>
      <c r="H707" s="183" t="s">
        <v>3551</v>
      </c>
      <c r="I707" s="183" t="s">
        <v>3552</v>
      </c>
      <c r="J707" s="183" t="s">
        <v>3523</v>
      </c>
      <c r="K707" s="183" t="s">
        <v>2899</v>
      </c>
      <c r="L707" s="184">
        <v>2</v>
      </c>
      <c r="M707" s="184">
        <v>30</v>
      </c>
    </row>
    <row r="708" spans="1:13" ht="17.25" hidden="1" customHeight="1" x14ac:dyDescent="0.25">
      <c r="A708" s="183" t="s">
        <v>2</v>
      </c>
      <c r="B708" s="190">
        <v>1586</v>
      </c>
      <c r="C708" s="184">
        <v>2014</v>
      </c>
      <c r="D708" s="183" t="s">
        <v>3553</v>
      </c>
      <c r="E708" s="183" t="s">
        <v>740</v>
      </c>
      <c r="F708" s="184">
        <v>0</v>
      </c>
      <c r="G708" s="183" t="s">
        <v>749</v>
      </c>
      <c r="H708" s="183" t="s">
        <v>3554</v>
      </c>
      <c r="I708" s="183" t="s">
        <v>3555</v>
      </c>
      <c r="J708" s="183" t="s">
        <v>3556</v>
      </c>
      <c r="K708" s="183" t="s">
        <v>3557</v>
      </c>
      <c r="L708" s="184">
        <v>1</v>
      </c>
      <c r="M708" s="184">
        <v>13</v>
      </c>
    </row>
    <row r="709" spans="1:13" ht="17.25" hidden="1" customHeight="1" x14ac:dyDescent="0.25">
      <c r="A709" s="183" t="s">
        <v>2</v>
      </c>
      <c r="B709" s="190">
        <v>1588</v>
      </c>
      <c r="C709" s="184">
        <v>2014</v>
      </c>
      <c r="D709" s="183" t="s">
        <v>3558</v>
      </c>
      <c r="E709" s="183" t="s">
        <v>740</v>
      </c>
      <c r="F709" s="184">
        <v>0</v>
      </c>
      <c r="G709" s="183" t="s">
        <v>749</v>
      </c>
      <c r="H709" s="183" t="s">
        <v>3559</v>
      </c>
      <c r="I709" s="183"/>
      <c r="J709" s="183" t="s">
        <v>3560</v>
      </c>
      <c r="K709" s="183" t="s">
        <v>3561</v>
      </c>
      <c r="L709" s="184">
        <v>1</v>
      </c>
      <c r="M709" s="184">
        <v>12.5</v>
      </c>
    </row>
    <row r="710" spans="1:13" ht="17.25" hidden="1" customHeight="1" x14ac:dyDescent="0.25">
      <c r="A710" s="183" t="s">
        <v>2</v>
      </c>
      <c r="B710" s="190">
        <v>1588</v>
      </c>
      <c r="C710" s="184">
        <v>2014</v>
      </c>
      <c r="D710" s="183" t="s">
        <v>3558</v>
      </c>
      <c r="E710" s="183" t="s">
        <v>740</v>
      </c>
      <c r="F710" s="184">
        <v>0</v>
      </c>
      <c r="G710" s="183" t="s">
        <v>749</v>
      </c>
      <c r="H710" s="183" t="s">
        <v>3559</v>
      </c>
      <c r="I710" s="183"/>
      <c r="J710" s="183" t="s">
        <v>3562</v>
      </c>
      <c r="K710" s="183" t="s">
        <v>3563</v>
      </c>
      <c r="L710" s="184">
        <v>5</v>
      </c>
      <c r="M710" s="184">
        <v>12.3</v>
      </c>
    </row>
    <row r="711" spans="1:13" ht="17.25" hidden="1" customHeight="1" x14ac:dyDescent="0.25">
      <c r="A711" s="183" t="s">
        <v>2</v>
      </c>
      <c r="B711" s="190">
        <v>1583</v>
      </c>
      <c r="C711" s="184">
        <v>2014</v>
      </c>
      <c r="D711" s="183" t="s">
        <v>3564</v>
      </c>
      <c r="E711" s="183" t="s">
        <v>740</v>
      </c>
      <c r="F711" s="184">
        <v>0</v>
      </c>
      <c r="G711" s="183" t="s">
        <v>749</v>
      </c>
      <c r="H711" s="183" t="s">
        <v>3565</v>
      </c>
      <c r="I711" s="183" t="s">
        <v>3566</v>
      </c>
      <c r="J711" s="183" t="s">
        <v>3567</v>
      </c>
      <c r="K711" s="183" t="s">
        <v>3568</v>
      </c>
      <c r="L711" s="184">
        <v>3</v>
      </c>
      <c r="M711" s="184">
        <v>1.3</v>
      </c>
    </row>
    <row r="712" spans="1:13" ht="17.25" hidden="1" customHeight="1" x14ac:dyDescent="0.25">
      <c r="A712" s="183" t="s">
        <v>129</v>
      </c>
      <c r="B712" s="190">
        <v>1568</v>
      </c>
      <c r="C712" s="184">
        <v>2011</v>
      </c>
      <c r="D712" s="183" t="s">
        <v>3569</v>
      </c>
      <c r="E712" s="183" t="s">
        <v>740</v>
      </c>
      <c r="F712" s="185">
        <v>610000</v>
      </c>
      <c r="G712" s="183" t="s">
        <v>740</v>
      </c>
      <c r="H712" s="183" t="s">
        <v>3570</v>
      </c>
      <c r="I712" s="183" t="s">
        <v>3571</v>
      </c>
      <c r="J712" s="183" t="s">
        <v>3572</v>
      </c>
      <c r="K712" s="183" t="s">
        <v>3573</v>
      </c>
      <c r="L712" s="184">
        <v>6</v>
      </c>
      <c r="M712" s="184">
        <v>82.5</v>
      </c>
    </row>
    <row r="713" spans="1:13" ht="17.25" hidden="1" customHeight="1" x14ac:dyDescent="0.25">
      <c r="A713" s="183" t="s">
        <v>129</v>
      </c>
      <c r="B713" s="190">
        <v>1569</v>
      </c>
      <c r="C713" s="184">
        <v>2011</v>
      </c>
      <c r="D713" s="183" t="s">
        <v>3574</v>
      </c>
      <c r="E713" s="183" t="s">
        <v>740</v>
      </c>
      <c r="F713" s="185">
        <v>195000</v>
      </c>
      <c r="G713" s="183" t="s">
        <v>740</v>
      </c>
      <c r="H713" s="183" t="s">
        <v>3575</v>
      </c>
      <c r="I713" s="183" t="s">
        <v>3576</v>
      </c>
      <c r="J713" s="183" t="s">
        <v>3577</v>
      </c>
      <c r="K713" s="183" t="s">
        <v>3261</v>
      </c>
      <c r="L713" s="184">
        <v>3</v>
      </c>
      <c r="M713" s="184">
        <v>73.099999999999994</v>
      </c>
    </row>
    <row r="714" spans="1:13" ht="17.25" hidden="1" customHeight="1" x14ac:dyDescent="0.25">
      <c r="A714" s="183" t="s">
        <v>129</v>
      </c>
      <c r="B714" s="190">
        <v>1566</v>
      </c>
      <c r="C714" s="184">
        <v>2011</v>
      </c>
      <c r="D714" s="183" t="s">
        <v>3578</v>
      </c>
      <c r="E714" s="183" t="s">
        <v>740</v>
      </c>
      <c r="F714" s="185">
        <v>372500</v>
      </c>
      <c r="G714" s="183" t="s">
        <v>740</v>
      </c>
      <c r="H714" s="183" t="s">
        <v>3579</v>
      </c>
      <c r="I714" s="183" t="s">
        <v>3580</v>
      </c>
      <c r="J714" s="183" t="s">
        <v>3581</v>
      </c>
      <c r="K714" s="183" t="s">
        <v>3573</v>
      </c>
      <c r="L714" s="184">
        <v>6</v>
      </c>
      <c r="M714" s="184">
        <v>32.1</v>
      </c>
    </row>
    <row r="715" spans="1:13" ht="17.25" hidden="1" customHeight="1" x14ac:dyDescent="0.25">
      <c r="A715" s="183" t="s">
        <v>129</v>
      </c>
      <c r="B715" s="190">
        <v>1564</v>
      </c>
      <c r="C715" s="184">
        <v>2011</v>
      </c>
      <c r="D715" s="183" t="s">
        <v>3582</v>
      </c>
      <c r="E715" s="183" t="s">
        <v>773</v>
      </c>
      <c r="F715" s="185">
        <v>248000</v>
      </c>
      <c r="G715" s="183" t="s">
        <v>740</v>
      </c>
      <c r="H715" s="183" t="s">
        <v>3583</v>
      </c>
      <c r="I715" s="183" t="s">
        <v>3584</v>
      </c>
      <c r="J715" s="183" t="s">
        <v>3585</v>
      </c>
      <c r="K715" s="183" t="s">
        <v>3573</v>
      </c>
      <c r="L715" s="184">
        <v>6</v>
      </c>
      <c r="M715" s="184">
        <v>23.1</v>
      </c>
    </row>
    <row r="716" spans="1:13" ht="17.25" hidden="1" customHeight="1" x14ac:dyDescent="0.25">
      <c r="A716" s="183" t="s">
        <v>129</v>
      </c>
      <c r="B716" s="190">
        <v>1567</v>
      </c>
      <c r="C716" s="184">
        <v>2011</v>
      </c>
      <c r="D716" s="183" t="s">
        <v>3586</v>
      </c>
      <c r="E716" s="183" t="s">
        <v>740</v>
      </c>
      <c r="F716" s="185">
        <v>250000</v>
      </c>
      <c r="G716" s="183" t="s">
        <v>749</v>
      </c>
      <c r="H716" s="183" t="s">
        <v>3587</v>
      </c>
      <c r="I716" s="183"/>
      <c r="J716" s="183" t="s">
        <v>3588</v>
      </c>
      <c r="K716" s="183" t="s">
        <v>1883</v>
      </c>
      <c r="L716" s="184">
        <v>5</v>
      </c>
      <c r="M716" s="184">
        <v>58</v>
      </c>
    </row>
    <row r="717" spans="1:13" ht="17.25" hidden="1" customHeight="1" x14ac:dyDescent="0.25">
      <c r="A717" s="183" t="s">
        <v>129</v>
      </c>
      <c r="B717" s="190">
        <v>1565</v>
      </c>
      <c r="C717" s="184">
        <v>2011</v>
      </c>
      <c r="D717" s="183" t="s">
        <v>3589</v>
      </c>
      <c r="E717" s="183" t="s">
        <v>740</v>
      </c>
      <c r="F717" s="185">
        <v>838000</v>
      </c>
      <c r="G717" s="183" t="s">
        <v>749</v>
      </c>
      <c r="H717" s="183" t="s">
        <v>3590</v>
      </c>
      <c r="I717" s="183" t="s">
        <v>3591</v>
      </c>
      <c r="J717" s="183" t="s">
        <v>3592</v>
      </c>
      <c r="K717" s="183" t="s">
        <v>3593</v>
      </c>
      <c r="L717" s="184">
        <v>14</v>
      </c>
      <c r="M717" s="184">
        <v>30</v>
      </c>
    </row>
    <row r="718" spans="1:13" ht="17.25" hidden="1" customHeight="1" x14ac:dyDescent="0.25">
      <c r="A718" s="183" t="s">
        <v>129</v>
      </c>
      <c r="B718" s="190">
        <v>1570</v>
      </c>
      <c r="C718" s="184">
        <v>2012</v>
      </c>
      <c r="D718" s="183" t="s">
        <v>3594</v>
      </c>
      <c r="E718" s="183" t="s">
        <v>740</v>
      </c>
      <c r="F718" s="185">
        <v>265000</v>
      </c>
      <c r="G718" s="183" t="s">
        <v>749</v>
      </c>
      <c r="H718" s="183" t="s">
        <v>3595</v>
      </c>
      <c r="I718" s="183" t="s">
        <v>3596</v>
      </c>
      <c r="J718" s="183" t="s">
        <v>3597</v>
      </c>
      <c r="K718" s="183" t="s">
        <v>2234</v>
      </c>
      <c r="L718" s="184">
        <v>19</v>
      </c>
      <c r="M718" s="184">
        <v>15</v>
      </c>
    </row>
    <row r="719" spans="1:13" ht="17.25" hidden="1" customHeight="1" x14ac:dyDescent="0.25">
      <c r="A719" s="183" t="s">
        <v>129</v>
      </c>
      <c r="B719" s="190">
        <v>1571</v>
      </c>
      <c r="C719" s="184">
        <v>2012</v>
      </c>
      <c r="D719" s="183" t="s">
        <v>3598</v>
      </c>
      <c r="E719" s="183" t="s">
        <v>740</v>
      </c>
      <c r="F719" s="185">
        <v>318500</v>
      </c>
      <c r="G719" s="183" t="s">
        <v>749</v>
      </c>
      <c r="H719" s="183" t="s">
        <v>3599</v>
      </c>
      <c r="I719" s="183" t="s">
        <v>3600</v>
      </c>
      <c r="J719" s="183" t="s">
        <v>3601</v>
      </c>
      <c r="K719" s="183" t="s">
        <v>3602</v>
      </c>
      <c r="L719" s="184">
        <v>17</v>
      </c>
      <c r="M719" s="184">
        <v>5.7</v>
      </c>
    </row>
    <row r="720" spans="1:13" ht="17.25" hidden="1" customHeight="1" x14ac:dyDescent="0.25">
      <c r="A720" s="183" t="s">
        <v>129</v>
      </c>
      <c r="B720" s="190">
        <v>1574</v>
      </c>
      <c r="C720" s="184">
        <v>2013</v>
      </c>
      <c r="D720" s="183" t="s">
        <v>3603</v>
      </c>
      <c r="E720" s="183" t="s">
        <v>740</v>
      </c>
      <c r="F720" s="189">
        <v>395000</v>
      </c>
      <c r="G720" s="183" t="s">
        <v>740</v>
      </c>
      <c r="H720" s="183" t="s">
        <v>3604</v>
      </c>
      <c r="I720" s="183" t="s">
        <v>3605</v>
      </c>
      <c r="J720" s="183" t="s">
        <v>3606</v>
      </c>
      <c r="K720" s="183" t="s">
        <v>3607</v>
      </c>
      <c r="L720" s="184">
        <v>0</v>
      </c>
      <c r="M720" s="184">
        <v>80.900000000000006</v>
      </c>
    </row>
    <row r="721" spans="1:13" ht="17.25" hidden="1" customHeight="1" x14ac:dyDescent="0.25">
      <c r="A721" s="183" t="s">
        <v>129</v>
      </c>
      <c r="B721" s="190">
        <v>1579</v>
      </c>
      <c r="C721" s="184">
        <v>2014</v>
      </c>
      <c r="D721" s="183" t="s">
        <v>3608</v>
      </c>
      <c r="E721" s="183" t="s">
        <v>740</v>
      </c>
      <c r="F721" s="184">
        <v>0</v>
      </c>
      <c r="G721" s="183" t="s">
        <v>749</v>
      </c>
      <c r="H721" s="183" t="s">
        <v>3609</v>
      </c>
      <c r="I721" s="183" t="s">
        <v>3610</v>
      </c>
      <c r="J721" s="183" t="s">
        <v>3608</v>
      </c>
      <c r="K721" s="183" t="s">
        <v>826</v>
      </c>
      <c r="L721" s="184">
        <v>3</v>
      </c>
      <c r="M721" s="184">
        <v>7</v>
      </c>
    </row>
    <row r="722" spans="1:13" ht="17.25" hidden="1" customHeight="1" x14ac:dyDescent="0.25">
      <c r="A722" s="183" t="s">
        <v>130</v>
      </c>
      <c r="B722" s="184">
        <v>168</v>
      </c>
      <c r="C722" s="184">
        <v>2011</v>
      </c>
      <c r="D722" s="183" t="s">
        <v>3611</v>
      </c>
      <c r="E722" s="183" t="s">
        <v>773</v>
      </c>
      <c r="F722" s="185">
        <v>206147</v>
      </c>
      <c r="G722" s="183" t="s">
        <v>741</v>
      </c>
      <c r="H722" s="183" t="s">
        <v>3612</v>
      </c>
      <c r="I722" s="183" t="s">
        <v>3613</v>
      </c>
      <c r="J722" s="183" t="s">
        <v>3614</v>
      </c>
      <c r="K722" s="183" t="s">
        <v>3615</v>
      </c>
      <c r="L722" s="184">
        <v>99</v>
      </c>
      <c r="M722" s="184">
        <v>4.5</v>
      </c>
    </row>
    <row r="723" spans="1:13" ht="17.25" hidden="1" customHeight="1" x14ac:dyDescent="0.25">
      <c r="A723" s="183" t="s">
        <v>130</v>
      </c>
      <c r="B723" s="184">
        <v>169</v>
      </c>
      <c r="C723" s="184">
        <v>2012</v>
      </c>
      <c r="D723" s="183" t="s">
        <v>3616</v>
      </c>
      <c r="E723" s="183" t="s">
        <v>740</v>
      </c>
      <c r="F723" s="185">
        <v>575000</v>
      </c>
      <c r="G723" s="183" t="s">
        <v>749</v>
      </c>
      <c r="H723" s="183" t="s">
        <v>3617</v>
      </c>
      <c r="I723" s="183" t="s">
        <v>3618</v>
      </c>
      <c r="J723" s="183" t="s">
        <v>3619</v>
      </c>
      <c r="K723" s="183" t="s">
        <v>3615</v>
      </c>
      <c r="L723" s="184">
        <v>99</v>
      </c>
      <c r="M723" s="184">
        <v>12.5</v>
      </c>
    </row>
    <row r="724" spans="1:13" ht="17.25" hidden="1" customHeight="1" x14ac:dyDescent="0.25">
      <c r="A724" s="183" t="s">
        <v>130</v>
      </c>
      <c r="B724" s="184">
        <v>171</v>
      </c>
      <c r="C724" s="184">
        <v>2013</v>
      </c>
      <c r="D724" s="183" t="s">
        <v>3620</v>
      </c>
      <c r="E724" s="183" t="s">
        <v>740</v>
      </c>
      <c r="F724" s="189">
        <v>50000</v>
      </c>
      <c r="G724" s="183" t="s">
        <v>741</v>
      </c>
      <c r="H724" s="183" t="s">
        <v>3621</v>
      </c>
      <c r="I724" s="183" t="s">
        <v>3622</v>
      </c>
      <c r="J724" s="183" t="s">
        <v>3620</v>
      </c>
      <c r="K724" s="183" t="s">
        <v>3623</v>
      </c>
      <c r="L724" s="184">
        <v>0</v>
      </c>
      <c r="M724" s="184">
        <v>1.1000000000000001</v>
      </c>
    </row>
    <row r="725" spans="1:13" ht="17.25" hidden="1" customHeight="1" x14ac:dyDescent="0.25">
      <c r="A725" s="183" t="s">
        <v>130</v>
      </c>
      <c r="B725" s="184">
        <v>172</v>
      </c>
      <c r="C725" s="184">
        <v>2013</v>
      </c>
      <c r="D725" s="183" t="s">
        <v>3624</v>
      </c>
      <c r="E725" s="183" t="s">
        <v>740</v>
      </c>
      <c r="F725" s="189">
        <v>420000</v>
      </c>
      <c r="G725" s="183" t="s">
        <v>749</v>
      </c>
      <c r="H725" s="183" t="s">
        <v>3617</v>
      </c>
      <c r="I725" s="183" t="s">
        <v>3625</v>
      </c>
      <c r="J725" s="183" t="s">
        <v>3624</v>
      </c>
      <c r="K725" s="183" t="s">
        <v>2805</v>
      </c>
      <c r="L725" s="184">
        <v>0</v>
      </c>
      <c r="M725" s="184">
        <v>8.6</v>
      </c>
    </row>
    <row r="726" spans="1:13" ht="17.25" hidden="1" customHeight="1" x14ac:dyDescent="0.25">
      <c r="A726" s="183" t="s">
        <v>130</v>
      </c>
      <c r="B726" s="184">
        <v>176</v>
      </c>
      <c r="C726" s="184">
        <v>2014</v>
      </c>
      <c r="D726" s="183" t="s">
        <v>3626</v>
      </c>
      <c r="E726" s="183" t="s">
        <v>740</v>
      </c>
      <c r="F726" s="184">
        <v>0</v>
      </c>
      <c r="G726" s="183" t="s">
        <v>741</v>
      </c>
      <c r="H726" s="183" t="s">
        <v>3612</v>
      </c>
      <c r="I726" s="183" t="s">
        <v>3627</v>
      </c>
      <c r="J726" s="183" t="s">
        <v>3628</v>
      </c>
      <c r="K726" s="183" t="s">
        <v>2805</v>
      </c>
      <c r="L726" s="184">
        <v>0</v>
      </c>
      <c r="M726" s="184">
        <v>209.8</v>
      </c>
    </row>
    <row r="727" spans="1:13" ht="17.25" hidden="1" customHeight="1" x14ac:dyDescent="0.25">
      <c r="A727" s="183" t="s">
        <v>130</v>
      </c>
      <c r="B727" s="184">
        <v>175</v>
      </c>
      <c r="C727" s="184">
        <v>2014</v>
      </c>
      <c r="D727" s="183" t="s">
        <v>3629</v>
      </c>
      <c r="E727" s="183" t="s">
        <v>740</v>
      </c>
      <c r="F727" s="184">
        <v>0</v>
      </c>
      <c r="G727" s="183" t="s">
        <v>741</v>
      </c>
      <c r="H727" s="183" t="s">
        <v>3630</v>
      </c>
      <c r="I727" s="183" t="s">
        <v>3631</v>
      </c>
      <c r="J727" s="183" t="s">
        <v>3632</v>
      </c>
      <c r="K727" s="183" t="s">
        <v>2805</v>
      </c>
      <c r="L727" s="184">
        <v>0</v>
      </c>
      <c r="M727" s="184">
        <v>38.299999999999997</v>
      </c>
    </row>
    <row r="728" spans="1:13" ht="17.25" hidden="1" customHeight="1" x14ac:dyDescent="0.25">
      <c r="A728" s="183" t="s">
        <v>130</v>
      </c>
      <c r="B728" s="184">
        <v>174</v>
      </c>
      <c r="C728" s="184">
        <v>2014</v>
      </c>
      <c r="D728" s="183" t="s">
        <v>3633</v>
      </c>
      <c r="E728" s="183" t="s">
        <v>740</v>
      </c>
      <c r="F728" s="184">
        <v>0</v>
      </c>
      <c r="G728" s="183" t="s">
        <v>741</v>
      </c>
      <c r="H728" s="183" t="s">
        <v>3634</v>
      </c>
      <c r="I728" s="183" t="s">
        <v>3635</v>
      </c>
      <c r="J728" s="183" t="s">
        <v>3636</v>
      </c>
      <c r="K728" s="183" t="s">
        <v>2805</v>
      </c>
      <c r="L728" s="184">
        <v>99</v>
      </c>
      <c r="M728" s="184">
        <v>2</v>
      </c>
    </row>
    <row r="729" spans="1:13" ht="17.25" hidden="1" customHeight="1" x14ac:dyDescent="0.25">
      <c r="A729" s="183" t="s">
        <v>130</v>
      </c>
      <c r="B729" s="184">
        <v>173</v>
      </c>
      <c r="C729" s="184">
        <v>2014</v>
      </c>
      <c r="D729" s="183" t="s">
        <v>3637</v>
      </c>
      <c r="E729" s="183" t="s">
        <v>740</v>
      </c>
      <c r="F729" s="184">
        <v>0</v>
      </c>
      <c r="G729" s="183" t="s">
        <v>741</v>
      </c>
      <c r="H729" s="183" t="s">
        <v>3638</v>
      </c>
      <c r="I729" s="183" t="s">
        <v>3639</v>
      </c>
      <c r="J729" s="183" t="s">
        <v>3637</v>
      </c>
      <c r="K729" s="183" t="s">
        <v>2805</v>
      </c>
      <c r="L729" s="184">
        <v>0</v>
      </c>
      <c r="M729" s="184">
        <v>1.4</v>
      </c>
    </row>
    <row r="730" spans="1:13" ht="17.25" hidden="1" customHeight="1" x14ac:dyDescent="0.25">
      <c r="A730" s="183" t="s">
        <v>3640</v>
      </c>
      <c r="B730" s="184">
        <v>393</v>
      </c>
      <c r="C730" s="184">
        <v>2011</v>
      </c>
      <c r="D730" s="183" t="s">
        <v>3641</v>
      </c>
      <c r="E730" s="183" t="s">
        <v>740</v>
      </c>
      <c r="F730" s="185">
        <v>727845</v>
      </c>
      <c r="G730" s="183" t="s">
        <v>749</v>
      </c>
      <c r="H730" s="183" t="s">
        <v>3642</v>
      </c>
      <c r="I730" s="183"/>
      <c r="J730" s="183" t="s">
        <v>3643</v>
      </c>
      <c r="K730" s="183" t="s">
        <v>239</v>
      </c>
      <c r="L730" s="184">
        <v>2</v>
      </c>
      <c r="M730" s="184">
        <v>31.5</v>
      </c>
    </row>
    <row r="731" spans="1:13" ht="17.25" hidden="1" customHeight="1" x14ac:dyDescent="0.25">
      <c r="A731" s="183" t="s">
        <v>131</v>
      </c>
      <c r="B731" s="190">
        <v>1094</v>
      </c>
      <c r="C731" s="184">
        <v>2012</v>
      </c>
      <c r="D731" s="183" t="s">
        <v>3644</v>
      </c>
      <c r="E731" s="183" t="s">
        <v>740</v>
      </c>
      <c r="F731" s="185">
        <v>125000</v>
      </c>
      <c r="G731" s="183" t="s">
        <v>741</v>
      </c>
      <c r="H731" s="183" t="s">
        <v>3645</v>
      </c>
      <c r="I731" s="183" t="s">
        <v>3646</v>
      </c>
      <c r="J731" s="183" t="s">
        <v>3644</v>
      </c>
      <c r="K731" s="183" t="s">
        <v>3647</v>
      </c>
      <c r="L731" s="184">
        <v>6</v>
      </c>
      <c r="M731" s="184">
        <v>148.30000000000001</v>
      </c>
    </row>
    <row r="732" spans="1:13" ht="17.25" hidden="1" customHeight="1" x14ac:dyDescent="0.25">
      <c r="A732" s="183" t="s">
        <v>131</v>
      </c>
      <c r="B732" s="190">
        <v>1095</v>
      </c>
      <c r="C732" s="184">
        <v>2012</v>
      </c>
      <c r="D732" s="183" t="s">
        <v>3648</v>
      </c>
      <c r="E732" s="183" t="s">
        <v>773</v>
      </c>
      <c r="F732" s="185">
        <v>100000</v>
      </c>
      <c r="G732" s="183" t="s">
        <v>741</v>
      </c>
      <c r="H732" s="183" t="s">
        <v>3649</v>
      </c>
      <c r="I732" s="183" t="s">
        <v>3650</v>
      </c>
      <c r="J732" s="183" t="s">
        <v>3651</v>
      </c>
      <c r="K732" s="183" t="s">
        <v>3652</v>
      </c>
      <c r="L732" s="184">
        <v>3</v>
      </c>
      <c r="M732" s="184">
        <v>125.2</v>
      </c>
    </row>
    <row r="733" spans="1:13" ht="17.25" hidden="1" customHeight="1" x14ac:dyDescent="0.25">
      <c r="A733" s="183" t="s">
        <v>131</v>
      </c>
      <c r="B733" s="190">
        <v>1093</v>
      </c>
      <c r="C733" s="184">
        <v>2012</v>
      </c>
      <c r="D733" s="183" t="s">
        <v>3653</v>
      </c>
      <c r="E733" s="183" t="s">
        <v>740</v>
      </c>
      <c r="F733" s="185">
        <v>150000</v>
      </c>
      <c r="G733" s="183" t="s">
        <v>741</v>
      </c>
      <c r="H733" s="183" t="s">
        <v>3654</v>
      </c>
      <c r="I733" s="183" t="s">
        <v>3655</v>
      </c>
      <c r="J733" s="183" t="s">
        <v>3656</v>
      </c>
      <c r="K733" s="183" t="s">
        <v>3657</v>
      </c>
      <c r="L733" s="184">
        <v>6</v>
      </c>
      <c r="M733" s="184">
        <v>40.1</v>
      </c>
    </row>
    <row r="734" spans="1:13" ht="17.25" hidden="1" customHeight="1" x14ac:dyDescent="0.25">
      <c r="A734" s="183" t="s">
        <v>131</v>
      </c>
      <c r="B734" s="190">
        <v>1097</v>
      </c>
      <c r="C734" s="184">
        <v>2013</v>
      </c>
      <c r="D734" s="183" t="s">
        <v>3658</v>
      </c>
      <c r="E734" s="183" t="s">
        <v>740</v>
      </c>
      <c r="F734" s="189">
        <v>250000</v>
      </c>
      <c r="G734" s="183" t="s">
        <v>741</v>
      </c>
      <c r="H734" s="183" t="s">
        <v>3659</v>
      </c>
      <c r="I734" s="183" t="s">
        <v>3660</v>
      </c>
      <c r="J734" s="183" t="s">
        <v>3658</v>
      </c>
      <c r="K734" s="183" t="s">
        <v>3661</v>
      </c>
      <c r="L734" s="184">
        <v>0</v>
      </c>
      <c r="M734" s="184">
        <v>101.8</v>
      </c>
    </row>
    <row r="735" spans="1:13" ht="17.25" hidden="1" customHeight="1" x14ac:dyDescent="0.25">
      <c r="A735" s="183" t="s">
        <v>131</v>
      </c>
      <c r="B735" s="190">
        <v>1098</v>
      </c>
      <c r="C735" s="184">
        <v>2013</v>
      </c>
      <c r="D735" s="183" t="s">
        <v>3662</v>
      </c>
      <c r="E735" s="183" t="s">
        <v>740</v>
      </c>
      <c r="F735" s="189">
        <v>250000</v>
      </c>
      <c r="G735" s="183" t="s">
        <v>741</v>
      </c>
      <c r="H735" s="183" t="s">
        <v>3663</v>
      </c>
      <c r="I735" s="183" t="s">
        <v>3664</v>
      </c>
      <c r="J735" s="183" t="s">
        <v>3662</v>
      </c>
      <c r="K735" s="183" t="s">
        <v>3665</v>
      </c>
      <c r="L735" s="184">
        <v>0</v>
      </c>
      <c r="M735" s="184">
        <v>14</v>
      </c>
    </row>
    <row r="736" spans="1:13" ht="17.25" hidden="1" customHeight="1" x14ac:dyDescent="0.25">
      <c r="A736" s="183" t="s">
        <v>131</v>
      </c>
      <c r="B736" s="190">
        <v>1096</v>
      </c>
      <c r="C736" s="184">
        <v>2013</v>
      </c>
      <c r="D736" s="183" t="s">
        <v>3666</v>
      </c>
      <c r="E736" s="183" t="s">
        <v>740</v>
      </c>
      <c r="F736" s="189">
        <v>250000</v>
      </c>
      <c r="G736" s="183" t="s">
        <v>741</v>
      </c>
      <c r="H736" s="183" t="s">
        <v>3667</v>
      </c>
      <c r="I736" s="183" t="s">
        <v>3668</v>
      </c>
      <c r="J736" s="183" t="s">
        <v>3669</v>
      </c>
      <c r="K736" s="183" t="s">
        <v>3647</v>
      </c>
      <c r="L736" s="184">
        <v>0</v>
      </c>
      <c r="M736" s="184">
        <v>11.6</v>
      </c>
    </row>
    <row r="737" spans="1:13" ht="17.25" hidden="1" customHeight="1" x14ac:dyDescent="0.25">
      <c r="A737" s="183" t="s">
        <v>387</v>
      </c>
      <c r="B737" s="190">
        <v>1444</v>
      </c>
      <c r="C737" s="184">
        <v>2011</v>
      </c>
      <c r="D737" s="183" t="s">
        <v>3670</v>
      </c>
      <c r="E737" s="183" t="s">
        <v>740</v>
      </c>
      <c r="F737" s="185">
        <v>584088.11</v>
      </c>
      <c r="G737" s="183" t="s">
        <v>773</v>
      </c>
      <c r="H737" s="183" t="s">
        <v>3671</v>
      </c>
      <c r="I737" s="183" t="s">
        <v>3672</v>
      </c>
      <c r="J737" s="183" t="s">
        <v>3673</v>
      </c>
      <c r="K737" s="183" t="s">
        <v>2253</v>
      </c>
      <c r="L737" s="184">
        <v>0</v>
      </c>
      <c r="M737" s="184">
        <v>106</v>
      </c>
    </row>
    <row r="738" spans="1:13" ht="17.25" hidden="1" customHeight="1" x14ac:dyDescent="0.25">
      <c r="A738" s="183" t="s">
        <v>387</v>
      </c>
      <c r="B738" s="190">
        <v>1428</v>
      </c>
      <c r="C738" s="184">
        <v>2011</v>
      </c>
      <c r="D738" s="183" t="s">
        <v>3674</v>
      </c>
      <c r="E738" s="183" t="s">
        <v>773</v>
      </c>
      <c r="F738" s="185">
        <v>11756.72</v>
      </c>
      <c r="G738" s="183" t="s">
        <v>741</v>
      </c>
      <c r="H738" s="183" t="s">
        <v>3671</v>
      </c>
      <c r="I738" s="183" t="s">
        <v>3675</v>
      </c>
      <c r="J738" s="183" t="s">
        <v>3676</v>
      </c>
      <c r="K738" s="183" t="s">
        <v>3677</v>
      </c>
      <c r="L738" s="184">
        <v>0</v>
      </c>
      <c r="M738" s="184">
        <v>330</v>
      </c>
    </row>
    <row r="739" spans="1:13" ht="17.25" hidden="1" customHeight="1" x14ac:dyDescent="0.25">
      <c r="A739" s="183" t="s">
        <v>387</v>
      </c>
      <c r="B739" s="190">
        <v>1427</v>
      </c>
      <c r="C739" s="184">
        <v>2011</v>
      </c>
      <c r="D739" s="183" t="s">
        <v>3678</v>
      </c>
      <c r="E739" s="183" t="s">
        <v>773</v>
      </c>
      <c r="F739" s="185">
        <v>3438.64</v>
      </c>
      <c r="G739" s="183" t="s">
        <v>741</v>
      </c>
      <c r="H739" s="183" t="s">
        <v>3671</v>
      </c>
      <c r="I739" s="183" t="s">
        <v>3679</v>
      </c>
      <c r="J739" s="183" t="s">
        <v>3680</v>
      </c>
      <c r="K739" s="183" t="s">
        <v>791</v>
      </c>
      <c r="L739" s="184">
        <v>0</v>
      </c>
      <c r="M739" s="184">
        <v>320</v>
      </c>
    </row>
    <row r="740" spans="1:13" ht="17.25" hidden="1" customHeight="1" x14ac:dyDescent="0.25">
      <c r="A740" s="183" t="s">
        <v>387</v>
      </c>
      <c r="B740" s="190">
        <v>1429</v>
      </c>
      <c r="C740" s="184">
        <v>2011</v>
      </c>
      <c r="D740" s="183" t="s">
        <v>3681</v>
      </c>
      <c r="E740" s="183" t="s">
        <v>773</v>
      </c>
      <c r="F740" s="185">
        <v>11622.15</v>
      </c>
      <c r="G740" s="183" t="s">
        <v>741</v>
      </c>
      <c r="H740" s="183" t="s">
        <v>3671</v>
      </c>
      <c r="I740" s="183" t="s">
        <v>3682</v>
      </c>
      <c r="J740" s="183" t="s">
        <v>3683</v>
      </c>
      <c r="K740" s="183" t="s">
        <v>3684</v>
      </c>
      <c r="L740" s="184">
        <v>0</v>
      </c>
      <c r="M740" s="184">
        <v>317</v>
      </c>
    </row>
    <row r="741" spans="1:13" ht="17.25" hidden="1" customHeight="1" x14ac:dyDescent="0.25">
      <c r="A741" s="183" t="s">
        <v>387</v>
      </c>
      <c r="B741" s="190">
        <v>1431</v>
      </c>
      <c r="C741" s="184">
        <v>2011</v>
      </c>
      <c r="D741" s="183" t="s">
        <v>3685</v>
      </c>
      <c r="E741" s="183" t="s">
        <v>773</v>
      </c>
      <c r="F741" s="185">
        <v>12661</v>
      </c>
      <c r="G741" s="183" t="s">
        <v>741</v>
      </c>
      <c r="H741" s="183" t="s">
        <v>3686</v>
      </c>
      <c r="I741" s="183" t="s">
        <v>3687</v>
      </c>
      <c r="J741" s="183" t="s">
        <v>3688</v>
      </c>
      <c r="K741" s="183" t="s">
        <v>3689</v>
      </c>
      <c r="L741" s="184">
        <v>0</v>
      </c>
      <c r="M741" s="184">
        <v>9</v>
      </c>
    </row>
    <row r="742" spans="1:13" ht="17.25" hidden="1" customHeight="1" x14ac:dyDescent="0.25">
      <c r="A742" s="183" t="s">
        <v>387</v>
      </c>
      <c r="B742" s="190">
        <v>1435</v>
      </c>
      <c r="C742" s="184">
        <v>2011</v>
      </c>
      <c r="D742" s="183" t="s">
        <v>3690</v>
      </c>
      <c r="E742" s="183" t="s">
        <v>773</v>
      </c>
      <c r="F742" s="185">
        <v>16331.85</v>
      </c>
      <c r="G742" s="183" t="s">
        <v>741</v>
      </c>
      <c r="H742" s="183" t="s">
        <v>3691</v>
      </c>
      <c r="I742" s="183" t="s">
        <v>3692</v>
      </c>
      <c r="J742" s="183" t="s">
        <v>3693</v>
      </c>
      <c r="K742" s="183" t="s">
        <v>1583</v>
      </c>
      <c r="L742" s="184">
        <v>0</v>
      </c>
      <c r="M742" s="184">
        <v>4.8</v>
      </c>
    </row>
    <row r="743" spans="1:13" ht="17.25" hidden="1" customHeight="1" x14ac:dyDescent="0.25">
      <c r="A743" s="183" t="s">
        <v>387</v>
      </c>
      <c r="B743" s="190">
        <v>1440</v>
      </c>
      <c r="C743" s="184">
        <v>2011</v>
      </c>
      <c r="D743" s="183" t="s">
        <v>3694</v>
      </c>
      <c r="E743" s="183" t="s">
        <v>773</v>
      </c>
      <c r="F743" s="185">
        <v>23205.599999999999</v>
      </c>
      <c r="G743" s="183" t="s">
        <v>741</v>
      </c>
      <c r="H743" s="183" t="s">
        <v>3695</v>
      </c>
      <c r="I743" s="183" t="s">
        <v>3696</v>
      </c>
      <c r="J743" s="183" t="s">
        <v>3697</v>
      </c>
      <c r="K743" s="183" t="s">
        <v>1583</v>
      </c>
      <c r="L743" s="184">
        <v>0</v>
      </c>
      <c r="M743" s="184">
        <v>2.4</v>
      </c>
    </row>
    <row r="744" spans="1:13" ht="17.25" hidden="1" customHeight="1" x14ac:dyDescent="0.25">
      <c r="A744" s="183" t="s">
        <v>387</v>
      </c>
      <c r="B744" s="190">
        <v>1430</v>
      </c>
      <c r="C744" s="184">
        <v>2011</v>
      </c>
      <c r="D744" s="183" t="s">
        <v>3698</v>
      </c>
      <c r="E744" s="183" t="s">
        <v>773</v>
      </c>
      <c r="F744" s="185">
        <v>26376</v>
      </c>
      <c r="G744" s="183" t="s">
        <v>741</v>
      </c>
      <c r="H744" s="183" t="s">
        <v>3699</v>
      </c>
      <c r="I744" s="183" t="s">
        <v>3700</v>
      </c>
      <c r="J744" s="183" t="s">
        <v>3701</v>
      </c>
      <c r="K744" s="183" t="s">
        <v>3702</v>
      </c>
      <c r="L744" s="184">
        <v>0</v>
      </c>
      <c r="M744" s="184">
        <v>1.4</v>
      </c>
    </row>
    <row r="745" spans="1:13" ht="17.25" hidden="1" customHeight="1" x14ac:dyDescent="0.25">
      <c r="A745" s="183" t="s">
        <v>387</v>
      </c>
      <c r="B745" s="190">
        <v>1432</v>
      </c>
      <c r="C745" s="184">
        <v>2011</v>
      </c>
      <c r="D745" s="183" t="s">
        <v>3703</v>
      </c>
      <c r="E745" s="183" t="s">
        <v>773</v>
      </c>
      <c r="F745" s="185">
        <v>23633</v>
      </c>
      <c r="G745" s="183" t="s">
        <v>749</v>
      </c>
      <c r="H745" s="183" t="s">
        <v>3704</v>
      </c>
      <c r="I745" s="183" t="s">
        <v>3705</v>
      </c>
      <c r="J745" s="183" t="s">
        <v>3706</v>
      </c>
      <c r="K745" s="183" t="s">
        <v>3707</v>
      </c>
      <c r="L745" s="184">
        <v>0</v>
      </c>
      <c r="M745" s="184">
        <v>74.400000000000006</v>
      </c>
    </row>
    <row r="746" spans="1:13" ht="17.25" hidden="1" customHeight="1" x14ac:dyDescent="0.25">
      <c r="A746" s="183" t="s">
        <v>387</v>
      </c>
      <c r="B746" s="190">
        <v>1439</v>
      </c>
      <c r="C746" s="184">
        <v>2011</v>
      </c>
      <c r="D746" s="183" t="s">
        <v>3708</v>
      </c>
      <c r="E746" s="183" t="s">
        <v>773</v>
      </c>
      <c r="F746" s="185">
        <v>17936</v>
      </c>
      <c r="G746" s="183" t="s">
        <v>749</v>
      </c>
      <c r="H746" s="183" t="s">
        <v>3709</v>
      </c>
      <c r="I746" s="183" t="s">
        <v>3710</v>
      </c>
      <c r="J746" s="183" t="s">
        <v>3711</v>
      </c>
      <c r="K746" s="183" t="s">
        <v>3712</v>
      </c>
      <c r="L746" s="184">
        <v>0</v>
      </c>
      <c r="M746" s="184">
        <v>33.6</v>
      </c>
    </row>
    <row r="747" spans="1:13" ht="17.25" hidden="1" customHeight="1" x14ac:dyDescent="0.25">
      <c r="A747" s="183" t="s">
        <v>387</v>
      </c>
      <c r="B747" s="190">
        <v>1443</v>
      </c>
      <c r="C747" s="184">
        <v>2011</v>
      </c>
      <c r="D747" s="183" t="s">
        <v>3713</v>
      </c>
      <c r="E747" s="183" t="s">
        <v>773</v>
      </c>
      <c r="F747" s="185">
        <v>41370</v>
      </c>
      <c r="G747" s="183" t="s">
        <v>749</v>
      </c>
      <c r="H747" s="183" t="s">
        <v>3714</v>
      </c>
      <c r="I747" s="183" t="s">
        <v>3715</v>
      </c>
      <c r="J747" s="183" t="s">
        <v>3716</v>
      </c>
      <c r="K747" s="183" t="s">
        <v>3717</v>
      </c>
      <c r="L747" s="184">
        <v>0</v>
      </c>
      <c r="M747" s="184">
        <v>27.3</v>
      </c>
    </row>
    <row r="748" spans="1:13" ht="17.25" hidden="1" customHeight="1" x14ac:dyDescent="0.25">
      <c r="A748" s="183" t="s">
        <v>387</v>
      </c>
      <c r="B748" s="190">
        <v>1434</v>
      </c>
      <c r="C748" s="184">
        <v>2011</v>
      </c>
      <c r="D748" s="183" t="s">
        <v>3718</v>
      </c>
      <c r="E748" s="183" t="s">
        <v>773</v>
      </c>
      <c r="F748" s="185">
        <v>26376</v>
      </c>
      <c r="G748" s="183" t="s">
        <v>749</v>
      </c>
      <c r="H748" s="183" t="s">
        <v>3719</v>
      </c>
      <c r="I748" s="183" t="s">
        <v>3720</v>
      </c>
      <c r="J748" s="183" t="s">
        <v>3721</v>
      </c>
      <c r="K748" s="183" t="s">
        <v>3722</v>
      </c>
      <c r="L748" s="184">
        <v>0</v>
      </c>
      <c r="M748" s="184">
        <v>20.7</v>
      </c>
    </row>
    <row r="749" spans="1:13" ht="17.25" hidden="1" customHeight="1" x14ac:dyDescent="0.25">
      <c r="A749" s="183" t="s">
        <v>387</v>
      </c>
      <c r="B749" s="190">
        <v>1441</v>
      </c>
      <c r="C749" s="184">
        <v>2011</v>
      </c>
      <c r="D749" s="183" t="s">
        <v>3723</v>
      </c>
      <c r="E749" s="183" t="s">
        <v>773</v>
      </c>
      <c r="F749" s="185">
        <v>31376</v>
      </c>
      <c r="G749" s="183" t="s">
        <v>749</v>
      </c>
      <c r="H749" s="183" t="s">
        <v>3724</v>
      </c>
      <c r="I749" s="183" t="s">
        <v>3725</v>
      </c>
      <c r="J749" s="183" t="s">
        <v>3726</v>
      </c>
      <c r="K749" s="183" t="s">
        <v>3727</v>
      </c>
      <c r="L749" s="184">
        <v>0</v>
      </c>
      <c r="M749" s="184">
        <v>17.2</v>
      </c>
    </row>
    <row r="750" spans="1:13" ht="17.25" hidden="1" customHeight="1" x14ac:dyDescent="0.25">
      <c r="A750" s="183" t="s">
        <v>387</v>
      </c>
      <c r="B750" s="190">
        <v>1436</v>
      </c>
      <c r="C750" s="184">
        <v>2011</v>
      </c>
      <c r="D750" s="183" t="s">
        <v>3728</v>
      </c>
      <c r="E750" s="183" t="s">
        <v>773</v>
      </c>
      <c r="F750" s="185">
        <v>46376</v>
      </c>
      <c r="G750" s="183" t="s">
        <v>749</v>
      </c>
      <c r="H750" s="183" t="s">
        <v>2762</v>
      </c>
      <c r="I750" s="183" t="s">
        <v>3729</v>
      </c>
      <c r="J750" s="183" t="s">
        <v>3730</v>
      </c>
      <c r="K750" s="183" t="s">
        <v>1354</v>
      </c>
      <c r="L750" s="184">
        <v>0</v>
      </c>
      <c r="M750" s="184">
        <v>9</v>
      </c>
    </row>
    <row r="751" spans="1:13" ht="17.25" hidden="1" customHeight="1" x14ac:dyDescent="0.25">
      <c r="A751" s="183" t="s">
        <v>387</v>
      </c>
      <c r="B751" s="190">
        <v>1433</v>
      </c>
      <c r="C751" s="184">
        <v>2011</v>
      </c>
      <c r="D751" s="183" t="s">
        <v>3731</v>
      </c>
      <c r="E751" s="183" t="s">
        <v>773</v>
      </c>
      <c r="F751" s="185">
        <v>25321</v>
      </c>
      <c r="G751" s="183" t="s">
        <v>749</v>
      </c>
      <c r="H751" s="183" t="s">
        <v>3732</v>
      </c>
      <c r="I751" s="183" t="s">
        <v>3733</v>
      </c>
      <c r="J751" s="183" t="s">
        <v>1214</v>
      </c>
      <c r="K751" s="183" t="s">
        <v>3734</v>
      </c>
      <c r="L751" s="184">
        <v>0</v>
      </c>
      <c r="M751" s="184">
        <v>2.4</v>
      </c>
    </row>
    <row r="752" spans="1:13" ht="17.25" hidden="1" customHeight="1" x14ac:dyDescent="0.25">
      <c r="A752" s="183" t="s">
        <v>387</v>
      </c>
      <c r="B752" s="190">
        <v>1442</v>
      </c>
      <c r="C752" s="184">
        <v>2011</v>
      </c>
      <c r="D752" s="183" t="s">
        <v>3735</v>
      </c>
      <c r="E752" s="183" t="s">
        <v>773</v>
      </c>
      <c r="F752" s="185">
        <v>10578</v>
      </c>
      <c r="G752" s="183" t="s">
        <v>749</v>
      </c>
      <c r="H752" s="183" t="s">
        <v>3736</v>
      </c>
      <c r="I752" s="183" t="s">
        <v>3737</v>
      </c>
      <c r="J752" s="183" t="s">
        <v>3738</v>
      </c>
      <c r="K752" s="183" t="s">
        <v>3739</v>
      </c>
      <c r="L752" s="184">
        <v>0</v>
      </c>
      <c r="M752" s="184">
        <v>2</v>
      </c>
    </row>
    <row r="753" spans="1:13" ht="17.25" hidden="1" customHeight="1" x14ac:dyDescent="0.25">
      <c r="A753" s="183" t="s">
        <v>387</v>
      </c>
      <c r="B753" s="190">
        <v>1438</v>
      </c>
      <c r="C753" s="184">
        <v>2011</v>
      </c>
      <c r="D753" s="183" t="s">
        <v>3740</v>
      </c>
      <c r="E753" s="183" t="s">
        <v>773</v>
      </c>
      <c r="F753" s="185">
        <v>20820</v>
      </c>
      <c r="G753" s="183" t="s">
        <v>749</v>
      </c>
      <c r="H753" s="183" t="s">
        <v>3741</v>
      </c>
      <c r="I753" s="183" t="s">
        <v>3742</v>
      </c>
      <c r="J753" s="183" t="s">
        <v>3743</v>
      </c>
      <c r="K753" s="183" t="s">
        <v>3744</v>
      </c>
      <c r="L753" s="184">
        <v>0</v>
      </c>
      <c r="M753" s="184">
        <v>1.8</v>
      </c>
    </row>
    <row r="754" spans="1:13" ht="17.25" hidden="1" customHeight="1" x14ac:dyDescent="0.25">
      <c r="A754" s="183" t="s">
        <v>387</v>
      </c>
      <c r="B754" s="190">
        <v>1437</v>
      </c>
      <c r="C754" s="184">
        <v>2011</v>
      </c>
      <c r="D754" s="183" t="s">
        <v>3745</v>
      </c>
      <c r="E754" s="183" t="s">
        <v>773</v>
      </c>
      <c r="F754" s="185">
        <v>10567</v>
      </c>
      <c r="G754" s="183" t="s">
        <v>749</v>
      </c>
      <c r="H754" s="183" t="s">
        <v>3746</v>
      </c>
      <c r="I754" s="183" t="s">
        <v>3747</v>
      </c>
      <c r="J754" s="183" t="s">
        <v>3748</v>
      </c>
      <c r="K754" s="183" t="s">
        <v>3707</v>
      </c>
      <c r="L754" s="184">
        <v>0</v>
      </c>
      <c r="M754" s="184">
        <v>1.3</v>
      </c>
    </row>
    <row r="755" spans="1:13" ht="17.25" hidden="1" customHeight="1" x14ac:dyDescent="0.25">
      <c r="A755" s="183" t="s">
        <v>387</v>
      </c>
      <c r="B755" s="190">
        <v>1445</v>
      </c>
      <c r="C755" s="184">
        <v>2012</v>
      </c>
      <c r="D755" s="183" t="s">
        <v>3749</v>
      </c>
      <c r="E755" s="183" t="s">
        <v>740</v>
      </c>
      <c r="F755" s="185">
        <v>560703.12</v>
      </c>
      <c r="G755" s="183" t="s">
        <v>741</v>
      </c>
      <c r="H755" s="183" t="s">
        <v>3671</v>
      </c>
      <c r="I755" s="183" t="s">
        <v>3750</v>
      </c>
      <c r="J755" s="183" t="s">
        <v>3673</v>
      </c>
      <c r="K755" s="183" t="s">
        <v>2253</v>
      </c>
      <c r="L755" s="184">
        <v>0</v>
      </c>
      <c r="M755" s="184">
        <v>106</v>
      </c>
    </row>
    <row r="756" spans="1:13" ht="17.25" hidden="1" customHeight="1" x14ac:dyDescent="0.25">
      <c r="A756" s="183" t="s">
        <v>387</v>
      </c>
      <c r="B756" s="190">
        <v>1448</v>
      </c>
      <c r="C756" s="184">
        <v>2013</v>
      </c>
      <c r="D756" s="183" t="s">
        <v>3751</v>
      </c>
      <c r="E756" s="183" t="s">
        <v>773</v>
      </c>
      <c r="F756" s="185">
        <v>51370</v>
      </c>
      <c r="G756" s="183" t="s">
        <v>740</v>
      </c>
      <c r="H756" s="183" t="s">
        <v>3704</v>
      </c>
      <c r="I756" s="183" t="s">
        <v>3752</v>
      </c>
      <c r="J756" s="183" t="s">
        <v>3753</v>
      </c>
      <c r="K756" s="183" t="s">
        <v>3754</v>
      </c>
      <c r="L756" s="184">
        <v>0</v>
      </c>
      <c r="M756" s="184">
        <v>78.2</v>
      </c>
    </row>
    <row r="757" spans="1:13" ht="17.25" hidden="1" customHeight="1" x14ac:dyDescent="0.25">
      <c r="A757" s="183" t="s">
        <v>387</v>
      </c>
      <c r="B757" s="190">
        <v>1455</v>
      </c>
      <c r="C757" s="184">
        <v>2013</v>
      </c>
      <c r="D757" s="183" t="s">
        <v>3755</v>
      </c>
      <c r="E757" s="183" t="s">
        <v>740</v>
      </c>
      <c r="F757" s="185">
        <v>25331</v>
      </c>
      <c r="G757" s="183" t="s">
        <v>741</v>
      </c>
      <c r="H757" s="183" t="s">
        <v>3709</v>
      </c>
      <c r="I757" s="183" t="s">
        <v>3756</v>
      </c>
      <c r="J757" s="183" t="s">
        <v>3757</v>
      </c>
      <c r="K757" s="183" t="s">
        <v>3712</v>
      </c>
      <c r="L757" s="184">
        <v>0</v>
      </c>
      <c r="M757" s="184">
        <v>17</v>
      </c>
    </row>
    <row r="758" spans="1:13" ht="17.25" hidden="1" customHeight="1" x14ac:dyDescent="0.25">
      <c r="A758" s="183" t="s">
        <v>387</v>
      </c>
      <c r="B758" s="190">
        <v>1449</v>
      </c>
      <c r="C758" s="184">
        <v>2013</v>
      </c>
      <c r="D758" s="183" t="s">
        <v>3758</v>
      </c>
      <c r="E758" s="183" t="s">
        <v>740</v>
      </c>
      <c r="F758" s="185">
        <v>46386</v>
      </c>
      <c r="G758" s="183" t="s">
        <v>741</v>
      </c>
      <c r="H758" s="183" t="s">
        <v>3732</v>
      </c>
      <c r="I758" s="183" t="s">
        <v>3759</v>
      </c>
      <c r="J758" s="183" t="s">
        <v>3760</v>
      </c>
      <c r="K758" s="183" t="s">
        <v>3734</v>
      </c>
      <c r="L758" s="184">
        <v>0</v>
      </c>
      <c r="M758" s="184">
        <v>1.5</v>
      </c>
    </row>
    <row r="759" spans="1:13" ht="17.25" hidden="1" customHeight="1" x14ac:dyDescent="0.25">
      <c r="A759" s="183" t="s">
        <v>387</v>
      </c>
      <c r="B759" s="190">
        <v>1456</v>
      </c>
      <c r="C759" s="184">
        <v>2013</v>
      </c>
      <c r="D759" s="183" t="s">
        <v>3761</v>
      </c>
      <c r="E759" s="183" t="s">
        <v>740</v>
      </c>
      <c r="F759" s="185">
        <v>29386</v>
      </c>
      <c r="G759" s="183" t="s">
        <v>741</v>
      </c>
      <c r="H759" s="183" t="s">
        <v>3762</v>
      </c>
      <c r="I759" s="183"/>
      <c r="J759" s="183" t="s">
        <v>3763</v>
      </c>
      <c r="K759" s="183" t="s">
        <v>3764</v>
      </c>
      <c r="L759" s="184">
        <v>0</v>
      </c>
      <c r="M759" s="184">
        <v>0.2</v>
      </c>
    </row>
    <row r="760" spans="1:13" ht="17.25" hidden="1" customHeight="1" x14ac:dyDescent="0.25">
      <c r="A760" s="183" t="s">
        <v>387</v>
      </c>
      <c r="B760" s="190">
        <v>1450</v>
      </c>
      <c r="C760" s="184">
        <v>2013</v>
      </c>
      <c r="D760" s="183" t="s">
        <v>3765</v>
      </c>
      <c r="E760" s="183" t="s">
        <v>773</v>
      </c>
      <c r="F760" s="185">
        <v>39386</v>
      </c>
      <c r="G760" s="183" t="s">
        <v>749</v>
      </c>
      <c r="H760" s="183" t="s">
        <v>3766</v>
      </c>
      <c r="I760" s="183"/>
      <c r="J760" s="183" t="s">
        <v>3767</v>
      </c>
      <c r="K760" s="183" t="s">
        <v>3754</v>
      </c>
      <c r="L760" s="184">
        <v>0</v>
      </c>
      <c r="M760" s="184">
        <v>40</v>
      </c>
    </row>
    <row r="761" spans="1:13" ht="17.25" hidden="1" customHeight="1" x14ac:dyDescent="0.25">
      <c r="A761" s="183" t="s">
        <v>387</v>
      </c>
      <c r="B761" s="190">
        <v>1452</v>
      </c>
      <c r="C761" s="184">
        <v>2013</v>
      </c>
      <c r="D761" s="183" t="s">
        <v>3768</v>
      </c>
      <c r="E761" s="183" t="s">
        <v>773</v>
      </c>
      <c r="F761" s="185">
        <v>28386</v>
      </c>
      <c r="G761" s="183" t="s">
        <v>749</v>
      </c>
      <c r="H761" s="183" t="s">
        <v>3769</v>
      </c>
      <c r="I761" s="183"/>
      <c r="J761" s="183" t="s">
        <v>3770</v>
      </c>
      <c r="K761" s="183" t="s">
        <v>3771</v>
      </c>
      <c r="L761" s="184">
        <v>0</v>
      </c>
      <c r="M761" s="184">
        <v>16</v>
      </c>
    </row>
    <row r="762" spans="1:13" ht="17.25" hidden="1" customHeight="1" x14ac:dyDescent="0.25">
      <c r="A762" s="183" t="s">
        <v>387</v>
      </c>
      <c r="B762" s="190">
        <v>1446</v>
      </c>
      <c r="C762" s="184">
        <v>2013</v>
      </c>
      <c r="D762" s="183" t="s">
        <v>3772</v>
      </c>
      <c r="E762" s="183" t="s">
        <v>740</v>
      </c>
      <c r="F762" s="185">
        <v>19324</v>
      </c>
      <c r="G762" s="183" t="s">
        <v>749</v>
      </c>
      <c r="H762" s="183" t="s">
        <v>3686</v>
      </c>
      <c r="I762" s="183"/>
      <c r="J762" s="183" t="s">
        <v>3773</v>
      </c>
      <c r="K762" s="183" t="s">
        <v>2899</v>
      </c>
      <c r="L762" s="184">
        <v>0</v>
      </c>
      <c r="M762" s="184">
        <v>15</v>
      </c>
    </row>
    <row r="763" spans="1:13" ht="17.25" hidden="1" customHeight="1" x14ac:dyDescent="0.25">
      <c r="A763" s="183" t="s">
        <v>387</v>
      </c>
      <c r="B763" s="190">
        <v>1454</v>
      </c>
      <c r="C763" s="184">
        <v>2013</v>
      </c>
      <c r="D763" s="183" t="s">
        <v>3774</v>
      </c>
      <c r="E763" s="183" t="s">
        <v>740</v>
      </c>
      <c r="F763" s="185">
        <v>47386</v>
      </c>
      <c r="G763" s="183" t="s">
        <v>749</v>
      </c>
      <c r="H763" s="183" t="s">
        <v>3775</v>
      </c>
      <c r="I763" s="183"/>
      <c r="J763" s="183" t="s">
        <v>3776</v>
      </c>
      <c r="K763" s="183" t="s">
        <v>1583</v>
      </c>
      <c r="L763" s="184">
        <v>0</v>
      </c>
      <c r="M763" s="184">
        <v>15</v>
      </c>
    </row>
    <row r="764" spans="1:13" ht="17.25" hidden="1" customHeight="1" x14ac:dyDescent="0.25">
      <c r="A764" s="183" t="s">
        <v>387</v>
      </c>
      <c r="B764" s="190">
        <v>1447</v>
      </c>
      <c r="C764" s="184">
        <v>2013</v>
      </c>
      <c r="D764" s="183" t="s">
        <v>3777</v>
      </c>
      <c r="E764" s="183" t="s">
        <v>740</v>
      </c>
      <c r="F764" s="185">
        <v>51386</v>
      </c>
      <c r="G764" s="183" t="s">
        <v>749</v>
      </c>
      <c r="H764" s="183" t="s">
        <v>3778</v>
      </c>
      <c r="I764" s="183"/>
      <c r="J764" s="183" t="s">
        <v>3779</v>
      </c>
      <c r="K764" s="183" t="s">
        <v>3780</v>
      </c>
      <c r="L764" s="184">
        <v>0</v>
      </c>
      <c r="M764" s="184">
        <v>3.3</v>
      </c>
    </row>
    <row r="765" spans="1:13" ht="17.25" hidden="1" customHeight="1" x14ac:dyDescent="0.25">
      <c r="A765" s="183" t="s">
        <v>387</v>
      </c>
      <c r="B765" s="190">
        <v>1453</v>
      </c>
      <c r="C765" s="184">
        <v>2013</v>
      </c>
      <c r="D765" s="183" t="s">
        <v>3781</v>
      </c>
      <c r="E765" s="183" t="s">
        <v>773</v>
      </c>
      <c r="F765" s="185">
        <v>12665</v>
      </c>
      <c r="G765" s="183" t="s">
        <v>749</v>
      </c>
      <c r="H765" s="183" t="s">
        <v>3782</v>
      </c>
      <c r="I765" s="183" t="s">
        <v>3783</v>
      </c>
      <c r="J765" s="183" t="s">
        <v>3784</v>
      </c>
      <c r="K765" s="183" t="s">
        <v>3785</v>
      </c>
      <c r="L765" s="184">
        <v>0</v>
      </c>
      <c r="M765" s="184">
        <v>2.1</v>
      </c>
    </row>
    <row r="766" spans="1:13" ht="17.25" hidden="1" customHeight="1" x14ac:dyDescent="0.25">
      <c r="A766" s="183" t="s">
        <v>387</v>
      </c>
      <c r="B766" s="190">
        <v>1451</v>
      </c>
      <c r="C766" s="184">
        <v>2013</v>
      </c>
      <c r="D766" s="183" t="s">
        <v>3786</v>
      </c>
      <c r="E766" s="183" t="s">
        <v>740</v>
      </c>
      <c r="F766" s="185">
        <v>21109</v>
      </c>
      <c r="G766" s="183" t="s">
        <v>749</v>
      </c>
      <c r="H766" s="183" t="s">
        <v>3787</v>
      </c>
      <c r="I766" s="183" t="s">
        <v>3788</v>
      </c>
      <c r="J766" s="183" t="s">
        <v>3789</v>
      </c>
      <c r="K766" s="183" t="s">
        <v>3790</v>
      </c>
      <c r="L766" s="184">
        <v>0</v>
      </c>
      <c r="M766" s="184">
        <v>1.2</v>
      </c>
    </row>
    <row r="767" spans="1:13" ht="17.25" hidden="1" customHeight="1" x14ac:dyDescent="0.25">
      <c r="A767" s="183" t="s">
        <v>14</v>
      </c>
      <c r="B767" s="184">
        <v>796</v>
      </c>
      <c r="C767" s="184">
        <v>2011</v>
      </c>
      <c r="D767" s="183" t="s">
        <v>3791</v>
      </c>
      <c r="E767" s="183" t="s">
        <v>773</v>
      </c>
      <c r="F767" s="185">
        <v>459031</v>
      </c>
      <c r="G767" s="183" t="s">
        <v>740</v>
      </c>
      <c r="H767" s="183" t="s">
        <v>3792</v>
      </c>
      <c r="I767" s="183" t="s">
        <v>3793</v>
      </c>
      <c r="J767" s="183" t="s">
        <v>3794</v>
      </c>
      <c r="K767" s="183" t="s">
        <v>3510</v>
      </c>
      <c r="L767" s="184">
        <v>4</v>
      </c>
      <c r="M767" s="185">
        <v>2902</v>
      </c>
    </row>
    <row r="768" spans="1:13" ht="17.25" hidden="1" customHeight="1" x14ac:dyDescent="0.25">
      <c r="A768" s="183" t="s">
        <v>14</v>
      </c>
      <c r="B768" s="184">
        <v>798</v>
      </c>
      <c r="C768" s="184">
        <v>2011</v>
      </c>
      <c r="D768" s="183" t="s">
        <v>3795</v>
      </c>
      <c r="E768" s="183" t="s">
        <v>740</v>
      </c>
      <c r="F768" s="185">
        <v>507348</v>
      </c>
      <c r="G768" s="183" t="s">
        <v>740</v>
      </c>
      <c r="H768" s="183" t="s">
        <v>3792</v>
      </c>
      <c r="I768" s="183" t="s">
        <v>3796</v>
      </c>
      <c r="J768" s="183" t="s">
        <v>3797</v>
      </c>
      <c r="K768" s="183" t="s">
        <v>973</v>
      </c>
      <c r="L768" s="184">
        <v>6</v>
      </c>
      <c r="M768" s="184">
        <v>211</v>
      </c>
    </row>
    <row r="769" spans="1:13" ht="17.25" hidden="1" customHeight="1" x14ac:dyDescent="0.25">
      <c r="A769" s="183" t="s">
        <v>14</v>
      </c>
      <c r="B769" s="184">
        <v>797</v>
      </c>
      <c r="C769" s="184">
        <v>2011</v>
      </c>
      <c r="D769" s="183" t="s">
        <v>3798</v>
      </c>
      <c r="E769" s="183" t="s">
        <v>740</v>
      </c>
      <c r="F769" s="185">
        <v>466527</v>
      </c>
      <c r="G769" s="183" t="s">
        <v>741</v>
      </c>
      <c r="H769" s="183" t="s">
        <v>3792</v>
      </c>
      <c r="I769" s="183" t="s">
        <v>3799</v>
      </c>
      <c r="J769" s="183" t="s">
        <v>3800</v>
      </c>
      <c r="K769" s="183" t="s">
        <v>3801</v>
      </c>
      <c r="L769" s="184">
        <v>9</v>
      </c>
      <c r="M769" s="185">
        <v>1459</v>
      </c>
    </row>
    <row r="770" spans="1:13" ht="17.25" hidden="1" customHeight="1" x14ac:dyDescent="0.25">
      <c r="A770" s="183" t="s">
        <v>14</v>
      </c>
      <c r="B770" s="184">
        <v>799</v>
      </c>
      <c r="C770" s="184">
        <v>2011</v>
      </c>
      <c r="D770" s="183" t="s">
        <v>3802</v>
      </c>
      <c r="E770" s="183" t="s">
        <v>740</v>
      </c>
      <c r="F770" s="185">
        <v>81642</v>
      </c>
      <c r="G770" s="183" t="s">
        <v>741</v>
      </c>
      <c r="H770" s="183" t="s">
        <v>3792</v>
      </c>
      <c r="I770" s="183" t="s">
        <v>3803</v>
      </c>
      <c r="J770" s="183" t="s">
        <v>3800</v>
      </c>
      <c r="K770" s="183" t="s">
        <v>3801</v>
      </c>
      <c r="L770" s="184">
        <v>9</v>
      </c>
      <c r="M770" s="185">
        <v>1459</v>
      </c>
    </row>
    <row r="771" spans="1:13" ht="17.25" hidden="1" customHeight="1" x14ac:dyDescent="0.25">
      <c r="A771" s="183" t="s">
        <v>14</v>
      </c>
      <c r="B771" s="184">
        <v>809</v>
      </c>
      <c r="C771" s="184">
        <v>2012</v>
      </c>
      <c r="D771" s="183" t="s">
        <v>3804</v>
      </c>
      <c r="E771" s="183" t="s">
        <v>740</v>
      </c>
      <c r="F771" s="185">
        <v>36610</v>
      </c>
      <c r="G771" s="183" t="s">
        <v>749</v>
      </c>
      <c r="H771" s="183" t="s">
        <v>3792</v>
      </c>
      <c r="I771" s="183" t="s">
        <v>3805</v>
      </c>
      <c r="J771" s="183" t="s">
        <v>3806</v>
      </c>
      <c r="K771" s="183" t="s">
        <v>874</v>
      </c>
      <c r="L771" s="184">
        <v>5</v>
      </c>
      <c r="M771" s="185">
        <v>19514</v>
      </c>
    </row>
    <row r="772" spans="1:13" ht="17.25" hidden="1" customHeight="1" x14ac:dyDescent="0.25">
      <c r="A772" s="183" t="s">
        <v>14</v>
      </c>
      <c r="B772" s="184">
        <v>801</v>
      </c>
      <c r="C772" s="184">
        <v>2012</v>
      </c>
      <c r="D772" s="183" t="s">
        <v>3807</v>
      </c>
      <c r="E772" s="183" t="s">
        <v>740</v>
      </c>
      <c r="F772" s="185">
        <v>36610</v>
      </c>
      <c r="G772" s="183" t="s">
        <v>749</v>
      </c>
      <c r="H772" s="183" t="s">
        <v>3792</v>
      </c>
      <c r="I772" s="183" t="s">
        <v>3808</v>
      </c>
      <c r="J772" s="183" t="s">
        <v>3809</v>
      </c>
      <c r="K772" s="183" t="s">
        <v>786</v>
      </c>
      <c r="L772" s="184">
        <v>7</v>
      </c>
      <c r="M772" s="185">
        <v>12617.5</v>
      </c>
    </row>
    <row r="773" spans="1:13" ht="17.25" hidden="1" customHeight="1" x14ac:dyDescent="0.25">
      <c r="A773" s="183" t="s">
        <v>14</v>
      </c>
      <c r="B773" s="184">
        <v>800</v>
      </c>
      <c r="C773" s="184">
        <v>2012</v>
      </c>
      <c r="D773" s="183" t="s">
        <v>3810</v>
      </c>
      <c r="E773" s="183" t="s">
        <v>740</v>
      </c>
      <c r="F773" s="185">
        <v>36610</v>
      </c>
      <c r="G773" s="183" t="s">
        <v>749</v>
      </c>
      <c r="H773" s="183" t="s">
        <v>3792</v>
      </c>
      <c r="I773" s="183" t="s">
        <v>3811</v>
      </c>
      <c r="J773" s="183" t="s">
        <v>3812</v>
      </c>
      <c r="K773" s="183" t="s">
        <v>2003</v>
      </c>
      <c r="L773" s="184">
        <v>7</v>
      </c>
      <c r="M773" s="185">
        <v>10154.5</v>
      </c>
    </row>
    <row r="774" spans="1:13" ht="17.25" hidden="1" customHeight="1" x14ac:dyDescent="0.25">
      <c r="A774" s="183" t="s">
        <v>14</v>
      </c>
      <c r="B774" s="184">
        <v>811</v>
      </c>
      <c r="C774" s="184">
        <v>2012</v>
      </c>
      <c r="D774" s="183" t="s">
        <v>3813</v>
      </c>
      <c r="E774" s="183" t="s">
        <v>740</v>
      </c>
      <c r="F774" s="185">
        <v>36610</v>
      </c>
      <c r="G774" s="183" t="s">
        <v>749</v>
      </c>
      <c r="H774" s="183" t="s">
        <v>3792</v>
      </c>
      <c r="I774" s="183" t="s">
        <v>3814</v>
      </c>
      <c r="J774" s="183" t="s">
        <v>3815</v>
      </c>
      <c r="K774" s="183" t="s">
        <v>3816</v>
      </c>
      <c r="L774" s="184">
        <v>6</v>
      </c>
      <c r="M774" s="185">
        <v>6237</v>
      </c>
    </row>
    <row r="775" spans="1:13" ht="17.25" hidden="1" customHeight="1" x14ac:dyDescent="0.25">
      <c r="A775" s="183" t="s">
        <v>14</v>
      </c>
      <c r="B775" s="184">
        <v>806</v>
      </c>
      <c r="C775" s="184">
        <v>2012</v>
      </c>
      <c r="D775" s="183" t="s">
        <v>3817</v>
      </c>
      <c r="E775" s="183" t="s">
        <v>740</v>
      </c>
      <c r="F775" s="185">
        <v>36610</v>
      </c>
      <c r="G775" s="183" t="s">
        <v>749</v>
      </c>
      <c r="H775" s="183" t="s">
        <v>3792</v>
      </c>
      <c r="I775" s="183" t="s">
        <v>3818</v>
      </c>
      <c r="J775" s="183" t="s">
        <v>3819</v>
      </c>
      <c r="K775" s="183" t="s">
        <v>935</v>
      </c>
      <c r="L775" s="184">
        <v>8</v>
      </c>
      <c r="M775" s="185">
        <v>2650.3</v>
      </c>
    </row>
    <row r="776" spans="1:13" ht="17.25" hidden="1" customHeight="1" x14ac:dyDescent="0.25">
      <c r="A776" s="183" t="s">
        <v>14</v>
      </c>
      <c r="B776" s="184">
        <v>807</v>
      </c>
      <c r="C776" s="184">
        <v>2012</v>
      </c>
      <c r="D776" s="183" t="s">
        <v>3820</v>
      </c>
      <c r="E776" s="183" t="s">
        <v>740</v>
      </c>
      <c r="F776" s="185">
        <v>36610</v>
      </c>
      <c r="G776" s="183" t="s">
        <v>749</v>
      </c>
      <c r="H776" s="183" t="s">
        <v>3792</v>
      </c>
      <c r="I776" s="183" t="s">
        <v>3821</v>
      </c>
      <c r="J776" s="183" t="s">
        <v>3822</v>
      </c>
      <c r="K776" s="183" t="s">
        <v>3823</v>
      </c>
      <c r="L776" s="184">
        <v>4</v>
      </c>
      <c r="M776" s="185">
        <v>2475.1999999999998</v>
      </c>
    </row>
    <row r="777" spans="1:13" ht="17.25" hidden="1" customHeight="1" x14ac:dyDescent="0.25">
      <c r="A777" s="183" t="s">
        <v>14</v>
      </c>
      <c r="B777" s="184">
        <v>803</v>
      </c>
      <c r="C777" s="184">
        <v>2012</v>
      </c>
      <c r="D777" s="183" t="s">
        <v>3824</v>
      </c>
      <c r="E777" s="183" t="s">
        <v>740</v>
      </c>
      <c r="F777" s="185">
        <v>36610</v>
      </c>
      <c r="G777" s="183" t="s">
        <v>749</v>
      </c>
      <c r="H777" s="183" t="s">
        <v>3792</v>
      </c>
      <c r="I777" s="183" t="s">
        <v>3825</v>
      </c>
      <c r="J777" s="183" t="s">
        <v>3826</v>
      </c>
      <c r="K777" s="183" t="s">
        <v>3827</v>
      </c>
      <c r="L777" s="184">
        <v>1</v>
      </c>
      <c r="M777" s="185">
        <v>1994.4</v>
      </c>
    </row>
    <row r="778" spans="1:13" ht="17.25" hidden="1" customHeight="1" x14ac:dyDescent="0.25">
      <c r="A778" s="183" t="s">
        <v>14</v>
      </c>
      <c r="B778" s="184">
        <v>813</v>
      </c>
      <c r="C778" s="184">
        <v>2012</v>
      </c>
      <c r="D778" s="183" t="s">
        <v>3828</v>
      </c>
      <c r="E778" s="183" t="s">
        <v>740</v>
      </c>
      <c r="F778" s="185">
        <v>36610</v>
      </c>
      <c r="G778" s="183" t="s">
        <v>749</v>
      </c>
      <c r="H778" s="183" t="s">
        <v>3792</v>
      </c>
      <c r="I778" s="183" t="s">
        <v>3829</v>
      </c>
      <c r="J778" s="183" t="s">
        <v>3830</v>
      </c>
      <c r="K778" s="183" t="s">
        <v>2221</v>
      </c>
      <c r="L778" s="184">
        <v>4</v>
      </c>
      <c r="M778" s="185">
        <v>1667</v>
      </c>
    </row>
    <row r="779" spans="1:13" ht="17.25" hidden="1" customHeight="1" x14ac:dyDescent="0.25">
      <c r="A779" s="183" t="s">
        <v>14</v>
      </c>
      <c r="B779" s="184">
        <v>808</v>
      </c>
      <c r="C779" s="184">
        <v>2012</v>
      </c>
      <c r="D779" s="183" t="s">
        <v>3831</v>
      </c>
      <c r="E779" s="183" t="s">
        <v>740</v>
      </c>
      <c r="F779" s="185">
        <v>36610</v>
      </c>
      <c r="G779" s="183" t="s">
        <v>749</v>
      </c>
      <c r="H779" s="183" t="s">
        <v>3792</v>
      </c>
      <c r="I779" s="183" t="s">
        <v>3832</v>
      </c>
      <c r="J779" s="183" t="s">
        <v>3833</v>
      </c>
      <c r="K779" s="183" t="s">
        <v>791</v>
      </c>
      <c r="L779" s="184">
        <v>6</v>
      </c>
      <c r="M779" s="185">
        <v>1537</v>
      </c>
    </row>
    <row r="780" spans="1:13" ht="17.25" hidden="1" customHeight="1" x14ac:dyDescent="0.25">
      <c r="A780" s="183" t="s">
        <v>14</v>
      </c>
      <c r="B780" s="184">
        <v>810</v>
      </c>
      <c r="C780" s="184">
        <v>2012</v>
      </c>
      <c r="D780" s="183" t="s">
        <v>3834</v>
      </c>
      <c r="E780" s="183" t="s">
        <v>740</v>
      </c>
      <c r="F780" s="185">
        <v>36610</v>
      </c>
      <c r="G780" s="183" t="s">
        <v>749</v>
      </c>
      <c r="H780" s="183" t="s">
        <v>3792</v>
      </c>
      <c r="I780" s="183" t="s">
        <v>3835</v>
      </c>
      <c r="J780" s="183" t="s">
        <v>3836</v>
      </c>
      <c r="K780" s="183" t="s">
        <v>3837</v>
      </c>
      <c r="L780" s="184">
        <v>7</v>
      </c>
      <c r="M780" s="185">
        <v>1491.4</v>
      </c>
    </row>
    <row r="781" spans="1:13" ht="17.25" hidden="1" customHeight="1" x14ac:dyDescent="0.25">
      <c r="A781" s="183" t="s">
        <v>14</v>
      </c>
      <c r="B781" s="184">
        <v>802</v>
      </c>
      <c r="C781" s="184">
        <v>2012</v>
      </c>
      <c r="D781" s="183" t="s">
        <v>3838</v>
      </c>
      <c r="E781" s="183" t="s">
        <v>740</v>
      </c>
      <c r="F781" s="185">
        <v>36610</v>
      </c>
      <c r="G781" s="183" t="s">
        <v>749</v>
      </c>
      <c r="H781" s="183" t="s">
        <v>3792</v>
      </c>
      <c r="I781" s="183" t="s">
        <v>3839</v>
      </c>
      <c r="J781" s="183" t="s">
        <v>3840</v>
      </c>
      <c r="K781" s="183" t="s">
        <v>3841</v>
      </c>
      <c r="L781" s="184">
        <v>6</v>
      </c>
      <c r="M781" s="185">
        <v>1042.5</v>
      </c>
    </row>
    <row r="782" spans="1:13" ht="17.25" hidden="1" customHeight="1" x14ac:dyDescent="0.25">
      <c r="A782" s="183" t="s">
        <v>14</v>
      </c>
      <c r="B782" s="184">
        <v>804</v>
      </c>
      <c r="C782" s="184">
        <v>2012</v>
      </c>
      <c r="D782" s="183" t="s">
        <v>3842</v>
      </c>
      <c r="E782" s="183" t="s">
        <v>740</v>
      </c>
      <c r="F782" s="185">
        <v>36610</v>
      </c>
      <c r="G782" s="183" t="s">
        <v>749</v>
      </c>
      <c r="H782" s="183" t="s">
        <v>3792</v>
      </c>
      <c r="I782" s="183" t="s">
        <v>3843</v>
      </c>
      <c r="J782" s="183" t="s">
        <v>3844</v>
      </c>
      <c r="K782" s="183" t="s">
        <v>1354</v>
      </c>
      <c r="L782" s="184">
        <v>8</v>
      </c>
      <c r="M782" s="185">
        <v>1032.7</v>
      </c>
    </row>
    <row r="783" spans="1:13" ht="17.25" hidden="1" customHeight="1" x14ac:dyDescent="0.25">
      <c r="A783" s="183" t="s">
        <v>14</v>
      </c>
      <c r="B783" s="184">
        <v>812</v>
      </c>
      <c r="C783" s="184">
        <v>2012</v>
      </c>
      <c r="D783" s="183" t="s">
        <v>3845</v>
      </c>
      <c r="E783" s="183" t="s">
        <v>740</v>
      </c>
      <c r="F783" s="185">
        <v>36610</v>
      </c>
      <c r="G783" s="183" t="s">
        <v>749</v>
      </c>
      <c r="H783" s="183" t="s">
        <v>3792</v>
      </c>
      <c r="I783" s="183" t="s">
        <v>3846</v>
      </c>
      <c r="J783" s="183" t="s">
        <v>3847</v>
      </c>
      <c r="K783" s="183" t="s">
        <v>826</v>
      </c>
      <c r="L783" s="184">
        <v>4</v>
      </c>
      <c r="M783" s="185">
        <v>1030.5999999999999</v>
      </c>
    </row>
    <row r="784" spans="1:13" ht="17.25" hidden="1" customHeight="1" x14ac:dyDescent="0.25">
      <c r="A784" s="183" t="s">
        <v>14</v>
      </c>
      <c r="B784" s="184">
        <v>814</v>
      </c>
      <c r="C784" s="184">
        <v>2012</v>
      </c>
      <c r="D784" s="183" t="s">
        <v>3848</v>
      </c>
      <c r="E784" s="183" t="s">
        <v>740</v>
      </c>
      <c r="F784" s="185">
        <v>36610</v>
      </c>
      <c r="G784" s="183" t="s">
        <v>749</v>
      </c>
      <c r="H784" s="183" t="s">
        <v>3792</v>
      </c>
      <c r="I784" s="183" t="s">
        <v>3849</v>
      </c>
      <c r="J784" s="183" t="s">
        <v>3850</v>
      </c>
      <c r="K784" s="183" t="s">
        <v>3851</v>
      </c>
      <c r="L784" s="184">
        <v>0</v>
      </c>
      <c r="M784" s="184">
        <v>883.8</v>
      </c>
    </row>
    <row r="785" spans="1:13" ht="17.25" hidden="1" customHeight="1" x14ac:dyDescent="0.25">
      <c r="A785" s="183" t="s">
        <v>14</v>
      </c>
      <c r="B785" s="184">
        <v>805</v>
      </c>
      <c r="C785" s="184">
        <v>2012</v>
      </c>
      <c r="D785" s="183" t="s">
        <v>3852</v>
      </c>
      <c r="E785" s="183" t="s">
        <v>740</v>
      </c>
      <c r="F785" s="185">
        <v>36610</v>
      </c>
      <c r="G785" s="183" t="s">
        <v>749</v>
      </c>
      <c r="H785" s="183" t="s">
        <v>3792</v>
      </c>
      <c r="I785" s="183" t="s">
        <v>3853</v>
      </c>
      <c r="J785" s="183" t="s">
        <v>3854</v>
      </c>
      <c r="K785" s="183" t="s">
        <v>3855</v>
      </c>
      <c r="L785" s="184">
        <v>6</v>
      </c>
      <c r="M785" s="184">
        <v>359</v>
      </c>
    </row>
    <row r="786" spans="1:13" ht="17.25" hidden="1" customHeight="1" x14ac:dyDescent="0.25">
      <c r="A786" s="183" t="s">
        <v>14</v>
      </c>
      <c r="B786" s="184">
        <v>828</v>
      </c>
      <c r="C786" s="184">
        <v>2013</v>
      </c>
      <c r="D786" s="183" t="s">
        <v>3856</v>
      </c>
      <c r="E786" s="183" t="s">
        <v>740</v>
      </c>
      <c r="F786" s="189">
        <v>71839</v>
      </c>
      <c r="G786" s="183" t="s">
        <v>740</v>
      </c>
      <c r="H786" s="183" t="s">
        <v>3857</v>
      </c>
      <c r="I786" s="183" t="s">
        <v>3858</v>
      </c>
      <c r="J786" s="183" t="s">
        <v>3850</v>
      </c>
      <c r="K786" s="183" t="s">
        <v>3851</v>
      </c>
      <c r="L786" s="184">
        <v>0</v>
      </c>
      <c r="M786" s="184">
        <v>883.8</v>
      </c>
    </row>
    <row r="787" spans="1:13" ht="17.25" hidden="1" customHeight="1" x14ac:dyDescent="0.25">
      <c r="A787" s="183" t="s">
        <v>14</v>
      </c>
      <c r="B787" s="184">
        <v>823</v>
      </c>
      <c r="C787" s="184">
        <v>2013</v>
      </c>
      <c r="D787" s="183" t="s">
        <v>3859</v>
      </c>
      <c r="E787" s="183" t="s">
        <v>740</v>
      </c>
      <c r="F787" s="189">
        <v>179598</v>
      </c>
      <c r="G787" s="183" t="s">
        <v>740</v>
      </c>
      <c r="H787" s="183" t="s">
        <v>3857</v>
      </c>
      <c r="I787" s="183" t="s">
        <v>3860</v>
      </c>
      <c r="J787" s="183" t="s">
        <v>3861</v>
      </c>
      <c r="K787" s="183" t="s">
        <v>163</v>
      </c>
      <c r="L787" s="184">
        <v>3</v>
      </c>
      <c r="M787" s="184">
        <v>124.5</v>
      </c>
    </row>
    <row r="788" spans="1:13" ht="17.25" hidden="1" customHeight="1" x14ac:dyDescent="0.25">
      <c r="A788" s="183" t="s">
        <v>14</v>
      </c>
      <c r="B788" s="184">
        <v>826</v>
      </c>
      <c r="C788" s="184">
        <v>2013</v>
      </c>
      <c r="D788" s="183" t="s">
        <v>3862</v>
      </c>
      <c r="E788" s="183" t="s">
        <v>740</v>
      </c>
      <c r="F788" s="189">
        <v>59866</v>
      </c>
      <c r="G788" s="183" t="s">
        <v>749</v>
      </c>
      <c r="H788" s="183" t="s">
        <v>3857</v>
      </c>
      <c r="I788" s="183" t="s">
        <v>3863</v>
      </c>
      <c r="J788" s="183" t="s">
        <v>3864</v>
      </c>
      <c r="K788" s="183" t="s">
        <v>3865</v>
      </c>
      <c r="L788" s="184">
        <v>0</v>
      </c>
      <c r="M788" s="184">
        <v>127</v>
      </c>
    </row>
    <row r="789" spans="1:13" ht="17.25" hidden="1" customHeight="1" x14ac:dyDescent="0.25">
      <c r="A789" s="183" t="s">
        <v>14</v>
      </c>
      <c r="B789" s="184">
        <v>827</v>
      </c>
      <c r="C789" s="184">
        <v>2014</v>
      </c>
      <c r="D789" s="183" t="s">
        <v>3866</v>
      </c>
      <c r="E789" s="183" t="s">
        <v>740</v>
      </c>
      <c r="F789" s="184">
        <v>0</v>
      </c>
      <c r="G789" s="183" t="s">
        <v>740</v>
      </c>
      <c r="H789" s="183" t="s">
        <v>3867</v>
      </c>
      <c r="I789" s="183" t="s">
        <v>3868</v>
      </c>
      <c r="J789" s="183" t="s">
        <v>3866</v>
      </c>
      <c r="K789" s="183" t="s">
        <v>3869</v>
      </c>
      <c r="L789" s="184">
        <v>4</v>
      </c>
      <c r="M789" s="185">
        <v>3710.2</v>
      </c>
    </row>
    <row r="790" spans="1:13" ht="17.25" hidden="1" customHeight="1" x14ac:dyDescent="0.25">
      <c r="A790" s="183" t="s">
        <v>14</v>
      </c>
      <c r="B790" s="184">
        <v>817</v>
      </c>
      <c r="C790" s="184">
        <v>2014</v>
      </c>
      <c r="D790" s="183" t="s">
        <v>3870</v>
      </c>
      <c r="E790" s="183" t="s">
        <v>740</v>
      </c>
      <c r="F790" s="184">
        <v>0</v>
      </c>
      <c r="G790" s="183" t="s">
        <v>740</v>
      </c>
      <c r="H790" s="183" t="s">
        <v>3867</v>
      </c>
      <c r="I790" s="183" t="s">
        <v>3871</v>
      </c>
      <c r="J790" s="183" t="s">
        <v>3870</v>
      </c>
      <c r="K790" s="183" t="s">
        <v>2221</v>
      </c>
      <c r="L790" s="184">
        <v>6</v>
      </c>
      <c r="M790" s="185">
        <v>2750</v>
      </c>
    </row>
    <row r="791" spans="1:13" ht="17.25" hidden="1" customHeight="1" x14ac:dyDescent="0.25">
      <c r="A791" s="183" t="s">
        <v>14</v>
      </c>
      <c r="B791" s="184">
        <v>822</v>
      </c>
      <c r="C791" s="184">
        <v>2014</v>
      </c>
      <c r="D791" s="183" t="s">
        <v>3872</v>
      </c>
      <c r="E791" s="183" t="s">
        <v>740</v>
      </c>
      <c r="F791" s="184">
        <v>0</v>
      </c>
      <c r="G791" s="183" t="s">
        <v>740</v>
      </c>
      <c r="H791" s="183" t="s">
        <v>3873</v>
      </c>
      <c r="I791" s="183" t="s">
        <v>3874</v>
      </c>
      <c r="J791" s="183" t="s">
        <v>3875</v>
      </c>
      <c r="K791" s="183" t="s">
        <v>1883</v>
      </c>
      <c r="L791" s="184">
        <v>7</v>
      </c>
      <c r="M791" s="184">
        <v>135.6</v>
      </c>
    </row>
    <row r="792" spans="1:13" ht="17.25" hidden="1" customHeight="1" x14ac:dyDescent="0.25">
      <c r="A792" s="183" t="s">
        <v>14</v>
      </c>
      <c r="B792" s="184">
        <v>829</v>
      </c>
      <c r="C792" s="184">
        <v>2014</v>
      </c>
      <c r="D792" s="183" t="s">
        <v>3876</v>
      </c>
      <c r="E792" s="183" t="s">
        <v>740</v>
      </c>
      <c r="F792" s="184">
        <v>0</v>
      </c>
      <c r="G792" s="183" t="s">
        <v>773</v>
      </c>
      <c r="H792" s="183" t="s">
        <v>3857</v>
      </c>
      <c r="I792" s="183" t="s">
        <v>3877</v>
      </c>
      <c r="J792" s="183" t="s">
        <v>3861</v>
      </c>
      <c r="K792" s="183" t="s">
        <v>163</v>
      </c>
      <c r="L792" s="184">
        <v>3</v>
      </c>
      <c r="M792" s="184">
        <v>124.5</v>
      </c>
    </row>
    <row r="793" spans="1:13" ht="17.25" hidden="1" customHeight="1" x14ac:dyDescent="0.25">
      <c r="A793" s="183" t="s">
        <v>14</v>
      </c>
      <c r="B793" s="184">
        <v>815</v>
      </c>
      <c r="C793" s="184">
        <v>2014</v>
      </c>
      <c r="D793" s="183" t="s">
        <v>3878</v>
      </c>
      <c r="E793" s="183" t="s">
        <v>740</v>
      </c>
      <c r="F793" s="184">
        <v>0</v>
      </c>
      <c r="G793" s="183" t="s">
        <v>749</v>
      </c>
      <c r="H793" s="183" t="s">
        <v>3792</v>
      </c>
      <c r="I793" s="183" t="s">
        <v>3879</v>
      </c>
      <c r="J793" s="183" t="s">
        <v>3880</v>
      </c>
      <c r="K793" s="183" t="s">
        <v>3881</v>
      </c>
      <c r="L793" s="184">
        <v>4</v>
      </c>
      <c r="M793" s="185">
        <v>22423</v>
      </c>
    </row>
    <row r="794" spans="1:13" ht="17.25" hidden="1" customHeight="1" x14ac:dyDescent="0.25">
      <c r="A794" s="183" t="s">
        <v>14</v>
      </c>
      <c r="B794" s="184">
        <v>821</v>
      </c>
      <c r="C794" s="184">
        <v>2014</v>
      </c>
      <c r="D794" s="183" t="s">
        <v>3882</v>
      </c>
      <c r="E794" s="183" t="s">
        <v>740</v>
      </c>
      <c r="F794" s="184">
        <v>0</v>
      </c>
      <c r="G794" s="183" t="s">
        <v>749</v>
      </c>
      <c r="H794" s="183" t="s">
        <v>3792</v>
      </c>
      <c r="I794" s="183" t="s">
        <v>3883</v>
      </c>
      <c r="J794" s="183" t="s">
        <v>3882</v>
      </c>
      <c r="K794" s="183" t="s">
        <v>3884</v>
      </c>
      <c r="L794" s="184">
        <v>8</v>
      </c>
      <c r="M794" s="185">
        <v>3737.1</v>
      </c>
    </row>
    <row r="795" spans="1:13" ht="17.25" hidden="1" customHeight="1" x14ac:dyDescent="0.25">
      <c r="A795" s="183" t="s">
        <v>14</v>
      </c>
      <c r="B795" s="184">
        <v>825</v>
      </c>
      <c r="C795" s="184">
        <v>2014</v>
      </c>
      <c r="D795" s="183" t="s">
        <v>3885</v>
      </c>
      <c r="E795" s="183" t="s">
        <v>740</v>
      </c>
      <c r="F795" s="184">
        <v>0</v>
      </c>
      <c r="G795" s="183" t="s">
        <v>749</v>
      </c>
      <c r="H795" s="183" t="s">
        <v>3792</v>
      </c>
      <c r="I795" s="183" t="s">
        <v>3886</v>
      </c>
      <c r="J795" s="183" t="s">
        <v>3822</v>
      </c>
      <c r="K795" s="183" t="s">
        <v>3823</v>
      </c>
      <c r="L795" s="184">
        <v>4</v>
      </c>
      <c r="M795" s="185">
        <v>2475.1999999999998</v>
      </c>
    </row>
    <row r="796" spans="1:13" ht="17.25" hidden="1" customHeight="1" x14ac:dyDescent="0.25">
      <c r="A796" s="183" t="s">
        <v>14</v>
      </c>
      <c r="B796" s="184">
        <v>820</v>
      </c>
      <c r="C796" s="184">
        <v>2014</v>
      </c>
      <c r="D796" s="183" t="s">
        <v>3887</v>
      </c>
      <c r="E796" s="183" t="s">
        <v>740</v>
      </c>
      <c r="F796" s="184">
        <v>0</v>
      </c>
      <c r="G796" s="183" t="s">
        <v>749</v>
      </c>
      <c r="H796" s="183" t="s">
        <v>3792</v>
      </c>
      <c r="I796" s="183" t="s">
        <v>3888</v>
      </c>
      <c r="J796" s="183" t="s">
        <v>3800</v>
      </c>
      <c r="K796" s="183" t="s">
        <v>3801</v>
      </c>
      <c r="L796" s="184">
        <v>9</v>
      </c>
      <c r="M796" s="185">
        <v>1459</v>
      </c>
    </row>
    <row r="797" spans="1:13" ht="17.25" hidden="1" customHeight="1" x14ac:dyDescent="0.25">
      <c r="A797" s="183" t="s">
        <v>14</v>
      </c>
      <c r="B797" s="184">
        <v>818</v>
      </c>
      <c r="C797" s="184">
        <v>2014</v>
      </c>
      <c r="D797" s="183" t="s">
        <v>3889</v>
      </c>
      <c r="E797" s="183" t="s">
        <v>740</v>
      </c>
      <c r="F797" s="184">
        <v>0</v>
      </c>
      <c r="G797" s="183" t="s">
        <v>749</v>
      </c>
      <c r="H797" s="183" t="s">
        <v>3792</v>
      </c>
      <c r="I797" s="183" t="s">
        <v>3890</v>
      </c>
      <c r="J797" s="183" t="s">
        <v>3891</v>
      </c>
      <c r="K797" s="183" t="s">
        <v>3892</v>
      </c>
      <c r="L797" s="184">
        <v>7</v>
      </c>
      <c r="M797" s="185">
        <v>1437</v>
      </c>
    </row>
    <row r="798" spans="1:13" ht="17.25" hidden="1" customHeight="1" x14ac:dyDescent="0.25">
      <c r="A798" s="183" t="s">
        <v>14</v>
      </c>
      <c r="B798" s="184">
        <v>819</v>
      </c>
      <c r="C798" s="184">
        <v>2014</v>
      </c>
      <c r="D798" s="183" t="s">
        <v>3893</v>
      </c>
      <c r="E798" s="183" t="s">
        <v>740</v>
      </c>
      <c r="F798" s="184">
        <v>0</v>
      </c>
      <c r="G798" s="183" t="s">
        <v>749</v>
      </c>
      <c r="H798" s="183" t="s">
        <v>3792</v>
      </c>
      <c r="I798" s="183" t="s">
        <v>3894</v>
      </c>
      <c r="J798" s="183" t="s">
        <v>3895</v>
      </c>
      <c r="K798" s="183" t="s">
        <v>2713</v>
      </c>
      <c r="L798" s="184">
        <v>7</v>
      </c>
      <c r="M798" s="185">
        <v>1403</v>
      </c>
    </row>
    <row r="799" spans="1:13" ht="17.25" hidden="1" customHeight="1" x14ac:dyDescent="0.25">
      <c r="A799" s="183" t="s">
        <v>14</v>
      </c>
      <c r="B799" s="184">
        <v>824</v>
      </c>
      <c r="C799" s="184">
        <v>2014</v>
      </c>
      <c r="D799" s="183" t="s">
        <v>3896</v>
      </c>
      <c r="E799" s="183" t="s">
        <v>740</v>
      </c>
      <c r="F799" s="184">
        <v>0</v>
      </c>
      <c r="G799" s="183" t="s">
        <v>749</v>
      </c>
      <c r="H799" s="183" t="s">
        <v>3792</v>
      </c>
      <c r="I799" s="183" t="s">
        <v>3897</v>
      </c>
      <c r="J799" s="183" t="s">
        <v>3898</v>
      </c>
      <c r="K799" s="183" t="s">
        <v>1629</v>
      </c>
      <c r="L799" s="184">
        <v>4</v>
      </c>
      <c r="M799" s="184">
        <v>844.2</v>
      </c>
    </row>
    <row r="800" spans="1:13" ht="17.25" hidden="1" customHeight="1" x14ac:dyDescent="0.25">
      <c r="A800" s="183" t="s">
        <v>6</v>
      </c>
      <c r="B800" s="190">
        <v>1106</v>
      </c>
      <c r="C800" s="184">
        <v>2011</v>
      </c>
      <c r="D800" s="183" t="s">
        <v>3899</v>
      </c>
      <c r="E800" s="183" t="s">
        <v>773</v>
      </c>
      <c r="F800" s="185">
        <v>305000</v>
      </c>
      <c r="G800" s="183" t="s">
        <v>740</v>
      </c>
      <c r="H800" s="183" t="s">
        <v>3900</v>
      </c>
      <c r="I800" s="183" t="s">
        <v>3901</v>
      </c>
      <c r="J800" s="183" t="s">
        <v>3902</v>
      </c>
      <c r="K800" s="183" t="s">
        <v>3903</v>
      </c>
      <c r="L800" s="184">
        <v>23</v>
      </c>
      <c r="M800" s="185">
        <v>1773.7</v>
      </c>
    </row>
    <row r="801" spans="1:13" ht="17.25" hidden="1" customHeight="1" x14ac:dyDescent="0.25">
      <c r="A801" s="183" t="s">
        <v>6</v>
      </c>
      <c r="B801" s="190">
        <v>1107</v>
      </c>
      <c r="C801" s="184">
        <v>2011</v>
      </c>
      <c r="D801" s="183" t="s">
        <v>3904</v>
      </c>
      <c r="E801" s="183" t="s">
        <v>773</v>
      </c>
      <c r="F801" s="185">
        <v>1337738.0900000001</v>
      </c>
      <c r="G801" s="183" t="s">
        <v>740</v>
      </c>
      <c r="H801" s="183" t="s">
        <v>3900</v>
      </c>
      <c r="I801" s="183" t="s">
        <v>3905</v>
      </c>
      <c r="J801" s="183" t="s">
        <v>3906</v>
      </c>
      <c r="K801" s="183" t="s">
        <v>3907</v>
      </c>
      <c r="L801" s="184">
        <v>23</v>
      </c>
      <c r="M801" s="185">
        <v>1697.8</v>
      </c>
    </row>
    <row r="802" spans="1:13" ht="17.25" hidden="1" customHeight="1" x14ac:dyDescent="0.25">
      <c r="A802" s="183" t="s">
        <v>6</v>
      </c>
      <c r="B802" s="190">
        <v>1115</v>
      </c>
      <c r="C802" s="184">
        <v>2011</v>
      </c>
      <c r="D802" s="183" t="s">
        <v>3908</v>
      </c>
      <c r="E802" s="183" t="s">
        <v>773</v>
      </c>
      <c r="F802" s="185">
        <v>552265.94999999995</v>
      </c>
      <c r="G802" s="183" t="s">
        <v>740</v>
      </c>
      <c r="H802" s="183" t="s">
        <v>3900</v>
      </c>
      <c r="I802" s="183" t="s">
        <v>3909</v>
      </c>
      <c r="J802" s="183" t="s">
        <v>3910</v>
      </c>
      <c r="K802" s="183" t="s">
        <v>2464</v>
      </c>
      <c r="L802" s="184">
        <v>99</v>
      </c>
      <c r="M802" s="185">
        <v>1359</v>
      </c>
    </row>
    <row r="803" spans="1:13" ht="17.25" hidden="1" customHeight="1" x14ac:dyDescent="0.25">
      <c r="A803" s="183" t="s">
        <v>6</v>
      </c>
      <c r="B803" s="190">
        <v>1108</v>
      </c>
      <c r="C803" s="184">
        <v>2011</v>
      </c>
      <c r="D803" s="183" t="s">
        <v>3911</v>
      </c>
      <c r="E803" s="183" t="s">
        <v>740</v>
      </c>
      <c r="F803" s="185">
        <v>500000</v>
      </c>
      <c r="G803" s="183" t="s">
        <v>773</v>
      </c>
      <c r="H803" s="183" t="s">
        <v>3912</v>
      </c>
      <c r="I803" s="183" t="s">
        <v>3913</v>
      </c>
      <c r="J803" s="183" t="s">
        <v>3914</v>
      </c>
      <c r="K803" s="183" t="s">
        <v>3915</v>
      </c>
      <c r="L803" s="184">
        <v>27</v>
      </c>
      <c r="M803" s="184">
        <v>48.5</v>
      </c>
    </row>
    <row r="804" spans="1:13" ht="17.25" hidden="1" customHeight="1" x14ac:dyDescent="0.25">
      <c r="A804" s="183" t="s">
        <v>6</v>
      </c>
      <c r="B804" s="190">
        <v>1105</v>
      </c>
      <c r="C804" s="184">
        <v>2011</v>
      </c>
      <c r="D804" s="183" t="s">
        <v>3916</v>
      </c>
      <c r="E804" s="183" t="s">
        <v>740</v>
      </c>
      <c r="F804" s="185">
        <v>500000</v>
      </c>
      <c r="G804" s="183" t="s">
        <v>741</v>
      </c>
      <c r="H804" s="183" t="s">
        <v>3917</v>
      </c>
      <c r="I804" s="183" t="s">
        <v>3918</v>
      </c>
      <c r="J804" s="183" t="s">
        <v>3919</v>
      </c>
      <c r="K804" s="183" t="s">
        <v>3920</v>
      </c>
      <c r="L804" s="184">
        <v>21</v>
      </c>
      <c r="M804" s="184">
        <v>33</v>
      </c>
    </row>
    <row r="805" spans="1:13" ht="17.25" hidden="1" customHeight="1" x14ac:dyDescent="0.25">
      <c r="A805" s="183" t="s">
        <v>6</v>
      </c>
      <c r="B805" s="190">
        <v>1104</v>
      </c>
      <c r="C805" s="184">
        <v>2011</v>
      </c>
      <c r="D805" s="183" t="s">
        <v>3921</v>
      </c>
      <c r="E805" s="183" t="s">
        <v>773</v>
      </c>
      <c r="F805" s="185">
        <v>249368</v>
      </c>
      <c r="G805" s="183" t="s">
        <v>749</v>
      </c>
      <c r="H805" s="183" t="s">
        <v>3922</v>
      </c>
      <c r="I805" s="183" t="s">
        <v>3923</v>
      </c>
      <c r="J805" s="183" t="s">
        <v>3256</v>
      </c>
      <c r="K805" s="183" t="s">
        <v>3924</v>
      </c>
      <c r="L805" s="184">
        <v>27</v>
      </c>
      <c r="M805" s="184">
        <v>4.2</v>
      </c>
    </row>
    <row r="806" spans="1:13" ht="17.25" hidden="1" customHeight="1" x14ac:dyDescent="0.25">
      <c r="A806" s="183" t="s">
        <v>6</v>
      </c>
      <c r="B806" s="190">
        <v>1109</v>
      </c>
      <c r="C806" s="184">
        <v>2012</v>
      </c>
      <c r="D806" s="183" t="s">
        <v>3925</v>
      </c>
      <c r="E806" s="183" t="s">
        <v>773</v>
      </c>
      <c r="F806" s="185">
        <v>500000</v>
      </c>
      <c r="G806" s="183" t="s">
        <v>773</v>
      </c>
      <c r="H806" s="183" t="s">
        <v>3926</v>
      </c>
      <c r="I806" s="183" t="s">
        <v>3927</v>
      </c>
      <c r="J806" s="183" t="s">
        <v>3928</v>
      </c>
      <c r="K806" s="183" t="s">
        <v>3929</v>
      </c>
      <c r="L806" s="184">
        <v>4</v>
      </c>
      <c r="M806" s="184">
        <v>71.8</v>
      </c>
    </row>
    <row r="807" spans="1:13" ht="17.25" hidden="1" customHeight="1" x14ac:dyDescent="0.25">
      <c r="A807" s="183" t="s">
        <v>6</v>
      </c>
      <c r="B807" s="190">
        <v>1110</v>
      </c>
      <c r="C807" s="184">
        <v>2012</v>
      </c>
      <c r="D807" s="183" t="s">
        <v>3930</v>
      </c>
      <c r="E807" s="183" t="s">
        <v>740</v>
      </c>
      <c r="F807" s="185">
        <v>75000</v>
      </c>
      <c r="G807" s="183" t="s">
        <v>741</v>
      </c>
      <c r="H807" s="183" t="s">
        <v>3931</v>
      </c>
      <c r="I807" s="183" t="s">
        <v>3932</v>
      </c>
      <c r="J807" s="183" t="s">
        <v>3933</v>
      </c>
      <c r="K807" s="183" t="s">
        <v>3934</v>
      </c>
      <c r="L807" s="184">
        <v>17</v>
      </c>
      <c r="M807" s="184">
        <v>2.8</v>
      </c>
    </row>
    <row r="808" spans="1:13" ht="17.25" hidden="1" customHeight="1" x14ac:dyDescent="0.25">
      <c r="A808" s="183" t="s">
        <v>6</v>
      </c>
      <c r="B808" s="190">
        <v>1111</v>
      </c>
      <c r="C808" s="184">
        <v>2012</v>
      </c>
      <c r="D808" s="183" t="s">
        <v>3935</v>
      </c>
      <c r="E808" s="183" t="s">
        <v>773</v>
      </c>
      <c r="F808" s="185">
        <v>75000</v>
      </c>
      <c r="G808" s="183" t="s">
        <v>741</v>
      </c>
      <c r="H808" s="183" t="s">
        <v>3719</v>
      </c>
      <c r="I808" s="183" t="s">
        <v>3936</v>
      </c>
      <c r="J808" s="183" t="s">
        <v>3937</v>
      </c>
      <c r="K808" s="183" t="s">
        <v>3938</v>
      </c>
      <c r="L808" s="184">
        <v>6</v>
      </c>
      <c r="M808" s="184">
        <v>0.6</v>
      </c>
    </row>
    <row r="809" spans="1:13" ht="17.25" hidden="1" customHeight="1" x14ac:dyDescent="0.25">
      <c r="A809" s="183" t="s">
        <v>6</v>
      </c>
      <c r="B809" s="190">
        <v>1113</v>
      </c>
      <c r="C809" s="184">
        <v>2012</v>
      </c>
      <c r="D809" s="183" t="s">
        <v>3939</v>
      </c>
      <c r="E809" s="183" t="s">
        <v>740</v>
      </c>
      <c r="F809" s="185">
        <v>75000</v>
      </c>
      <c r="G809" s="183" t="s">
        <v>749</v>
      </c>
      <c r="H809" s="183" t="s">
        <v>3940</v>
      </c>
      <c r="I809" s="183" t="s">
        <v>3941</v>
      </c>
      <c r="J809" s="183" t="s">
        <v>3942</v>
      </c>
      <c r="K809" s="183" t="s">
        <v>3943</v>
      </c>
      <c r="L809" s="184">
        <v>23</v>
      </c>
      <c r="M809" s="184">
        <v>21.5</v>
      </c>
    </row>
    <row r="810" spans="1:13" ht="17.25" hidden="1" customHeight="1" x14ac:dyDescent="0.25">
      <c r="A810" s="183" t="s">
        <v>6</v>
      </c>
      <c r="B810" s="190">
        <v>1112</v>
      </c>
      <c r="C810" s="184">
        <v>2012</v>
      </c>
      <c r="D810" s="183" t="s">
        <v>3944</v>
      </c>
      <c r="E810" s="183" t="s">
        <v>773</v>
      </c>
      <c r="F810" s="185">
        <v>75000</v>
      </c>
      <c r="G810" s="183" t="s">
        <v>749</v>
      </c>
      <c r="H810" s="183" t="s">
        <v>3945</v>
      </c>
      <c r="I810" s="183" t="s">
        <v>3946</v>
      </c>
      <c r="J810" s="183" t="s">
        <v>3947</v>
      </c>
      <c r="K810" s="183" t="s">
        <v>3948</v>
      </c>
      <c r="L810" s="184">
        <v>4</v>
      </c>
      <c r="M810" s="184">
        <v>10.5</v>
      </c>
    </row>
    <row r="811" spans="1:13" ht="17.25" hidden="1" customHeight="1" x14ac:dyDescent="0.25">
      <c r="A811" s="183" t="s">
        <v>6</v>
      </c>
      <c r="B811" s="190">
        <v>1117</v>
      </c>
      <c r="C811" s="184">
        <v>2013</v>
      </c>
      <c r="D811" s="183" t="s">
        <v>3949</v>
      </c>
      <c r="E811" s="183" t="s">
        <v>773</v>
      </c>
      <c r="F811" s="185">
        <v>150000</v>
      </c>
      <c r="G811" s="183" t="s">
        <v>740</v>
      </c>
      <c r="H811" s="183" t="s">
        <v>3900</v>
      </c>
      <c r="I811" s="183" t="s">
        <v>3950</v>
      </c>
      <c r="J811" s="183" t="s">
        <v>3951</v>
      </c>
      <c r="K811" s="183" t="s">
        <v>3952</v>
      </c>
      <c r="L811" s="184">
        <v>0</v>
      </c>
      <c r="M811" s="185">
        <v>6326</v>
      </c>
    </row>
    <row r="812" spans="1:13" ht="17.25" hidden="1" customHeight="1" x14ac:dyDescent="0.25">
      <c r="A812" s="183" t="s">
        <v>6</v>
      </c>
      <c r="B812" s="190">
        <v>1116</v>
      </c>
      <c r="C812" s="184">
        <v>2013</v>
      </c>
      <c r="D812" s="183" t="s">
        <v>3953</v>
      </c>
      <c r="E812" s="183" t="s">
        <v>773</v>
      </c>
      <c r="F812" s="185">
        <v>215125.98</v>
      </c>
      <c r="G812" s="183" t="s">
        <v>740</v>
      </c>
      <c r="H812" s="183" t="s">
        <v>3900</v>
      </c>
      <c r="I812" s="183" t="s">
        <v>3954</v>
      </c>
      <c r="J812" s="183" t="s">
        <v>3955</v>
      </c>
      <c r="K812" s="183" t="s">
        <v>2464</v>
      </c>
      <c r="L812" s="184">
        <v>0</v>
      </c>
      <c r="M812" s="185">
        <v>1958.9</v>
      </c>
    </row>
    <row r="813" spans="1:13" ht="17.25" hidden="1" customHeight="1" x14ac:dyDescent="0.25">
      <c r="A813" s="183" t="s">
        <v>6</v>
      </c>
      <c r="B813" s="190">
        <v>1130</v>
      </c>
      <c r="C813" s="184">
        <v>2013</v>
      </c>
      <c r="D813" s="183" t="s">
        <v>3956</v>
      </c>
      <c r="E813" s="183" t="s">
        <v>773</v>
      </c>
      <c r="F813" s="185">
        <v>322499.90999999997</v>
      </c>
      <c r="G813" s="183" t="s">
        <v>740</v>
      </c>
      <c r="H813" s="183" t="s">
        <v>3900</v>
      </c>
      <c r="I813" s="183" t="s">
        <v>3957</v>
      </c>
      <c r="J813" s="183" t="s">
        <v>3955</v>
      </c>
      <c r="K813" s="183" t="s">
        <v>2464</v>
      </c>
      <c r="L813" s="184">
        <v>0</v>
      </c>
      <c r="M813" s="185">
        <v>1958.9</v>
      </c>
    </row>
    <row r="814" spans="1:13" ht="17.25" hidden="1" customHeight="1" x14ac:dyDescent="0.25">
      <c r="A814" s="183" t="s">
        <v>6</v>
      </c>
      <c r="B814" s="190">
        <v>1121</v>
      </c>
      <c r="C814" s="184">
        <v>2013</v>
      </c>
      <c r="D814" s="183" t="s">
        <v>3958</v>
      </c>
      <c r="E814" s="183" t="s">
        <v>773</v>
      </c>
      <c r="F814" s="185">
        <v>100000</v>
      </c>
      <c r="G814" s="183" t="s">
        <v>773</v>
      </c>
      <c r="H814" s="183" t="s">
        <v>3959</v>
      </c>
      <c r="I814" s="183" t="s">
        <v>3960</v>
      </c>
      <c r="J814" s="183" t="s">
        <v>2382</v>
      </c>
      <c r="K814" s="183" t="s">
        <v>786</v>
      </c>
      <c r="L814" s="184">
        <v>0</v>
      </c>
      <c r="M814" s="184">
        <v>69.7</v>
      </c>
    </row>
    <row r="815" spans="1:13" ht="17.25" hidden="1" customHeight="1" x14ac:dyDescent="0.25">
      <c r="A815" s="183" t="s">
        <v>6</v>
      </c>
      <c r="B815" s="190">
        <v>1124</v>
      </c>
      <c r="C815" s="184">
        <v>2013</v>
      </c>
      <c r="D815" s="183" t="s">
        <v>3961</v>
      </c>
      <c r="E815" s="183" t="s">
        <v>740</v>
      </c>
      <c r="F815" s="185">
        <v>100000</v>
      </c>
      <c r="G815" s="183" t="s">
        <v>773</v>
      </c>
      <c r="H815" s="183" t="s">
        <v>3962</v>
      </c>
      <c r="I815" s="183" t="s">
        <v>3963</v>
      </c>
      <c r="J815" s="183" t="s">
        <v>3964</v>
      </c>
      <c r="K815" s="183" t="s">
        <v>3965</v>
      </c>
      <c r="L815" s="184">
        <v>0</v>
      </c>
      <c r="M815" s="184">
        <v>40.799999999999997</v>
      </c>
    </row>
    <row r="816" spans="1:13" ht="17.25" hidden="1" customHeight="1" x14ac:dyDescent="0.25">
      <c r="A816" s="183" t="s">
        <v>6</v>
      </c>
      <c r="B816" s="190">
        <v>1122</v>
      </c>
      <c r="C816" s="184">
        <v>2013</v>
      </c>
      <c r="D816" s="183" t="s">
        <v>3966</v>
      </c>
      <c r="E816" s="183" t="s">
        <v>740</v>
      </c>
      <c r="F816" s="185">
        <v>100000</v>
      </c>
      <c r="G816" s="183" t="s">
        <v>773</v>
      </c>
      <c r="H816" s="183" t="s">
        <v>3967</v>
      </c>
      <c r="I816" s="183" t="s">
        <v>3968</v>
      </c>
      <c r="J816" s="183" t="s">
        <v>3969</v>
      </c>
      <c r="K816" s="183" t="s">
        <v>3970</v>
      </c>
      <c r="L816" s="184">
        <v>0</v>
      </c>
      <c r="M816" s="184">
        <v>31.5</v>
      </c>
    </row>
    <row r="817" spans="1:13" ht="17.25" hidden="1" customHeight="1" x14ac:dyDescent="0.25">
      <c r="A817" s="183" t="s">
        <v>6</v>
      </c>
      <c r="B817" s="190">
        <v>1118</v>
      </c>
      <c r="C817" s="184">
        <v>2013</v>
      </c>
      <c r="D817" s="183" t="s">
        <v>3971</v>
      </c>
      <c r="E817" s="183" t="s">
        <v>740</v>
      </c>
      <c r="F817" s="185">
        <v>100000</v>
      </c>
      <c r="G817" s="183" t="s">
        <v>773</v>
      </c>
      <c r="H817" s="183" t="s">
        <v>2624</v>
      </c>
      <c r="I817" s="183" t="s">
        <v>3972</v>
      </c>
      <c r="J817" s="183" t="s">
        <v>3973</v>
      </c>
      <c r="K817" s="183" t="s">
        <v>3974</v>
      </c>
      <c r="L817" s="184">
        <v>0</v>
      </c>
      <c r="M817" s="184">
        <v>8.9</v>
      </c>
    </row>
    <row r="818" spans="1:13" ht="17.25" hidden="1" customHeight="1" x14ac:dyDescent="0.25">
      <c r="A818" s="183" t="s">
        <v>6</v>
      </c>
      <c r="B818" s="190">
        <v>1120</v>
      </c>
      <c r="C818" s="184">
        <v>2013</v>
      </c>
      <c r="D818" s="183" t="s">
        <v>3975</v>
      </c>
      <c r="E818" s="183" t="s">
        <v>740</v>
      </c>
      <c r="F818" s="185">
        <v>100000</v>
      </c>
      <c r="G818" s="183" t="s">
        <v>773</v>
      </c>
      <c r="H818" s="183" t="s">
        <v>3976</v>
      </c>
      <c r="I818" s="183" t="s">
        <v>3977</v>
      </c>
      <c r="J818" s="183" t="s">
        <v>3975</v>
      </c>
      <c r="K818" s="183" t="s">
        <v>3978</v>
      </c>
      <c r="L818" s="184">
        <v>0</v>
      </c>
      <c r="M818" s="184">
        <v>2.9</v>
      </c>
    </row>
    <row r="819" spans="1:13" ht="17.25" hidden="1" customHeight="1" x14ac:dyDescent="0.25">
      <c r="A819" s="183" t="s">
        <v>6</v>
      </c>
      <c r="B819" s="190">
        <v>1125</v>
      </c>
      <c r="C819" s="184">
        <v>2013</v>
      </c>
      <c r="D819" s="183" t="s">
        <v>3979</v>
      </c>
      <c r="E819" s="183" t="s">
        <v>740</v>
      </c>
      <c r="F819" s="185">
        <v>100000</v>
      </c>
      <c r="G819" s="183" t="s">
        <v>741</v>
      </c>
      <c r="H819" s="183" t="s">
        <v>3980</v>
      </c>
      <c r="I819" s="183" t="s">
        <v>3981</v>
      </c>
      <c r="J819" s="183" t="s">
        <v>3982</v>
      </c>
      <c r="K819" s="183" t="s">
        <v>3983</v>
      </c>
      <c r="L819" s="184">
        <v>0</v>
      </c>
      <c r="M819" s="184">
        <v>68</v>
      </c>
    </row>
    <row r="820" spans="1:13" ht="17.25" hidden="1" customHeight="1" x14ac:dyDescent="0.25">
      <c r="A820" s="183" t="s">
        <v>6</v>
      </c>
      <c r="B820" s="190">
        <v>1126</v>
      </c>
      <c r="C820" s="184">
        <v>2013</v>
      </c>
      <c r="D820" s="183" t="s">
        <v>3984</v>
      </c>
      <c r="E820" s="183" t="s">
        <v>740</v>
      </c>
      <c r="F820" s="185">
        <v>100000</v>
      </c>
      <c r="G820" s="183" t="s">
        <v>741</v>
      </c>
      <c r="H820" s="183" t="s">
        <v>3985</v>
      </c>
      <c r="I820" s="183" t="s">
        <v>3986</v>
      </c>
      <c r="J820" s="183" t="s">
        <v>3987</v>
      </c>
      <c r="K820" s="183" t="s">
        <v>3702</v>
      </c>
      <c r="L820" s="184">
        <v>0</v>
      </c>
      <c r="M820" s="184">
        <v>24</v>
      </c>
    </row>
    <row r="821" spans="1:13" ht="17.25" hidden="1" customHeight="1" x14ac:dyDescent="0.25">
      <c r="A821" s="183" t="s">
        <v>6</v>
      </c>
      <c r="B821" s="190">
        <v>1127</v>
      </c>
      <c r="C821" s="184">
        <v>2013</v>
      </c>
      <c r="D821" s="183" t="s">
        <v>3988</v>
      </c>
      <c r="E821" s="183" t="s">
        <v>740</v>
      </c>
      <c r="F821" s="185">
        <v>100000</v>
      </c>
      <c r="G821" s="183" t="s">
        <v>741</v>
      </c>
      <c r="H821" s="183" t="s">
        <v>3989</v>
      </c>
      <c r="I821" s="183" t="s">
        <v>3990</v>
      </c>
      <c r="J821" s="183" t="s">
        <v>3991</v>
      </c>
      <c r="K821" s="183" t="s">
        <v>3924</v>
      </c>
      <c r="L821" s="184">
        <v>0</v>
      </c>
      <c r="M821" s="184">
        <v>20.100000000000001</v>
      </c>
    </row>
    <row r="822" spans="1:13" ht="17.25" hidden="1" customHeight="1" x14ac:dyDescent="0.25">
      <c r="A822" s="183" t="s">
        <v>6</v>
      </c>
      <c r="B822" s="190">
        <v>1129</v>
      </c>
      <c r="C822" s="184">
        <v>2013</v>
      </c>
      <c r="D822" s="183" t="s">
        <v>3992</v>
      </c>
      <c r="E822" s="183" t="s">
        <v>773</v>
      </c>
      <c r="F822" s="185">
        <v>220000</v>
      </c>
      <c r="G822" s="183" t="s">
        <v>741</v>
      </c>
      <c r="H822" s="183" t="s">
        <v>2539</v>
      </c>
      <c r="I822" s="183" t="s">
        <v>3993</v>
      </c>
      <c r="J822" s="183" t="s">
        <v>3994</v>
      </c>
      <c r="K822" s="183" t="s">
        <v>1562</v>
      </c>
      <c r="L822" s="184">
        <v>0</v>
      </c>
      <c r="M822" s="184">
        <v>12.4</v>
      </c>
    </row>
    <row r="823" spans="1:13" ht="17.25" hidden="1" customHeight="1" x14ac:dyDescent="0.25">
      <c r="A823" s="183" t="s">
        <v>6</v>
      </c>
      <c r="B823" s="190">
        <v>1119</v>
      </c>
      <c r="C823" s="184">
        <v>2013</v>
      </c>
      <c r="D823" s="183" t="s">
        <v>3995</v>
      </c>
      <c r="E823" s="183" t="s">
        <v>740</v>
      </c>
      <c r="F823" s="185">
        <v>100000</v>
      </c>
      <c r="G823" s="183" t="s">
        <v>741</v>
      </c>
      <c r="H823" s="183" t="s">
        <v>3996</v>
      </c>
      <c r="I823" s="183" t="s">
        <v>3997</v>
      </c>
      <c r="J823" s="183" t="s">
        <v>3998</v>
      </c>
      <c r="K823" s="183" t="s">
        <v>3999</v>
      </c>
      <c r="L823" s="184">
        <v>0</v>
      </c>
      <c r="M823" s="184">
        <v>2</v>
      </c>
    </row>
    <row r="824" spans="1:13" ht="17.25" hidden="1" customHeight="1" x14ac:dyDescent="0.25">
      <c r="A824" s="183" t="s">
        <v>6</v>
      </c>
      <c r="B824" s="190">
        <v>1123</v>
      </c>
      <c r="C824" s="184">
        <v>2013</v>
      </c>
      <c r="D824" s="183" t="s">
        <v>4000</v>
      </c>
      <c r="E824" s="183" t="s">
        <v>740</v>
      </c>
      <c r="F824" s="185">
        <v>100000</v>
      </c>
      <c r="G824" s="183" t="s">
        <v>741</v>
      </c>
      <c r="H824" s="183" t="s">
        <v>4001</v>
      </c>
      <c r="I824" s="183" t="s">
        <v>4002</v>
      </c>
      <c r="J824" s="183" t="s">
        <v>4003</v>
      </c>
      <c r="K824" s="183" t="s">
        <v>3924</v>
      </c>
      <c r="L824" s="184">
        <v>0</v>
      </c>
      <c r="M824" s="184">
        <v>1.1000000000000001</v>
      </c>
    </row>
    <row r="825" spans="1:13" ht="17.25" hidden="1" customHeight="1" x14ac:dyDescent="0.25">
      <c r="A825" s="183" t="s">
        <v>6</v>
      </c>
      <c r="B825" s="190">
        <v>1128</v>
      </c>
      <c r="C825" s="184">
        <v>2013</v>
      </c>
      <c r="D825" s="183" t="s">
        <v>4004</v>
      </c>
      <c r="E825" s="183" t="s">
        <v>740</v>
      </c>
      <c r="F825" s="185">
        <v>110000</v>
      </c>
      <c r="G825" s="183" t="s">
        <v>741</v>
      </c>
      <c r="H825" s="183" t="s">
        <v>4005</v>
      </c>
      <c r="I825" s="183" t="s">
        <v>4006</v>
      </c>
      <c r="J825" s="183" t="s">
        <v>4007</v>
      </c>
      <c r="K825" s="183" t="s">
        <v>4008</v>
      </c>
      <c r="L825" s="184">
        <v>0</v>
      </c>
      <c r="M825" s="184">
        <v>1</v>
      </c>
    </row>
    <row r="826" spans="1:13" ht="17.25" hidden="1" customHeight="1" x14ac:dyDescent="0.25">
      <c r="A826" s="183" t="s">
        <v>6</v>
      </c>
      <c r="B826" s="190">
        <v>1131</v>
      </c>
      <c r="C826" s="184">
        <v>2014</v>
      </c>
      <c r="D826" s="183" t="s">
        <v>4009</v>
      </c>
      <c r="E826" s="183" t="s">
        <v>740</v>
      </c>
      <c r="F826" s="185">
        <v>457641.66</v>
      </c>
      <c r="G826" s="183" t="s">
        <v>740</v>
      </c>
      <c r="H826" s="183" t="s">
        <v>3900</v>
      </c>
      <c r="I826" s="183" t="s">
        <v>4010</v>
      </c>
      <c r="J826" s="183" t="s">
        <v>4009</v>
      </c>
      <c r="K826" s="183" t="s">
        <v>4011</v>
      </c>
      <c r="L826" s="184">
        <v>27</v>
      </c>
      <c r="M826" s="184">
        <v>398</v>
      </c>
    </row>
    <row r="827" spans="1:13" ht="17.25" hidden="1" customHeight="1" x14ac:dyDescent="0.25">
      <c r="A827" s="183" t="s">
        <v>71</v>
      </c>
      <c r="B827" s="184">
        <v>373</v>
      </c>
      <c r="C827" s="184">
        <v>2011</v>
      </c>
      <c r="D827" s="183" t="s">
        <v>4012</v>
      </c>
      <c r="E827" s="183" t="s">
        <v>740</v>
      </c>
      <c r="F827" s="185">
        <v>200379</v>
      </c>
      <c r="G827" s="183" t="s">
        <v>741</v>
      </c>
      <c r="H827" s="183" t="s">
        <v>4013</v>
      </c>
      <c r="I827" s="183" t="s">
        <v>4014</v>
      </c>
      <c r="J827" s="183" t="s">
        <v>4012</v>
      </c>
      <c r="K827" s="183" t="s">
        <v>4015</v>
      </c>
      <c r="L827" s="184">
        <v>2</v>
      </c>
      <c r="M827" s="184">
        <v>6</v>
      </c>
    </row>
    <row r="828" spans="1:13" ht="17.25" hidden="1" customHeight="1" x14ac:dyDescent="0.25">
      <c r="A828" s="183" t="s">
        <v>71</v>
      </c>
      <c r="B828" s="184">
        <v>375</v>
      </c>
      <c r="C828" s="184">
        <v>2012</v>
      </c>
      <c r="D828" s="183" t="s">
        <v>4016</v>
      </c>
      <c r="E828" s="183" t="s">
        <v>773</v>
      </c>
      <c r="F828" s="185">
        <v>68600</v>
      </c>
      <c r="G828" s="183" t="s">
        <v>741</v>
      </c>
      <c r="H828" s="183" t="s">
        <v>4017</v>
      </c>
      <c r="I828" s="183" t="s">
        <v>4018</v>
      </c>
      <c r="J828" s="183" t="s">
        <v>4016</v>
      </c>
      <c r="K828" s="183" t="s">
        <v>148</v>
      </c>
      <c r="L828" s="184">
        <v>0</v>
      </c>
      <c r="M828" s="184">
        <v>24.6</v>
      </c>
    </row>
    <row r="829" spans="1:13" ht="17.25" hidden="1" customHeight="1" x14ac:dyDescent="0.25">
      <c r="A829" s="183" t="s">
        <v>71</v>
      </c>
      <c r="B829" s="184">
        <v>376</v>
      </c>
      <c r="C829" s="184">
        <v>2012</v>
      </c>
      <c r="D829" s="183" t="s">
        <v>4019</v>
      </c>
      <c r="E829" s="183" t="s">
        <v>773</v>
      </c>
      <c r="F829" s="185">
        <v>150000</v>
      </c>
      <c r="G829" s="183" t="s">
        <v>741</v>
      </c>
      <c r="H829" s="183" t="s">
        <v>4020</v>
      </c>
      <c r="I829" s="183" t="s">
        <v>4021</v>
      </c>
      <c r="J829" s="183" t="s">
        <v>4019</v>
      </c>
      <c r="K829" s="183" t="s">
        <v>4022</v>
      </c>
      <c r="L829" s="184">
        <v>1</v>
      </c>
      <c r="M829" s="184">
        <v>6.5</v>
      </c>
    </row>
    <row r="830" spans="1:13" ht="17.25" hidden="1" customHeight="1" x14ac:dyDescent="0.25">
      <c r="A830" s="183" t="s">
        <v>71</v>
      </c>
      <c r="B830" s="184">
        <v>377</v>
      </c>
      <c r="C830" s="184">
        <v>2012</v>
      </c>
      <c r="D830" s="183" t="s">
        <v>4023</v>
      </c>
      <c r="E830" s="183" t="s">
        <v>773</v>
      </c>
      <c r="F830" s="185">
        <v>148117</v>
      </c>
      <c r="G830" s="183" t="s">
        <v>741</v>
      </c>
      <c r="H830" s="183" t="s">
        <v>4024</v>
      </c>
      <c r="I830" s="183" t="s">
        <v>4025</v>
      </c>
      <c r="J830" s="183" t="s">
        <v>4023</v>
      </c>
      <c r="K830" s="183" t="s">
        <v>239</v>
      </c>
      <c r="L830" s="184">
        <v>2</v>
      </c>
      <c r="M830" s="184">
        <v>1.9</v>
      </c>
    </row>
    <row r="831" spans="1:13" ht="17.25" hidden="1" customHeight="1" x14ac:dyDescent="0.25">
      <c r="A831" s="183" t="s">
        <v>71</v>
      </c>
      <c r="B831" s="184">
        <v>381</v>
      </c>
      <c r="C831" s="184">
        <v>2013</v>
      </c>
      <c r="D831" s="183" t="s">
        <v>4026</v>
      </c>
      <c r="E831" s="183" t="s">
        <v>740</v>
      </c>
      <c r="F831" s="185">
        <v>200000</v>
      </c>
      <c r="G831" s="183" t="s">
        <v>741</v>
      </c>
      <c r="H831" s="183" t="s">
        <v>4027</v>
      </c>
      <c r="I831" s="183" t="s">
        <v>4028</v>
      </c>
      <c r="J831" s="183" t="s">
        <v>4026</v>
      </c>
      <c r="K831" s="183" t="s">
        <v>235</v>
      </c>
      <c r="L831" s="184">
        <v>0</v>
      </c>
      <c r="M831" s="184">
        <v>13.6</v>
      </c>
    </row>
    <row r="832" spans="1:13" ht="17.25" hidden="1" customHeight="1" x14ac:dyDescent="0.25">
      <c r="A832" s="183" t="s">
        <v>71</v>
      </c>
      <c r="B832" s="184">
        <v>379</v>
      </c>
      <c r="C832" s="184">
        <v>2013</v>
      </c>
      <c r="D832" s="183" t="s">
        <v>4029</v>
      </c>
      <c r="E832" s="183" t="s">
        <v>740</v>
      </c>
      <c r="F832" s="185">
        <v>62882</v>
      </c>
      <c r="G832" s="183" t="s">
        <v>741</v>
      </c>
      <c r="H832" s="183" t="s">
        <v>4030</v>
      </c>
      <c r="I832" s="183" t="s">
        <v>4031</v>
      </c>
      <c r="J832" s="183" t="s">
        <v>4032</v>
      </c>
      <c r="K832" s="183" t="s">
        <v>4033</v>
      </c>
      <c r="L832" s="184">
        <v>0</v>
      </c>
      <c r="M832" s="184">
        <v>7.8</v>
      </c>
    </row>
    <row r="833" spans="1:13" ht="17.25" hidden="1" customHeight="1" x14ac:dyDescent="0.25">
      <c r="A833" s="183" t="s">
        <v>71</v>
      </c>
      <c r="B833" s="184">
        <v>380</v>
      </c>
      <c r="C833" s="184">
        <v>2013</v>
      </c>
      <c r="D833" s="183" t="s">
        <v>4034</v>
      </c>
      <c r="E833" s="183" t="s">
        <v>740</v>
      </c>
      <c r="F833" s="185">
        <v>150000</v>
      </c>
      <c r="G833" s="183" t="s">
        <v>741</v>
      </c>
      <c r="H833" s="183" t="s">
        <v>4035</v>
      </c>
      <c r="I833" s="183" t="s">
        <v>4036</v>
      </c>
      <c r="J833" s="183" t="s">
        <v>4037</v>
      </c>
      <c r="K833" s="183" t="s">
        <v>4038</v>
      </c>
      <c r="L833" s="184">
        <v>0</v>
      </c>
      <c r="M833" s="184">
        <v>6.6</v>
      </c>
    </row>
    <row r="834" spans="1:13" ht="17.25" hidden="1" customHeight="1" x14ac:dyDescent="0.25">
      <c r="A834" s="183" t="s">
        <v>71</v>
      </c>
      <c r="B834" s="184">
        <v>382</v>
      </c>
      <c r="C834" s="184">
        <v>2014</v>
      </c>
      <c r="D834" s="183" t="s">
        <v>4039</v>
      </c>
      <c r="E834" s="183" t="s">
        <v>740</v>
      </c>
      <c r="F834" s="185">
        <v>200000</v>
      </c>
      <c r="G834" s="183" t="s">
        <v>741</v>
      </c>
      <c r="H834" s="183" t="s">
        <v>4040</v>
      </c>
      <c r="I834" s="183" t="s">
        <v>4041</v>
      </c>
      <c r="J834" s="183" t="s">
        <v>4042</v>
      </c>
      <c r="K834" s="183" t="s">
        <v>4043</v>
      </c>
      <c r="L834" s="184">
        <v>1</v>
      </c>
      <c r="M834" s="184">
        <v>4.7</v>
      </c>
    </row>
    <row r="835" spans="1:13" ht="17.25" hidden="1" customHeight="1" x14ac:dyDescent="0.25">
      <c r="A835" s="183" t="s">
        <v>71</v>
      </c>
      <c r="B835" s="184">
        <v>383</v>
      </c>
      <c r="C835" s="184">
        <v>2014</v>
      </c>
      <c r="D835" s="183" t="s">
        <v>4044</v>
      </c>
      <c r="E835" s="183" t="s">
        <v>740</v>
      </c>
      <c r="F835" s="185">
        <v>450000</v>
      </c>
      <c r="G835" s="183" t="s">
        <v>749</v>
      </c>
      <c r="H835" s="183" t="s">
        <v>4045</v>
      </c>
      <c r="I835" s="183" t="s">
        <v>4046</v>
      </c>
      <c r="J835" s="183" t="s">
        <v>4047</v>
      </c>
      <c r="K835" s="183" t="s">
        <v>4048</v>
      </c>
      <c r="L835" s="184">
        <v>1</v>
      </c>
      <c r="M835" s="184">
        <v>64.400000000000006</v>
      </c>
    </row>
    <row r="836" spans="1:13" ht="17.25" hidden="1" customHeight="1" x14ac:dyDescent="0.25">
      <c r="A836" s="183" t="s">
        <v>20</v>
      </c>
      <c r="B836" s="184">
        <v>420</v>
      </c>
      <c r="C836" s="184">
        <v>2011</v>
      </c>
      <c r="D836" s="183" t="s">
        <v>4049</v>
      </c>
      <c r="E836" s="183" t="s">
        <v>740</v>
      </c>
      <c r="F836" s="185">
        <v>137325</v>
      </c>
      <c r="G836" s="183" t="s">
        <v>740</v>
      </c>
      <c r="H836" s="183" t="s">
        <v>4050</v>
      </c>
      <c r="I836" s="183"/>
      <c r="J836" s="183" t="s">
        <v>4051</v>
      </c>
      <c r="K836" s="183" t="s">
        <v>4052</v>
      </c>
      <c r="L836" s="184">
        <v>8</v>
      </c>
      <c r="M836" s="184">
        <v>6</v>
      </c>
    </row>
    <row r="837" spans="1:13" ht="17.25" hidden="1" customHeight="1" x14ac:dyDescent="0.25">
      <c r="A837" s="183" t="s">
        <v>20</v>
      </c>
      <c r="B837" s="184">
        <v>422</v>
      </c>
      <c r="C837" s="184">
        <v>2011</v>
      </c>
      <c r="D837" s="183" t="s">
        <v>4053</v>
      </c>
      <c r="E837" s="183" t="s">
        <v>740</v>
      </c>
      <c r="F837" s="185">
        <v>60566</v>
      </c>
      <c r="G837" s="183" t="s">
        <v>741</v>
      </c>
      <c r="H837" s="183" t="s">
        <v>4054</v>
      </c>
      <c r="I837" s="183" t="s">
        <v>4055</v>
      </c>
      <c r="J837" s="183" t="s">
        <v>4053</v>
      </c>
      <c r="K837" s="183" t="s">
        <v>4056</v>
      </c>
      <c r="L837" s="184">
        <v>10</v>
      </c>
      <c r="M837" s="184">
        <v>88.6</v>
      </c>
    </row>
    <row r="838" spans="1:13" ht="17.25" hidden="1" customHeight="1" x14ac:dyDescent="0.25">
      <c r="A838" s="183" t="s">
        <v>20</v>
      </c>
      <c r="B838" s="184">
        <v>421</v>
      </c>
      <c r="C838" s="184">
        <v>2011</v>
      </c>
      <c r="D838" s="183" t="s">
        <v>4057</v>
      </c>
      <c r="E838" s="183" t="s">
        <v>740</v>
      </c>
      <c r="F838" s="185">
        <v>54930</v>
      </c>
      <c r="G838" s="183" t="s">
        <v>741</v>
      </c>
      <c r="H838" s="183" t="s">
        <v>4058</v>
      </c>
      <c r="I838" s="183" t="s">
        <v>4059</v>
      </c>
      <c r="J838" s="183" t="s">
        <v>4060</v>
      </c>
      <c r="K838" s="183" t="s">
        <v>4061</v>
      </c>
      <c r="L838" s="184">
        <v>5</v>
      </c>
      <c r="M838" s="184">
        <v>21.2</v>
      </c>
    </row>
    <row r="839" spans="1:13" ht="17.25" hidden="1" customHeight="1" x14ac:dyDescent="0.25">
      <c r="A839" s="183" t="s">
        <v>20</v>
      </c>
      <c r="B839" s="184">
        <v>430</v>
      </c>
      <c r="C839" s="184">
        <v>2012</v>
      </c>
      <c r="D839" s="183" t="s">
        <v>4062</v>
      </c>
      <c r="E839" s="183" t="s">
        <v>740</v>
      </c>
      <c r="F839" s="185">
        <v>100000</v>
      </c>
      <c r="G839" s="183" t="s">
        <v>741</v>
      </c>
      <c r="H839" s="183" t="s">
        <v>4063</v>
      </c>
      <c r="I839" s="183" t="s">
        <v>4064</v>
      </c>
      <c r="J839" s="183" t="s">
        <v>4065</v>
      </c>
      <c r="K839" s="183" t="s">
        <v>864</v>
      </c>
      <c r="L839" s="184">
        <v>5</v>
      </c>
      <c r="M839" s="184">
        <v>219</v>
      </c>
    </row>
    <row r="840" spans="1:13" ht="17.25" hidden="1" customHeight="1" x14ac:dyDescent="0.25">
      <c r="A840" s="183" t="s">
        <v>20</v>
      </c>
      <c r="B840" s="184">
        <v>431</v>
      </c>
      <c r="C840" s="184">
        <v>2012</v>
      </c>
      <c r="D840" s="183" t="s">
        <v>4066</v>
      </c>
      <c r="E840" s="183" t="s">
        <v>740</v>
      </c>
      <c r="F840" s="185">
        <v>100000</v>
      </c>
      <c r="G840" s="183" t="s">
        <v>741</v>
      </c>
      <c r="H840" s="183" t="s">
        <v>4067</v>
      </c>
      <c r="I840" s="183" t="s">
        <v>4068</v>
      </c>
      <c r="J840" s="183" t="s">
        <v>4069</v>
      </c>
      <c r="K840" s="183" t="s">
        <v>4070</v>
      </c>
      <c r="L840" s="184">
        <v>4</v>
      </c>
      <c r="M840" s="184">
        <v>156.30000000000001</v>
      </c>
    </row>
    <row r="841" spans="1:13" ht="17.25" hidden="1" customHeight="1" x14ac:dyDescent="0.25">
      <c r="A841" s="183" t="s">
        <v>20</v>
      </c>
      <c r="B841" s="184">
        <v>428</v>
      </c>
      <c r="C841" s="184">
        <v>2012</v>
      </c>
      <c r="D841" s="183" t="s">
        <v>4071</v>
      </c>
      <c r="E841" s="183" t="s">
        <v>740</v>
      </c>
      <c r="F841" s="185">
        <v>125000</v>
      </c>
      <c r="G841" s="183" t="s">
        <v>741</v>
      </c>
      <c r="H841" s="183" t="s">
        <v>4072</v>
      </c>
      <c r="I841" s="183" t="s">
        <v>4073</v>
      </c>
      <c r="J841" s="183" t="s">
        <v>4074</v>
      </c>
      <c r="K841" s="183" t="s">
        <v>4075</v>
      </c>
      <c r="L841" s="184">
        <v>4</v>
      </c>
      <c r="M841" s="184">
        <v>72</v>
      </c>
    </row>
    <row r="842" spans="1:13" ht="17.25" hidden="1" customHeight="1" x14ac:dyDescent="0.25">
      <c r="A842" s="183" t="s">
        <v>20</v>
      </c>
      <c r="B842" s="184">
        <v>429</v>
      </c>
      <c r="C842" s="184">
        <v>2012</v>
      </c>
      <c r="D842" s="183" t="s">
        <v>4076</v>
      </c>
      <c r="E842" s="183" t="s">
        <v>740</v>
      </c>
      <c r="F842" s="185">
        <v>200000</v>
      </c>
      <c r="G842" s="183" t="s">
        <v>741</v>
      </c>
      <c r="H842" s="183" t="s">
        <v>4077</v>
      </c>
      <c r="I842" s="183" t="s">
        <v>4078</v>
      </c>
      <c r="J842" s="183" t="s">
        <v>4079</v>
      </c>
      <c r="K842" s="183" t="s">
        <v>4080</v>
      </c>
      <c r="L842" s="184">
        <v>6</v>
      </c>
      <c r="M842" s="184">
        <v>57.2</v>
      </c>
    </row>
    <row r="843" spans="1:13" ht="17.25" hidden="1" customHeight="1" x14ac:dyDescent="0.25">
      <c r="A843" s="183" t="s">
        <v>20</v>
      </c>
      <c r="B843" s="184">
        <v>427</v>
      </c>
      <c r="C843" s="184">
        <v>2012</v>
      </c>
      <c r="D843" s="183" t="s">
        <v>4081</v>
      </c>
      <c r="E843" s="183" t="s">
        <v>740</v>
      </c>
      <c r="F843" s="185">
        <v>200000</v>
      </c>
      <c r="G843" s="183" t="s">
        <v>741</v>
      </c>
      <c r="H843" s="183" t="s">
        <v>4082</v>
      </c>
      <c r="I843" s="183" t="s">
        <v>4083</v>
      </c>
      <c r="J843" s="183" t="s">
        <v>4084</v>
      </c>
      <c r="K843" s="183" t="s">
        <v>4085</v>
      </c>
      <c r="L843" s="184">
        <v>1</v>
      </c>
      <c r="M843" s="184">
        <v>43</v>
      </c>
    </row>
    <row r="844" spans="1:13" ht="17.25" hidden="1" customHeight="1" x14ac:dyDescent="0.25">
      <c r="A844" s="183" t="s">
        <v>20</v>
      </c>
      <c r="B844" s="184">
        <v>424</v>
      </c>
      <c r="C844" s="184">
        <v>2012</v>
      </c>
      <c r="D844" s="183" t="s">
        <v>4086</v>
      </c>
      <c r="E844" s="183" t="s">
        <v>740</v>
      </c>
      <c r="F844" s="185">
        <v>152049</v>
      </c>
      <c r="G844" s="183" t="s">
        <v>741</v>
      </c>
      <c r="H844" s="183" t="s">
        <v>4087</v>
      </c>
      <c r="I844" s="183" t="s">
        <v>4088</v>
      </c>
      <c r="J844" s="183" t="s">
        <v>4089</v>
      </c>
      <c r="K844" s="183" t="s">
        <v>4090</v>
      </c>
      <c r="L844" s="184">
        <v>1</v>
      </c>
      <c r="M844" s="184">
        <v>33.6</v>
      </c>
    </row>
    <row r="845" spans="1:13" ht="17.25" hidden="1" customHeight="1" x14ac:dyDescent="0.25">
      <c r="A845" s="183" t="s">
        <v>20</v>
      </c>
      <c r="B845" s="184">
        <v>425</v>
      </c>
      <c r="C845" s="184">
        <v>2012</v>
      </c>
      <c r="D845" s="183" t="s">
        <v>4091</v>
      </c>
      <c r="E845" s="183" t="s">
        <v>740</v>
      </c>
      <c r="F845" s="185">
        <v>200000</v>
      </c>
      <c r="G845" s="183" t="s">
        <v>741</v>
      </c>
      <c r="H845" s="183" t="s">
        <v>4092</v>
      </c>
      <c r="I845" s="183" t="s">
        <v>4093</v>
      </c>
      <c r="J845" s="183" t="s">
        <v>4094</v>
      </c>
      <c r="K845" s="183" t="s">
        <v>4052</v>
      </c>
      <c r="L845" s="184">
        <v>8</v>
      </c>
      <c r="M845" s="184">
        <v>2.9</v>
      </c>
    </row>
    <row r="846" spans="1:13" ht="17.25" hidden="1" customHeight="1" x14ac:dyDescent="0.25">
      <c r="A846" s="183" t="s">
        <v>20</v>
      </c>
      <c r="B846" s="184">
        <v>426</v>
      </c>
      <c r="C846" s="184">
        <v>2012</v>
      </c>
      <c r="D846" s="183" t="s">
        <v>4095</v>
      </c>
      <c r="E846" s="183" t="s">
        <v>740</v>
      </c>
      <c r="F846" s="185">
        <v>100000</v>
      </c>
      <c r="G846" s="183" t="s">
        <v>741</v>
      </c>
      <c r="H846" s="183" t="s">
        <v>4096</v>
      </c>
      <c r="I846" s="183" t="s">
        <v>4097</v>
      </c>
      <c r="J846" s="183" t="s">
        <v>4098</v>
      </c>
      <c r="K846" s="183" t="s">
        <v>4099</v>
      </c>
      <c r="L846" s="184">
        <v>1</v>
      </c>
      <c r="M846" s="184">
        <v>1.8</v>
      </c>
    </row>
    <row r="847" spans="1:13" ht="17.25" hidden="1" customHeight="1" x14ac:dyDescent="0.25">
      <c r="A847" s="183" t="s">
        <v>20</v>
      </c>
      <c r="B847" s="184">
        <v>434</v>
      </c>
      <c r="C847" s="184">
        <v>2013</v>
      </c>
      <c r="D847" s="183" t="s">
        <v>4100</v>
      </c>
      <c r="E847" s="183" t="s">
        <v>740</v>
      </c>
      <c r="F847" s="189">
        <v>75000</v>
      </c>
      <c r="G847" s="183" t="s">
        <v>741</v>
      </c>
      <c r="H847" s="183" t="s">
        <v>4101</v>
      </c>
      <c r="I847" s="183" t="s">
        <v>4102</v>
      </c>
      <c r="J847" s="183" t="s">
        <v>4103</v>
      </c>
      <c r="K847" s="183" t="s">
        <v>1920</v>
      </c>
      <c r="L847" s="184">
        <v>0</v>
      </c>
      <c r="M847" s="184">
        <v>99</v>
      </c>
    </row>
    <row r="848" spans="1:13" ht="17.25" hidden="1" customHeight="1" x14ac:dyDescent="0.25">
      <c r="A848" s="183" t="s">
        <v>20</v>
      </c>
      <c r="B848" s="184">
        <v>433</v>
      </c>
      <c r="C848" s="184">
        <v>2013</v>
      </c>
      <c r="D848" s="183" t="s">
        <v>4104</v>
      </c>
      <c r="E848" s="183" t="s">
        <v>740</v>
      </c>
      <c r="F848" s="189">
        <v>168550</v>
      </c>
      <c r="G848" s="183" t="s">
        <v>741</v>
      </c>
      <c r="H848" s="183" t="s">
        <v>4105</v>
      </c>
      <c r="I848" s="183" t="s">
        <v>4106</v>
      </c>
      <c r="J848" s="183" t="s">
        <v>4104</v>
      </c>
      <c r="K848" s="183" t="s">
        <v>4075</v>
      </c>
      <c r="L848" s="184">
        <v>0</v>
      </c>
      <c r="M848" s="184">
        <v>33.799999999999997</v>
      </c>
    </row>
    <row r="849" spans="1:13" ht="17.25" hidden="1" customHeight="1" x14ac:dyDescent="0.25">
      <c r="A849" s="183" t="s">
        <v>20</v>
      </c>
      <c r="B849" s="184">
        <v>434</v>
      </c>
      <c r="C849" s="184">
        <v>2013</v>
      </c>
      <c r="D849" s="183" t="s">
        <v>4100</v>
      </c>
      <c r="E849" s="183" t="s">
        <v>740</v>
      </c>
      <c r="F849" s="189">
        <v>75000</v>
      </c>
      <c r="G849" s="183" t="s">
        <v>741</v>
      </c>
      <c r="H849" s="183" t="s">
        <v>4101</v>
      </c>
      <c r="I849" s="183" t="s">
        <v>4102</v>
      </c>
      <c r="J849" s="183" t="s">
        <v>4107</v>
      </c>
      <c r="K849" s="183" t="s">
        <v>4108</v>
      </c>
      <c r="L849" s="184">
        <v>0</v>
      </c>
      <c r="M849" s="184">
        <v>3.7</v>
      </c>
    </row>
    <row r="850" spans="1:13" ht="17.25" hidden="1" customHeight="1" x14ac:dyDescent="0.25">
      <c r="A850" s="183" t="s">
        <v>304</v>
      </c>
      <c r="B850" s="184">
        <v>57</v>
      </c>
      <c r="C850" s="184">
        <v>2011</v>
      </c>
      <c r="D850" s="183" t="s">
        <v>4109</v>
      </c>
      <c r="E850" s="183" t="s">
        <v>773</v>
      </c>
      <c r="F850" s="185">
        <v>152969</v>
      </c>
      <c r="G850" s="183" t="s">
        <v>749</v>
      </c>
      <c r="H850" s="183" t="s">
        <v>4110</v>
      </c>
      <c r="I850" s="183" t="s">
        <v>4111</v>
      </c>
      <c r="J850" s="183" t="s">
        <v>4112</v>
      </c>
      <c r="K850" s="183" t="s">
        <v>4113</v>
      </c>
      <c r="L850" s="184">
        <v>0</v>
      </c>
      <c r="M850" s="184">
        <v>4.7</v>
      </c>
    </row>
    <row r="851" spans="1:13" ht="17.25" hidden="1" customHeight="1" x14ac:dyDescent="0.25">
      <c r="A851" s="183" t="s">
        <v>304</v>
      </c>
      <c r="B851" s="184">
        <v>58</v>
      </c>
      <c r="C851" s="184">
        <v>2014</v>
      </c>
      <c r="D851" s="183" t="s">
        <v>4114</v>
      </c>
      <c r="E851" s="183" t="s">
        <v>740</v>
      </c>
      <c r="F851" s="184">
        <v>0</v>
      </c>
      <c r="G851" s="183" t="s">
        <v>741</v>
      </c>
      <c r="H851" s="183" t="s">
        <v>4115</v>
      </c>
      <c r="I851" s="183" t="s">
        <v>4116</v>
      </c>
      <c r="J851" s="183" t="s">
        <v>4117</v>
      </c>
      <c r="K851" s="183" t="s">
        <v>2805</v>
      </c>
      <c r="L851" s="184">
        <v>0</v>
      </c>
      <c r="M851" s="184">
        <v>0.5</v>
      </c>
    </row>
    <row r="852" spans="1:13" ht="17.25" hidden="1" customHeight="1" x14ac:dyDescent="0.25">
      <c r="A852" s="183" t="s">
        <v>136</v>
      </c>
      <c r="B852" s="184">
        <v>624</v>
      </c>
      <c r="C852" s="184">
        <v>2011</v>
      </c>
      <c r="D852" s="183" t="s">
        <v>4118</v>
      </c>
      <c r="E852" s="183" t="s">
        <v>740</v>
      </c>
      <c r="F852" s="185">
        <v>11035</v>
      </c>
      <c r="G852" s="183" t="s">
        <v>740</v>
      </c>
      <c r="H852" s="183" t="s">
        <v>4119</v>
      </c>
      <c r="I852" s="183"/>
      <c r="J852" s="183" t="s">
        <v>4120</v>
      </c>
      <c r="K852" s="183" t="s">
        <v>1110</v>
      </c>
      <c r="L852" s="184">
        <v>0</v>
      </c>
      <c r="M852" s="184">
        <v>1.2</v>
      </c>
    </row>
    <row r="853" spans="1:13" ht="17.25" hidden="1" customHeight="1" x14ac:dyDescent="0.25">
      <c r="A853" s="183" t="s">
        <v>136</v>
      </c>
      <c r="B853" s="184">
        <v>629</v>
      </c>
      <c r="C853" s="184">
        <v>2011</v>
      </c>
      <c r="D853" s="183" t="s">
        <v>4121</v>
      </c>
      <c r="E853" s="183" t="s">
        <v>740</v>
      </c>
      <c r="F853" s="185">
        <v>153638</v>
      </c>
      <c r="G853" s="183" t="s">
        <v>741</v>
      </c>
      <c r="H853" s="183" t="s">
        <v>4122</v>
      </c>
      <c r="I853" s="183"/>
      <c r="J853" s="183" t="s">
        <v>4123</v>
      </c>
      <c r="K853" s="183" t="s">
        <v>4124</v>
      </c>
      <c r="L853" s="184">
        <v>0</v>
      </c>
      <c r="M853" s="184">
        <v>401.1</v>
      </c>
    </row>
    <row r="854" spans="1:13" ht="17.25" hidden="1" customHeight="1" x14ac:dyDescent="0.25">
      <c r="A854" s="183" t="s">
        <v>136</v>
      </c>
      <c r="B854" s="184">
        <v>629</v>
      </c>
      <c r="C854" s="184">
        <v>2011</v>
      </c>
      <c r="D854" s="183" t="s">
        <v>4121</v>
      </c>
      <c r="E854" s="183" t="s">
        <v>740</v>
      </c>
      <c r="F854" s="185">
        <v>153638</v>
      </c>
      <c r="G854" s="183" t="s">
        <v>741</v>
      </c>
      <c r="H854" s="183" t="s">
        <v>4122</v>
      </c>
      <c r="I854" s="183"/>
      <c r="J854" s="183" t="s">
        <v>4125</v>
      </c>
      <c r="K854" s="183" t="s">
        <v>4126</v>
      </c>
      <c r="L854" s="184">
        <v>0</v>
      </c>
      <c r="M854" s="184">
        <v>236.2</v>
      </c>
    </row>
    <row r="855" spans="1:13" ht="17.25" hidden="1" customHeight="1" x14ac:dyDescent="0.25">
      <c r="A855" s="183" t="s">
        <v>136</v>
      </c>
      <c r="B855" s="184">
        <v>629</v>
      </c>
      <c r="C855" s="184">
        <v>2011</v>
      </c>
      <c r="D855" s="183" t="s">
        <v>4121</v>
      </c>
      <c r="E855" s="183" t="s">
        <v>740</v>
      </c>
      <c r="F855" s="185">
        <v>153638</v>
      </c>
      <c r="G855" s="183" t="s">
        <v>741</v>
      </c>
      <c r="H855" s="183" t="s">
        <v>4122</v>
      </c>
      <c r="I855" s="183"/>
      <c r="J855" s="183" t="s">
        <v>4127</v>
      </c>
      <c r="K855" s="183" t="s">
        <v>4128</v>
      </c>
      <c r="L855" s="184">
        <v>0</v>
      </c>
      <c r="M855" s="184">
        <v>89.1</v>
      </c>
    </row>
    <row r="856" spans="1:13" ht="17.25" hidden="1" customHeight="1" x14ac:dyDescent="0.25">
      <c r="A856" s="183" t="s">
        <v>136</v>
      </c>
      <c r="B856" s="184">
        <v>627</v>
      </c>
      <c r="C856" s="184">
        <v>2011</v>
      </c>
      <c r="D856" s="183" t="s">
        <v>4129</v>
      </c>
      <c r="E856" s="183" t="s">
        <v>773</v>
      </c>
      <c r="F856" s="185">
        <v>17000</v>
      </c>
      <c r="G856" s="183" t="s">
        <v>741</v>
      </c>
      <c r="H856" s="183" t="s">
        <v>4130</v>
      </c>
      <c r="I856" s="183"/>
      <c r="J856" s="183" t="s">
        <v>4131</v>
      </c>
      <c r="K856" s="183" t="s">
        <v>4128</v>
      </c>
      <c r="L856" s="184">
        <v>0</v>
      </c>
      <c r="M856" s="184">
        <v>37</v>
      </c>
    </row>
    <row r="857" spans="1:13" ht="17.25" hidden="1" customHeight="1" x14ac:dyDescent="0.25">
      <c r="A857" s="183" t="s">
        <v>136</v>
      </c>
      <c r="B857" s="184">
        <v>625</v>
      </c>
      <c r="C857" s="184">
        <v>2011</v>
      </c>
      <c r="D857" s="183" t="s">
        <v>4132</v>
      </c>
      <c r="E857" s="183" t="s">
        <v>773</v>
      </c>
      <c r="F857" s="185">
        <v>13000</v>
      </c>
      <c r="G857" s="183" t="s">
        <v>741</v>
      </c>
      <c r="H857" s="183" t="s">
        <v>4133</v>
      </c>
      <c r="I857" s="183"/>
      <c r="J857" s="183" t="s">
        <v>4134</v>
      </c>
      <c r="K857" s="183" t="s">
        <v>4135</v>
      </c>
      <c r="L857" s="184">
        <v>0</v>
      </c>
      <c r="M857" s="184">
        <v>28</v>
      </c>
    </row>
    <row r="858" spans="1:13" ht="17.25" hidden="1" customHeight="1" x14ac:dyDescent="0.25">
      <c r="A858" s="183" t="s">
        <v>136</v>
      </c>
      <c r="B858" s="184">
        <v>623</v>
      </c>
      <c r="C858" s="184">
        <v>2011</v>
      </c>
      <c r="D858" s="183" t="s">
        <v>4136</v>
      </c>
      <c r="E858" s="183" t="s">
        <v>740</v>
      </c>
      <c r="F858" s="185">
        <v>39250</v>
      </c>
      <c r="G858" s="183" t="s">
        <v>741</v>
      </c>
      <c r="H858" s="183" t="s">
        <v>4137</v>
      </c>
      <c r="I858" s="183"/>
      <c r="J858" s="183" t="s">
        <v>4138</v>
      </c>
      <c r="K858" s="183" t="s">
        <v>864</v>
      </c>
      <c r="L858" s="184">
        <v>0</v>
      </c>
      <c r="M858" s="184">
        <v>6</v>
      </c>
    </row>
    <row r="859" spans="1:13" ht="17.25" hidden="1" customHeight="1" x14ac:dyDescent="0.25">
      <c r="A859" s="183" t="s">
        <v>136</v>
      </c>
      <c r="B859" s="184">
        <v>622</v>
      </c>
      <c r="C859" s="184">
        <v>2011</v>
      </c>
      <c r="D859" s="183" t="s">
        <v>4139</v>
      </c>
      <c r="E859" s="183" t="s">
        <v>773</v>
      </c>
      <c r="F859" s="185">
        <v>20000</v>
      </c>
      <c r="G859" s="183" t="s">
        <v>741</v>
      </c>
      <c r="H859" s="183" t="s">
        <v>4140</v>
      </c>
      <c r="I859" s="183"/>
      <c r="J859" s="183" t="s">
        <v>4139</v>
      </c>
      <c r="K859" s="183" t="s">
        <v>4141</v>
      </c>
      <c r="L859" s="184">
        <v>0</v>
      </c>
      <c r="M859" s="184">
        <v>5.6</v>
      </c>
    </row>
    <row r="860" spans="1:13" ht="17.25" hidden="1" customHeight="1" x14ac:dyDescent="0.25">
      <c r="A860" s="183" t="s">
        <v>136</v>
      </c>
      <c r="B860" s="184">
        <v>626</v>
      </c>
      <c r="C860" s="184">
        <v>2011</v>
      </c>
      <c r="D860" s="183" t="s">
        <v>4142</v>
      </c>
      <c r="E860" s="183" t="s">
        <v>773</v>
      </c>
      <c r="F860" s="185">
        <v>34962</v>
      </c>
      <c r="G860" s="183" t="s">
        <v>741</v>
      </c>
      <c r="H860" s="183" t="s">
        <v>4143</v>
      </c>
      <c r="I860" s="183"/>
      <c r="J860" s="183" t="s">
        <v>4144</v>
      </c>
      <c r="K860" s="183" t="s">
        <v>4145</v>
      </c>
      <c r="L860" s="184">
        <v>0</v>
      </c>
      <c r="M860" s="184">
        <v>1</v>
      </c>
    </row>
    <row r="861" spans="1:13" ht="17.25" hidden="1" customHeight="1" x14ac:dyDescent="0.25">
      <c r="A861" s="183" t="s">
        <v>136</v>
      </c>
      <c r="B861" s="184">
        <v>628</v>
      </c>
      <c r="C861" s="184">
        <v>2011</v>
      </c>
      <c r="D861" s="183" t="s">
        <v>4146</v>
      </c>
      <c r="E861" s="183" t="s">
        <v>773</v>
      </c>
      <c r="F861" s="185">
        <v>32220</v>
      </c>
      <c r="G861" s="183" t="s">
        <v>741</v>
      </c>
      <c r="H861" s="183" t="s">
        <v>4147</v>
      </c>
      <c r="I861" s="183"/>
      <c r="J861" s="183" t="s">
        <v>4146</v>
      </c>
      <c r="K861" s="183" t="s">
        <v>4141</v>
      </c>
      <c r="L861" s="184">
        <v>0</v>
      </c>
      <c r="M861" s="184">
        <v>1</v>
      </c>
    </row>
    <row r="862" spans="1:13" ht="17.25" hidden="1" customHeight="1" x14ac:dyDescent="0.25">
      <c r="A862" s="183" t="s">
        <v>30</v>
      </c>
      <c r="B862" s="184">
        <v>698</v>
      </c>
      <c r="C862" s="184">
        <v>2011</v>
      </c>
      <c r="D862" s="183" t="s">
        <v>4148</v>
      </c>
      <c r="E862" s="183" t="s">
        <v>740</v>
      </c>
      <c r="F862" s="185">
        <v>662042.48</v>
      </c>
      <c r="G862" s="183" t="s">
        <v>773</v>
      </c>
      <c r="H862" s="183" t="s">
        <v>4149</v>
      </c>
      <c r="I862" s="183" t="s">
        <v>4150</v>
      </c>
      <c r="J862" s="183" t="s">
        <v>4151</v>
      </c>
      <c r="K862" s="183" t="s">
        <v>4152</v>
      </c>
      <c r="L862" s="184">
        <v>3</v>
      </c>
      <c r="M862" s="184">
        <v>30</v>
      </c>
    </row>
    <row r="863" spans="1:13" ht="17.25" hidden="1" customHeight="1" x14ac:dyDescent="0.25">
      <c r="A863" s="183" t="s">
        <v>30</v>
      </c>
      <c r="B863" s="184">
        <v>697</v>
      </c>
      <c r="C863" s="184">
        <v>2011</v>
      </c>
      <c r="D863" s="183" t="s">
        <v>4153</v>
      </c>
      <c r="E863" s="183" t="s">
        <v>773</v>
      </c>
      <c r="F863" s="185">
        <v>509900</v>
      </c>
      <c r="G863" s="183" t="s">
        <v>741</v>
      </c>
      <c r="H863" s="183" t="s">
        <v>4154</v>
      </c>
      <c r="I863" s="183" t="s">
        <v>4155</v>
      </c>
      <c r="J863" s="183" t="s">
        <v>4156</v>
      </c>
      <c r="K863" s="183" t="s">
        <v>4157</v>
      </c>
      <c r="L863" s="184">
        <v>6</v>
      </c>
      <c r="M863" s="184">
        <v>10.4</v>
      </c>
    </row>
    <row r="864" spans="1:13" ht="17.25" hidden="1" customHeight="1" x14ac:dyDescent="0.25">
      <c r="A864" s="183" t="s">
        <v>30</v>
      </c>
      <c r="B864" s="184">
        <v>702</v>
      </c>
      <c r="C864" s="184">
        <v>2012</v>
      </c>
      <c r="D864" s="183" t="s">
        <v>4158</v>
      </c>
      <c r="E864" s="183" t="s">
        <v>773</v>
      </c>
      <c r="F864" s="185">
        <v>112433.5</v>
      </c>
      <c r="G864" s="183" t="s">
        <v>740</v>
      </c>
      <c r="H864" s="183" t="s">
        <v>4159</v>
      </c>
      <c r="I864" s="183" t="s">
        <v>4160</v>
      </c>
      <c r="J864" s="183" t="s">
        <v>4161</v>
      </c>
      <c r="K864" s="183" t="s">
        <v>4162</v>
      </c>
      <c r="L864" s="184">
        <v>1</v>
      </c>
      <c r="M864" s="184">
        <v>27.7</v>
      </c>
    </row>
    <row r="865" spans="1:13" ht="17.25" hidden="1" customHeight="1" x14ac:dyDescent="0.25">
      <c r="A865" s="183" t="s">
        <v>30</v>
      </c>
      <c r="B865" s="184">
        <v>701</v>
      </c>
      <c r="C865" s="184">
        <v>2012</v>
      </c>
      <c r="D865" s="183" t="s">
        <v>4163</v>
      </c>
      <c r="E865" s="183" t="s">
        <v>773</v>
      </c>
      <c r="F865" s="185">
        <v>202646.1</v>
      </c>
      <c r="G865" s="183" t="s">
        <v>773</v>
      </c>
      <c r="H865" s="183" t="s">
        <v>4164</v>
      </c>
      <c r="I865" s="183" t="s">
        <v>4165</v>
      </c>
      <c r="J865" s="183" t="s">
        <v>4166</v>
      </c>
      <c r="K865" s="183" t="s">
        <v>2039</v>
      </c>
      <c r="L865" s="184">
        <v>6</v>
      </c>
      <c r="M865" s="184">
        <v>36.5</v>
      </c>
    </row>
    <row r="866" spans="1:13" ht="17.25" hidden="1" customHeight="1" x14ac:dyDescent="0.25">
      <c r="A866" s="183" t="s">
        <v>30</v>
      </c>
      <c r="B866" s="184">
        <v>704</v>
      </c>
      <c r="C866" s="184">
        <v>2012</v>
      </c>
      <c r="D866" s="183" t="s">
        <v>4167</v>
      </c>
      <c r="E866" s="183" t="s">
        <v>773</v>
      </c>
      <c r="F866" s="185">
        <v>399230.67</v>
      </c>
      <c r="G866" s="183" t="s">
        <v>741</v>
      </c>
      <c r="H866" s="183" t="s">
        <v>4168</v>
      </c>
      <c r="I866" s="183" t="s">
        <v>4169</v>
      </c>
      <c r="J866" s="183" t="s">
        <v>4170</v>
      </c>
      <c r="K866" s="183" t="s">
        <v>935</v>
      </c>
      <c r="L866" s="184">
        <v>4</v>
      </c>
      <c r="M866" s="184">
        <v>28.7</v>
      </c>
    </row>
    <row r="867" spans="1:13" ht="17.25" hidden="1" customHeight="1" x14ac:dyDescent="0.25">
      <c r="A867" s="183" t="s">
        <v>30</v>
      </c>
      <c r="B867" s="184">
        <v>703</v>
      </c>
      <c r="C867" s="184">
        <v>2012</v>
      </c>
      <c r="D867" s="183" t="s">
        <v>4171</v>
      </c>
      <c r="E867" s="183" t="s">
        <v>773</v>
      </c>
      <c r="F867" s="185">
        <v>40875.120000000003</v>
      </c>
      <c r="G867" s="183" t="s">
        <v>749</v>
      </c>
      <c r="H867" s="183" t="s">
        <v>4172</v>
      </c>
      <c r="I867" s="183" t="s">
        <v>4173</v>
      </c>
      <c r="J867" s="183" t="s">
        <v>4174</v>
      </c>
      <c r="K867" s="183" t="s">
        <v>4175</v>
      </c>
      <c r="L867" s="184">
        <v>6</v>
      </c>
      <c r="M867" s="184">
        <v>16.3</v>
      </c>
    </row>
    <row r="868" spans="1:13" ht="17.25" hidden="1" customHeight="1" x14ac:dyDescent="0.25">
      <c r="A868" s="183" t="s">
        <v>30</v>
      </c>
      <c r="B868" s="184">
        <v>708</v>
      </c>
      <c r="C868" s="184">
        <v>2014</v>
      </c>
      <c r="D868" s="183" t="s">
        <v>4176</v>
      </c>
      <c r="E868" s="183" t="s">
        <v>740</v>
      </c>
      <c r="F868" s="184">
        <v>0</v>
      </c>
      <c r="G868" s="183" t="s">
        <v>740</v>
      </c>
      <c r="H868" s="183" t="s">
        <v>4159</v>
      </c>
      <c r="I868" s="183" t="s">
        <v>4177</v>
      </c>
      <c r="J868" s="183" t="s">
        <v>4161</v>
      </c>
      <c r="K868" s="183" t="s">
        <v>4162</v>
      </c>
      <c r="L868" s="184">
        <v>1</v>
      </c>
      <c r="M868" s="184">
        <v>27.7</v>
      </c>
    </row>
    <row r="869" spans="1:13" ht="17.25" hidden="1" customHeight="1" x14ac:dyDescent="0.25">
      <c r="A869" s="183" t="s">
        <v>30</v>
      </c>
      <c r="B869" s="184">
        <v>707</v>
      </c>
      <c r="C869" s="184">
        <v>2014</v>
      </c>
      <c r="D869" s="183" t="s">
        <v>4178</v>
      </c>
      <c r="E869" s="183" t="s">
        <v>740</v>
      </c>
      <c r="F869" s="184">
        <v>0</v>
      </c>
      <c r="G869" s="183" t="s">
        <v>741</v>
      </c>
      <c r="H869" s="183" t="s">
        <v>4179</v>
      </c>
      <c r="I869" s="183" t="s">
        <v>4180</v>
      </c>
      <c r="J869" s="183" t="s">
        <v>4181</v>
      </c>
      <c r="K869" s="183" t="s">
        <v>4182</v>
      </c>
      <c r="L869" s="184">
        <v>6</v>
      </c>
      <c r="M869" s="184">
        <v>761.5</v>
      </c>
    </row>
    <row r="870" spans="1:13" ht="17.25" hidden="1" customHeight="1" x14ac:dyDescent="0.25">
      <c r="A870" s="183" t="s">
        <v>30</v>
      </c>
      <c r="B870" s="184">
        <v>706</v>
      </c>
      <c r="C870" s="184">
        <v>2014</v>
      </c>
      <c r="D870" s="183" t="s">
        <v>4183</v>
      </c>
      <c r="E870" s="183" t="s">
        <v>740</v>
      </c>
      <c r="F870" s="184">
        <v>0</v>
      </c>
      <c r="G870" s="183" t="s">
        <v>749</v>
      </c>
      <c r="H870" s="183" t="s">
        <v>4184</v>
      </c>
      <c r="I870" s="183" t="s">
        <v>4185</v>
      </c>
      <c r="J870" s="183" t="s">
        <v>4186</v>
      </c>
      <c r="K870" s="183" t="s">
        <v>4152</v>
      </c>
      <c r="L870" s="184">
        <v>3</v>
      </c>
      <c r="M870" s="184">
        <v>1.2</v>
      </c>
    </row>
    <row r="871" spans="1:13" ht="17.25" hidden="1" customHeight="1" x14ac:dyDescent="0.25">
      <c r="A871" s="183" t="s">
        <v>8</v>
      </c>
      <c r="B871" s="190">
        <v>1868</v>
      </c>
      <c r="C871" s="184">
        <v>2011</v>
      </c>
      <c r="D871" s="183" t="s">
        <v>4187</v>
      </c>
      <c r="E871" s="183" t="s">
        <v>740</v>
      </c>
      <c r="F871" s="185">
        <v>389976.61</v>
      </c>
      <c r="G871" s="183" t="s">
        <v>773</v>
      </c>
      <c r="H871" s="183" t="s">
        <v>4188</v>
      </c>
      <c r="I871" s="183" t="s">
        <v>4189</v>
      </c>
      <c r="J871" s="183" t="s">
        <v>4190</v>
      </c>
      <c r="K871" s="183" t="s">
        <v>4191</v>
      </c>
      <c r="L871" s="184">
        <v>8</v>
      </c>
      <c r="M871" s="184">
        <v>5.3</v>
      </c>
    </row>
    <row r="872" spans="1:13" ht="17.25" hidden="1" customHeight="1" x14ac:dyDescent="0.25">
      <c r="A872" s="183" t="s">
        <v>8</v>
      </c>
      <c r="B872" s="190">
        <v>1869</v>
      </c>
      <c r="C872" s="184">
        <v>2011</v>
      </c>
      <c r="D872" s="183" t="s">
        <v>4192</v>
      </c>
      <c r="E872" s="183" t="s">
        <v>740</v>
      </c>
      <c r="F872" s="185">
        <v>205838</v>
      </c>
      <c r="G872" s="183" t="s">
        <v>741</v>
      </c>
      <c r="H872" s="183" t="s">
        <v>1672</v>
      </c>
      <c r="I872" s="183" t="s">
        <v>4193</v>
      </c>
      <c r="J872" s="183" t="s">
        <v>4194</v>
      </c>
      <c r="K872" s="183" t="s">
        <v>4195</v>
      </c>
      <c r="L872" s="184">
        <v>6</v>
      </c>
      <c r="M872" s="185">
        <v>11146</v>
      </c>
    </row>
    <row r="873" spans="1:13" ht="17.25" hidden="1" customHeight="1" x14ac:dyDescent="0.25">
      <c r="A873" s="183" t="s">
        <v>8</v>
      </c>
      <c r="B873" s="190">
        <v>1867</v>
      </c>
      <c r="C873" s="184">
        <v>2011</v>
      </c>
      <c r="D873" s="183" t="s">
        <v>4196</v>
      </c>
      <c r="E873" s="183" t="s">
        <v>740</v>
      </c>
      <c r="F873" s="185">
        <v>179500</v>
      </c>
      <c r="G873" s="183" t="s">
        <v>741</v>
      </c>
      <c r="H873" s="183" t="s">
        <v>1672</v>
      </c>
      <c r="I873" s="183" t="s">
        <v>4197</v>
      </c>
      <c r="J873" s="183" t="s">
        <v>4198</v>
      </c>
      <c r="K873" s="183" t="s">
        <v>1670</v>
      </c>
      <c r="L873" s="184">
        <v>7</v>
      </c>
      <c r="M873" s="185">
        <v>1254.0999999999999</v>
      </c>
    </row>
    <row r="874" spans="1:13" ht="17.25" hidden="1" customHeight="1" x14ac:dyDescent="0.25">
      <c r="A874" s="183" t="s">
        <v>8</v>
      </c>
      <c r="B874" s="190">
        <v>1876</v>
      </c>
      <c r="C874" s="184">
        <v>2012</v>
      </c>
      <c r="D874" s="183" t="s">
        <v>4199</v>
      </c>
      <c r="E874" s="183" t="s">
        <v>740</v>
      </c>
      <c r="F874" s="185">
        <v>85000</v>
      </c>
      <c r="G874" s="183" t="s">
        <v>740</v>
      </c>
      <c r="H874" s="183" t="s">
        <v>4200</v>
      </c>
      <c r="I874" s="183" t="s">
        <v>4201</v>
      </c>
      <c r="J874" s="183" t="s">
        <v>4202</v>
      </c>
      <c r="K874" s="183" t="s">
        <v>3677</v>
      </c>
      <c r="L874" s="184">
        <v>1</v>
      </c>
      <c r="M874" s="184">
        <v>60.6</v>
      </c>
    </row>
    <row r="875" spans="1:13" ht="17.25" hidden="1" customHeight="1" x14ac:dyDescent="0.25">
      <c r="A875" s="183" t="s">
        <v>8</v>
      </c>
      <c r="B875" s="190">
        <v>1875</v>
      </c>
      <c r="C875" s="184">
        <v>2012</v>
      </c>
      <c r="D875" s="183" t="s">
        <v>4203</v>
      </c>
      <c r="E875" s="183" t="s">
        <v>740</v>
      </c>
      <c r="F875" s="185">
        <v>20500</v>
      </c>
      <c r="G875" s="183" t="s">
        <v>740</v>
      </c>
      <c r="H875" s="183" t="s">
        <v>4204</v>
      </c>
      <c r="I875" s="183" t="s">
        <v>4205</v>
      </c>
      <c r="J875" s="183" t="s">
        <v>4206</v>
      </c>
      <c r="K875" s="183" t="s">
        <v>4207</v>
      </c>
      <c r="L875" s="184">
        <v>1</v>
      </c>
      <c r="M875" s="184">
        <v>8.1999999999999993</v>
      </c>
    </row>
    <row r="876" spans="1:13" ht="17.25" hidden="1" customHeight="1" x14ac:dyDescent="0.25">
      <c r="A876" s="183" t="s">
        <v>8</v>
      </c>
      <c r="B876" s="190">
        <v>1872</v>
      </c>
      <c r="C876" s="184">
        <v>2012</v>
      </c>
      <c r="D876" s="183" t="s">
        <v>4208</v>
      </c>
      <c r="E876" s="183" t="s">
        <v>740</v>
      </c>
      <c r="F876" s="185">
        <v>295387</v>
      </c>
      <c r="G876" s="183" t="s">
        <v>741</v>
      </c>
      <c r="H876" s="183" t="s">
        <v>1672</v>
      </c>
      <c r="I876" s="183" t="s">
        <v>4209</v>
      </c>
      <c r="J876" s="183" t="s">
        <v>4210</v>
      </c>
      <c r="K876" s="183" t="s">
        <v>278</v>
      </c>
      <c r="L876" s="184">
        <v>3</v>
      </c>
      <c r="M876" s="185">
        <v>2628</v>
      </c>
    </row>
    <row r="877" spans="1:13" ht="17.25" hidden="1" customHeight="1" x14ac:dyDescent="0.25">
      <c r="A877" s="183" t="s">
        <v>8</v>
      </c>
      <c r="B877" s="190">
        <v>1871</v>
      </c>
      <c r="C877" s="184">
        <v>2012</v>
      </c>
      <c r="D877" s="183" t="s">
        <v>4211</v>
      </c>
      <c r="E877" s="183" t="s">
        <v>740</v>
      </c>
      <c r="F877" s="185">
        <v>271669.96000000002</v>
      </c>
      <c r="G877" s="183" t="s">
        <v>741</v>
      </c>
      <c r="H877" s="183" t="s">
        <v>1672</v>
      </c>
      <c r="I877" s="183" t="s">
        <v>4212</v>
      </c>
      <c r="J877" s="183" t="s">
        <v>4213</v>
      </c>
      <c r="K877" s="183" t="s">
        <v>3677</v>
      </c>
      <c r="L877" s="184">
        <v>1</v>
      </c>
      <c r="M877" s="184">
        <v>271.5</v>
      </c>
    </row>
    <row r="878" spans="1:13" ht="17.25" hidden="1" customHeight="1" x14ac:dyDescent="0.25">
      <c r="A878" s="183" t="s">
        <v>8</v>
      </c>
      <c r="B878" s="190">
        <v>1874</v>
      </c>
      <c r="C878" s="184">
        <v>2012</v>
      </c>
      <c r="D878" s="183" t="s">
        <v>4214</v>
      </c>
      <c r="E878" s="183" t="s">
        <v>773</v>
      </c>
      <c r="F878" s="185">
        <v>202965</v>
      </c>
      <c r="G878" s="183" t="s">
        <v>741</v>
      </c>
      <c r="H878" s="183" t="s">
        <v>4215</v>
      </c>
      <c r="I878" s="183" t="s">
        <v>4216</v>
      </c>
      <c r="J878" s="183" t="s">
        <v>4217</v>
      </c>
      <c r="K878" s="183" t="s">
        <v>4218</v>
      </c>
      <c r="L878" s="184">
        <v>1</v>
      </c>
      <c r="M878" s="184">
        <v>75</v>
      </c>
    </row>
    <row r="879" spans="1:13" ht="17.25" hidden="1" customHeight="1" x14ac:dyDescent="0.25">
      <c r="A879" s="183" t="s">
        <v>8</v>
      </c>
      <c r="B879" s="190">
        <v>1873</v>
      </c>
      <c r="C879" s="184">
        <v>2012</v>
      </c>
      <c r="D879" s="183" t="s">
        <v>4219</v>
      </c>
      <c r="E879" s="183" t="s">
        <v>740</v>
      </c>
      <c r="F879" s="185">
        <v>250026</v>
      </c>
      <c r="G879" s="183" t="s">
        <v>741</v>
      </c>
      <c r="H879" s="183" t="s">
        <v>4220</v>
      </c>
      <c r="I879" s="183" t="s">
        <v>4221</v>
      </c>
      <c r="J879" s="183" t="s">
        <v>4222</v>
      </c>
      <c r="K879" s="183" t="s">
        <v>4223</v>
      </c>
      <c r="L879" s="184">
        <v>1</v>
      </c>
      <c r="M879" s="184">
        <v>27.7</v>
      </c>
    </row>
    <row r="880" spans="1:13" ht="17.25" hidden="1" customHeight="1" x14ac:dyDescent="0.25">
      <c r="A880" s="183" t="s">
        <v>8</v>
      </c>
      <c r="B880" s="190">
        <v>1878</v>
      </c>
      <c r="C880" s="184">
        <v>2014</v>
      </c>
      <c r="D880" s="183" t="s">
        <v>4224</v>
      </c>
      <c r="E880" s="183" t="s">
        <v>740</v>
      </c>
      <c r="F880" s="185">
        <v>55000</v>
      </c>
      <c r="G880" s="183" t="s">
        <v>740</v>
      </c>
      <c r="H880" s="183" t="s">
        <v>4225</v>
      </c>
      <c r="I880" s="183" t="s">
        <v>4226</v>
      </c>
      <c r="J880" s="183" t="s">
        <v>4227</v>
      </c>
      <c r="K880" s="183" t="s">
        <v>3702</v>
      </c>
      <c r="L880" s="184">
        <v>8</v>
      </c>
      <c r="M880" s="184">
        <v>0.7</v>
      </c>
    </row>
    <row r="881" spans="1:13" ht="17.25" hidden="1" customHeight="1" x14ac:dyDescent="0.25">
      <c r="A881" s="183" t="s">
        <v>8</v>
      </c>
      <c r="B881" s="190">
        <v>1877</v>
      </c>
      <c r="C881" s="184">
        <v>2014</v>
      </c>
      <c r="D881" s="183" t="s">
        <v>4228</v>
      </c>
      <c r="E881" s="183" t="s">
        <v>740</v>
      </c>
      <c r="F881" s="185">
        <v>979900</v>
      </c>
      <c r="G881" s="183" t="s">
        <v>741</v>
      </c>
      <c r="H881" s="183" t="s">
        <v>1672</v>
      </c>
      <c r="I881" s="183" t="s">
        <v>4229</v>
      </c>
      <c r="J881" s="183" t="s">
        <v>4230</v>
      </c>
      <c r="K881" s="183" t="s">
        <v>4231</v>
      </c>
      <c r="L881" s="184">
        <v>2</v>
      </c>
      <c r="M881" s="185">
        <v>1153</v>
      </c>
    </row>
    <row r="882" spans="1:13" ht="17.25" hidden="1" customHeight="1" x14ac:dyDescent="0.25">
      <c r="A882" s="183" t="s">
        <v>8</v>
      </c>
      <c r="B882" s="190">
        <v>1879</v>
      </c>
      <c r="C882" s="184">
        <v>2014</v>
      </c>
      <c r="D882" s="183" t="s">
        <v>4232</v>
      </c>
      <c r="E882" s="183" t="s">
        <v>740</v>
      </c>
      <c r="F882" s="185">
        <v>126661.75</v>
      </c>
      <c r="G882" s="183" t="s">
        <v>741</v>
      </c>
      <c r="H882" s="183" t="s">
        <v>4233</v>
      </c>
      <c r="I882" s="183" t="s">
        <v>4234</v>
      </c>
      <c r="J882" s="183" t="s">
        <v>4235</v>
      </c>
      <c r="K882" s="183" t="s">
        <v>4236</v>
      </c>
      <c r="L882" s="184">
        <v>6</v>
      </c>
      <c r="M882" s="184">
        <v>1.8</v>
      </c>
    </row>
    <row r="883" spans="1:13" ht="17.25" hidden="1" customHeight="1" x14ac:dyDescent="0.25">
      <c r="A883" s="183" t="s">
        <v>8</v>
      </c>
      <c r="B883" s="190">
        <v>1880</v>
      </c>
      <c r="C883" s="184">
        <v>2014</v>
      </c>
      <c r="D883" s="183" t="s">
        <v>4237</v>
      </c>
      <c r="E883" s="183" t="s">
        <v>740</v>
      </c>
      <c r="F883" s="185">
        <v>216400</v>
      </c>
      <c r="G883" s="183" t="s">
        <v>741</v>
      </c>
      <c r="H883" s="183" t="s">
        <v>4238</v>
      </c>
      <c r="I883" s="183" t="s">
        <v>4239</v>
      </c>
      <c r="J883" s="183" t="s">
        <v>4240</v>
      </c>
      <c r="K883" s="183" t="s">
        <v>4236</v>
      </c>
      <c r="L883" s="184">
        <v>6</v>
      </c>
      <c r="M883" s="184">
        <v>1</v>
      </c>
    </row>
    <row r="884" spans="1:13" ht="17.25" hidden="1" customHeight="1" x14ac:dyDescent="0.25">
      <c r="A884" s="183" t="s">
        <v>8</v>
      </c>
      <c r="B884" s="190">
        <v>1881</v>
      </c>
      <c r="C884" s="184">
        <v>2014</v>
      </c>
      <c r="D884" s="183" t="s">
        <v>4241</v>
      </c>
      <c r="E884" s="183" t="s">
        <v>740</v>
      </c>
      <c r="F884" s="185">
        <v>463878.5</v>
      </c>
      <c r="G884" s="183" t="s">
        <v>741</v>
      </c>
      <c r="H884" s="183" t="s">
        <v>4233</v>
      </c>
      <c r="I884" s="183" t="s">
        <v>4242</v>
      </c>
      <c r="J884" s="183" t="s">
        <v>4243</v>
      </c>
      <c r="K884" s="183" t="s">
        <v>4236</v>
      </c>
      <c r="L884" s="184">
        <v>6</v>
      </c>
      <c r="M884" s="184">
        <v>0.3</v>
      </c>
    </row>
    <row r="885" spans="1:13" ht="17.25" hidden="1" customHeight="1" x14ac:dyDescent="0.25">
      <c r="A885" s="183" t="s">
        <v>144</v>
      </c>
      <c r="B885" s="184">
        <v>484</v>
      </c>
      <c r="C885" s="184">
        <v>2012</v>
      </c>
      <c r="D885" s="183" t="s">
        <v>4244</v>
      </c>
      <c r="E885" s="183" t="s">
        <v>740</v>
      </c>
      <c r="F885" s="185">
        <v>100000</v>
      </c>
      <c r="G885" s="183" t="s">
        <v>740</v>
      </c>
      <c r="H885" s="183" t="s">
        <v>4245</v>
      </c>
      <c r="I885" s="183" t="s">
        <v>4246</v>
      </c>
      <c r="J885" s="183" t="s">
        <v>4247</v>
      </c>
      <c r="K885" s="183" t="s">
        <v>4248</v>
      </c>
      <c r="L885" s="184">
        <v>1</v>
      </c>
      <c r="M885" s="184">
        <v>2.1</v>
      </c>
    </row>
    <row r="886" spans="1:13" ht="17.25" hidden="1" customHeight="1" x14ac:dyDescent="0.25">
      <c r="A886" s="183" t="s">
        <v>144</v>
      </c>
      <c r="B886" s="184">
        <v>482</v>
      </c>
      <c r="C886" s="184">
        <v>2012</v>
      </c>
      <c r="D886" s="183" t="s">
        <v>4249</v>
      </c>
      <c r="E886" s="183" t="s">
        <v>740</v>
      </c>
      <c r="F886" s="185">
        <v>99000</v>
      </c>
      <c r="G886" s="183" t="s">
        <v>741</v>
      </c>
      <c r="H886" s="183" t="s">
        <v>4250</v>
      </c>
      <c r="I886" s="183" t="s">
        <v>4251</v>
      </c>
      <c r="J886" s="183" t="s">
        <v>4252</v>
      </c>
      <c r="K886" s="183" t="s">
        <v>835</v>
      </c>
      <c r="L886" s="184">
        <v>2</v>
      </c>
      <c r="M886" s="184">
        <v>122.3</v>
      </c>
    </row>
    <row r="887" spans="1:13" ht="17.25" hidden="1" customHeight="1" x14ac:dyDescent="0.25">
      <c r="A887" s="183" t="s">
        <v>144</v>
      </c>
      <c r="B887" s="184">
        <v>480</v>
      </c>
      <c r="C887" s="184">
        <v>2012</v>
      </c>
      <c r="D887" s="183" t="s">
        <v>4253</v>
      </c>
      <c r="E887" s="183" t="s">
        <v>740</v>
      </c>
      <c r="F887" s="185">
        <v>12532</v>
      </c>
      <c r="G887" s="183" t="s">
        <v>741</v>
      </c>
      <c r="H887" s="183" t="s">
        <v>4254</v>
      </c>
      <c r="I887" s="183" t="s">
        <v>4255</v>
      </c>
      <c r="J887" s="183" t="s">
        <v>4256</v>
      </c>
      <c r="K887" s="183" t="s">
        <v>4257</v>
      </c>
      <c r="L887" s="184">
        <v>1</v>
      </c>
      <c r="M887" s="184">
        <v>16.600000000000001</v>
      </c>
    </row>
    <row r="888" spans="1:13" ht="17.25" hidden="1" customHeight="1" x14ac:dyDescent="0.25">
      <c r="A888" s="183" t="s">
        <v>144</v>
      </c>
      <c r="B888" s="184">
        <v>483</v>
      </c>
      <c r="C888" s="184">
        <v>2012</v>
      </c>
      <c r="D888" s="183" t="s">
        <v>4258</v>
      </c>
      <c r="E888" s="183" t="s">
        <v>740</v>
      </c>
      <c r="F888" s="185">
        <v>25000</v>
      </c>
      <c r="G888" s="183" t="s">
        <v>741</v>
      </c>
      <c r="H888" s="183" t="s">
        <v>4259</v>
      </c>
      <c r="I888" s="183" t="s">
        <v>4260</v>
      </c>
      <c r="J888" s="183" t="s">
        <v>4261</v>
      </c>
      <c r="K888" s="183" t="s">
        <v>4262</v>
      </c>
      <c r="L888" s="184">
        <v>1</v>
      </c>
      <c r="M888" s="184">
        <v>3.2</v>
      </c>
    </row>
    <row r="889" spans="1:13" ht="17.25" hidden="1" customHeight="1" x14ac:dyDescent="0.25">
      <c r="A889" s="183" t="s">
        <v>144</v>
      </c>
      <c r="B889" s="184">
        <v>477</v>
      </c>
      <c r="C889" s="184">
        <v>2012</v>
      </c>
      <c r="D889" s="183" t="s">
        <v>4263</v>
      </c>
      <c r="E889" s="183" t="s">
        <v>740</v>
      </c>
      <c r="F889" s="185">
        <v>40000</v>
      </c>
      <c r="G889" s="183" t="s">
        <v>741</v>
      </c>
      <c r="H889" s="183" t="s">
        <v>4264</v>
      </c>
      <c r="I889" s="183" t="s">
        <v>4265</v>
      </c>
      <c r="J889" s="183" t="s">
        <v>4266</v>
      </c>
      <c r="K889" s="183" t="s">
        <v>4267</v>
      </c>
      <c r="L889" s="184">
        <v>1</v>
      </c>
      <c r="M889" s="184">
        <v>1.6</v>
      </c>
    </row>
    <row r="890" spans="1:13" ht="17.25" hidden="1" customHeight="1" x14ac:dyDescent="0.25">
      <c r="A890" s="183" t="s">
        <v>144</v>
      </c>
      <c r="B890" s="184">
        <v>478</v>
      </c>
      <c r="C890" s="184">
        <v>2012</v>
      </c>
      <c r="D890" s="183" t="s">
        <v>4268</v>
      </c>
      <c r="E890" s="183" t="s">
        <v>740</v>
      </c>
      <c r="F890" s="185">
        <v>17384</v>
      </c>
      <c r="G890" s="183" t="s">
        <v>749</v>
      </c>
      <c r="H890" s="183" t="s">
        <v>4269</v>
      </c>
      <c r="I890" s="183" t="s">
        <v>4270</v>
      </c>
      <c r="J890" s="183" t="s">
        <v>4271</v>
      </c>
      <c r="K890" s="183" t="s">
        <v>4272</v>
      </c>
      <c r="L890" s="184">
        <v>1</v>
      </c>
      <c r="M890" s="184">
        <v>165.9</v>
      </c>
    </row>
    <row r="891" spans="1:13" ht="17.25" hidden="1" customHeight="1" x14ac:dyDescent="0.25">
      <c r="A891" s="183" t="s">
        <v>144</v>
      </c>
      <c r="B891" s="184">
        <v>481</v>
      </c>
      <c r="C891" s="184">
        <v>2012</v>
      </c>
      <c r="D891" s="183" t="s">
        <v>4273</v>
      </c>
      <c r="E891" s="183" t="s">
        <v>740</v>
      </c>
      <c r="F891" s="185">
        <v>60966</v>
      </c>
      <c r="G891" s="183" t="s">
        <v>749</v>
      </c>
      <c r="H891" s="183" t="s">
        <v>4274</v>
      </c>
      <c r="I891" s="183" t="s">
        <v>4275</v>
      </c>
      <c r="J891" s="183" t="s">
        <v>4276</v>
      </c>
      <c r="K891" s="183" t="s">
        <v>4277</v>
      </c>
      <c r="L891" s="184">
        <v>0</v>
      </c>
      <c r="M891" s="184">
        <v>70</v>
      </c>
    </row>
    <row r="892" spans="1:13" ht="17.25" hidden="1" customHeight="1" x14ac:dyDescent="0.25">
      <c r="A892" s="183" t="s">
        <v>144</v>
      </c>
      <c r="B892" s="184">
        <v>476</v>
      </c>
      <c r="C892" s="184">
        <v>2012</v>
      </c>
      <c r="D892" s="183" t="s">
        <v>4278</v>
      </c>
      <c r="E892" s="183" t="s">
        <v>740</v>
      </c>
      <c r="F892" s="185">
        <v>100000</v>
      </c>
      <c r="G892" s="183" t="s">
        <v>749</v>
      </c>
      <c r="H892" s="183" t="s">
        <v>4279</v>
      </c>
      <c r="I892" s="183" t="s">
        <v>4280</v>
      </c>
      <c r="J892" s="183" t="s">
        <v>4281</v>
      </c>
      <c r="K892" s="183" t="s">
        <v>4282</v>
      </c>
      <c r="L892" s="184">
        <v>0</v>
      </c>
      <c r="M892" s="184">
        <v>38.9</v>
      </c>
    </row>
    <row r="893" spans="1:13" ht="17.25" hidden="1" customHeight="1" x14ac:dyDescent="0.25">
      <c r="A893" s="183" t="s">
        <v>144</v>
      </c>
      <c r="B893" s="184">
        <v>479</v>
      </c>
      <c r="C893" s="184">
        <v>2012</v>
      </c>
      <c r="D893" s="183" t="s">
        <v>4283</v>
      </c>
      <c r="E893" s="183" t="s">
        <v>740</v>
      </c>
      <c r="F893" s="185">
        <v>40000</v>
      </c>
      <c r="G893" s="183" t="s">
        <v>749</v>
      </c>
      <c r="H893" s="183" t="s">
        <v>4284</v>
      </c>
      <c r="I893" s="183" t="s">
        <v>4285</v>
      </c>
      <c r="J893" s="183" t="s">
        <v>4286</v>
      </c>
      <c r="K893" s="183" t="s">
        <v>791</v>
      </c>
      <c r="L893" s="184">
        <v>1</v>
      </c>
      <c r="M893" s="184">
        <v>1.8</v>
      </c>
    </row>
    <row r="894" spans="1:13" ht="17.25" hidden="1" customHeight="1" x14ac:dyDescent="0.25">
      <c r="A894" s="183" t="s">
        <v>144</v>
      </c>
      <c r="B894" s="184">
        <v>490</v>
      </c>
      <c r="C894" s="184">
        <v>2013</v>
      </c>
      <c r="D894" s="183" t="s">
        <v>4287</v>
      </c>
      <c r="E894" s="183" t="s">
        <v>740</v>
      </c>
      <c r="F894" s="189">
        <v>40000</v>
      </c>
      <c r="G894" s="183" t="s">
        <v>741</v>
      </c>
      <c r="H894" s="183" t="s">
        <v>4250</v>
      </c>
      <c r="I894" s="183" t="s">
        <v>4288</v>
      </c>
      <c r="J894" s="183" t="s">
        <v>4289</v>
      </c>
      <c r="K894" s="183" t="s">
        <v>835</v>
      </c>
      <c r="L894" s="184">
        <v>0</v>
      </c>
      <c r="M894" s="184">
        <v>137.4</v>
      </c>
    </row>
    <row r="895" spans="1:13" ht="17.25" hidden="1" customHeight="1" x14ac:dyDescent="0.25">
      <c r="A895" s="183" t="s">
        <v>144</v>
      </c>
      <c r="B895" s="184">
        <v>486</v>
      </c>
      <c r="C895" s="184">
        <v>2013</v>
      </c>
      <c r="D895" s="183" t="s">
        <v>4290</v>
      </c>
      <c r="E895" s="183" t="s">
        <v>740</v>
      </c>
      <c r="F895" s="189">
        <v>100000</v>
      </c>
      <c r="G895" s="183" t="s">
        <v>741</v>
      </c>
      <c r="H895" s="183" t="s">
        <v>4279</v>
      </c>
      <c r="I895" s="183" t="s">
        <v>4291</v>
      </c>
      <c r="J895" s="183" t="s">
        <v>4281</v>
      </c>
      <c r="K895" s="183" t="s">
        <v>4282</v>
      </c>
      <c r="L895" s="184">
        <v>0</v>
      </c>
      <c r="M895" s="184">
        <v>38.9</v>
      </c>
    </row>
    <row r="896" spans="1:13" ht="17.25" hidden="1" customHeight="1" x14ac:dyDescent="0.25">
      <c r="A896" s="183" t="s">
        <v>144</v>
      </c>
      <c r="B896" s="184">
        <v>488</v>
      </c>
      <c r="C896" s="184">
        <v>2013</v>
      </c>
      <c r="D896" s="183" t="s">
        <v>4292</v>
      </c>
      <c r="E896" s="183" t="s">
        <v>740</v>
      </c>
      <c r="F896" s="189">
        <v>35000</v>
      </c>
      <c r="G896" s="183" t="s">
        <v>741</v>
      </c>
      <c r="H896" s="183" t="s">
        <v>4264</v>
      </c>
      <c r="I896" s="183" t="s">
        <v>4293</v>
      </c>
      <c r="J896" s="183" t="s">
        <v>4294</v>
      </c>
      <c r="K896" s="183" t="s">
        <v>4295</v>
      </c>
      <c r="L896" s="184">
        <v>0</v>
      </c>
      <c r="M896" s="184">
        <v>28.7</v>
      </c>
    </row>
    <row r="897" spans="1:13" ht="17.25" hidden="1" customHeight="1" x14ac:dyDescent="0.25">
      <c r="A897" s="183" t="s">
        <v>144</v>
      </c>
      <c r="B897" s="184">
        <v>487</v>
      </c>
      <c r="C897" s="184">
        <v>2013</v>
      </c>
      <c r="D897" s="183" t="s">
        <v>4296</v>
      </c>
      <c r="E897" s="183" t="s">
        <v>740</v>
      </c>
      <c r="F897" s="189">
        <v>50000</v>
      </c>
      <c r="G897" s="183" t="s">
        <v>741</v>
      </c>
      <c r="H897" s="183" t="s">
        <v>4297</v>
      </c>
      <c r="I897" s="183" t="s">
        <v>4298</v>
      </c>
      <c r="J897" s="183" t="s">
        <v>4299</v>
      </c>
      <c r="K897" s="183" t="s">
        <v>4300</v>
      </c>
      <c r="L897" s="184">
        <v>0</v>
      </c>
      <c r="M897" s="184">
        <v>20.100000000000001</v>
      </c>
    </row>
    <row r="898" spans="1:13" ht="17.25" hidden="1" customHeight="1" x14ac:dyDescent="0.25">
      <c r="A898" s="183" t="s">
        <v>144</v>
      </c>
      <c r="B898" s="184">
        <v>491</v>
      </c>
      <c r="C898" s="184">
        <v>2013</v>
      </c>
      <c r="D898" s="183" t="s">
        <v>4301</v>
      </c>
      <c r="E898" s="183" t="s">
        <v>740</v>
      </c>
      <c r="F898" s="189">
        <v>100000</v>
      </c>
      <c r="G898" s="183" t="s">
        <v>749</v>
      </c>
      <c r="H898" s="183" t="s">
        <v>4302</v>
      </c>
      <c r="I898" s="183" t="s">
        <v>4303</v>
      </c>
      <c r="J898" s="183" t="s">
        <v>4304</v>
      </c>
      <c r="K898" s="183" t="s">
        <v>4305</v>
      </c>
      <c r="L898" s="184">
        <v>0</v>
      </c>
      <c r="M898" s="184">
        <v>302.10000000000002</v>
      </c>
    </row>
    <row r="899" spans="1:13" ht="17.25" hidden="1" customHeight="1" x14ac:dyDescent="0.25">
      <c r="A899" s="183" t="s">
        <v>144</v>
      </c>
      <c r="B899" s="184">
        <v>485</v>
      </c>
      <c r="C899" s="184">
        <v>2013</v>
      </c>
      <c r="D899" s="183" t="s">
        <v>4306</v>
      </c>
      <c r="E899" s="183" t="s">
        <v>740</v>
      </c>
      <c r="F899" s="189">
        <v>100000</v>
      </c>
      <c r="G899" s="183" t="s">
        <v>749</v>
      </c>
      <c r="H899" s="183" t="s">
        <v>4307</v>
      </c>
      <c r="I899" s="183" t="s">
        <v>4308</v>
      </c>
      <c r="J899" s="183" t="s">
        <v>4309</v>
      </c>
      <c r="K899" s="183" t="s">
        <v>4310</v>
      </c>
      <c r="L899" s="184">
        <v>0</v>
      </c>
      <c r="M899" s="184">
        <v>50</v>
      </c>
    </row>
    <row r="900" spans="1:13" ht="17.25" hidden="1" customHeight="1" x14ac:dyDescent="0.25">
      <c r="A900" s="183" t="s">
        <v>144</v>
      </c>
      <c r="B900" s="184">
        <v>489</v>
      </c>
      <c r="C900" s="184">
        <v>2013</v>
      </c>
      <c r="D900" s="183" t="s">
        <v>4311</v>
      </c>
      <c r="E900" s="183" t="s">
        <v>740</v>
      </c>
      <c r="F900" s="189">
        <v>60000</v>
      </c>
      <c r="G900" s="183" t="s">
        <v>749</v>
      </c>
      <c r="H900" s="183" t="s">
        <v>4312</v>
      </c>
      <c r="I900" s="183" t="s">
        <v>4313</v>
      </c>
      <c r="J900" s="183" t="s">
        <v>4314</v>
      </c>
      <c r="K900" s="183" t="s">
        <v>4315</v>
      </c>
      <c r="L900" s="184">
        <v>0</v>
      </c>
      <c r="M900" s="184">
        <v>17.2</v>
      </c>
    </row>
    <row r="901" spans="1:13" ht="17.25" hidden="1" customHeight="1" x14ac:dyDescent="0.25">
      <c r="A901" s="183" t="s">
        <v>336</v>
      </c>
      <c r="B901" s="184">
        <v>876</v>
      </c>
      <c r="C901" s="184">
        <v>2012</v>
      </c>
      <c r="D901" s="183" t="s">
        <v>4316</v>
      </c>
      <c r="E901" s="183" t="s">
        <v>740</v>
      </c>
      <c r="F901" s="185">
        <v>181731.73</v>
      </c>
      <c r="G901" s="183" t="s">
        <v>741</v>
      </c>
      <c r="H901" s="183" t="s">
        <v>4317</v>
      </c>
      <c r="I901" s="183" t="s">
        <v>4318</v>
      </c>
      <c r="J901" s="183" t="s">
        <v>4319</v>
      </c>
      <c r="K901" s="183" t="s">
        <v>4320</v>
      </c>
      <c r="L901" s="184">
        <v>0</v>
      </c>
      <c r="M901" s="185">
        <v>18381.900000000001</v>
      </c>
    </row>
    <row r="902" spans="1:13" ht="17.25" hidden="1" customHeight="1" x14ac:dyDescent="0.25">
      <c r="A902" s="183" t="s">
        <v>336</v>
      </c>
      <c r="B902" s="184">
        <v>884</v>
      </c>
      <c r="C902" s="184">
        <v>2012</v>
      </c>
      <c r="D902" s="183" t="s">
        <v>4321</v>
      </c>
      <c r="E902" s="183" t="s">
        <v>773</v>
      </c>
      <c r="F902" s="185">
        <v>31192.5</v>
      </c>
      <c r="G902" s="183" t="s">
        <v>741</v>
      </c>
      <c r="H902" s="183" t="s">
        <v>4322</v>
      </c>
      <c r="I902" s="183" t="s">
        <v>4323</v>
      </c>
      <c r="J902" s="183" t="s">
        <v>4324</v>
      </c>
      <c r="K902" s="183" t="s">
        <v>4325</v>
      </c>
      <c r="L902" s="184">
        <v>0</v>
      </c>
      <c r="M902" s="184">
        <v>38.5</v>
      </c>
    </row>
    <row r="903" spans="1:13" ht="17.25" hidden="1" customHeight="1" x14ac:dyDescent="0.25">
      <c r="A903" s="183" t="s">
        <v>336</v>
      </c>
      <c r="B903" s="184">
        <v>877</v>
      </c>
      <c r="C903" s="184">
        <v>2012</v>
      </c>
      <c r="D903" s="183" t="s">
        <v>4326</v>
      </c>
      <c r="E903" s="183" t="s">
        <v>773</v>
      </c>
      <c r="F903" s="185">
        <v>61730</v>
      </c>
      <c r="G903" s="183" t="s">
        <v>741</v>
      </c>
      <c r="H903" s="183" t="s">
        <v>4327</v>
      </c>
      <c r="I903" s="183" t="s">
        <v>4328</v>
      </c>
      <c r="J903" s="183" t="s">
        <v>4329</v>
      </c>
      <c r="K903" s="183" t="s">
        <v>4330</v>
      </c>
      <c r="L903" s="184">
        <v>0</v>
      </c>
      <c r="M903" s="184">
        <v>22</v>
      </c>
    </row>
    <row r="904" spans="1:13" ht="17.25" hidden="1" customHeight="1" x14ac:dyDescent="0.25">
      <c r="A904" s="183" t="s">
        <v>336</v>
      </c>
      <c r="B904" s="184">
        <v>885</v>
      </c>
      <c r="C904" s="184">
        <v>2012</v>
      </c>
      <c r="D904" s="183" t="s">
        <v>4331</v>
      </c>
      <c r="E904" s="183" t="s">
        <v>740</v>
      </c>
      <c r="F904" s="185">
        <v>90916</v>
      </c>
      <c r="G904" s="183" t="s">
        <v>741</v>
      </c>
      <c r="H904" s="183" t="s">
        <v>4332</v>
      </c>
      <c r="I904" s="183" t="s">
        <v>4333</v>
      </c>
      <c r="J904" s="183" t="s">
        <v>4334</v>
      </c>
      <c r="K904" s="183" t="s">
        <v>4335</v>
      </c>
      <c r="L904" s="184">
        <v>0</v>
      </c>
      <c r="M904" s="184">
        <v>15.3</v>
      </c>
    </row>
    <row r="905" spans="1:13" ht="17.25" hidden="1" customHeight="1" x14ac:dyDescent="0.25">
      <c r="A905" s="183" t="s">
        <v>336</v>
      </c>
      <c r="B905" s="184">
        <v>887</v>
      </c>
      <c r="C905" s="184">
        <v>2012</v>
      </c>
      <c r="D905" s="183" t="s">
        <v>4336</v>
      </c>
      <c r="E905" s="183" t="s">
        <v>773</v>
      </c>
      <c r="F905" s="185">
        <v>58075.41</v>
      </c>
      <c r="G905" s="183" t="s">
        <v>741</v>
      </c>
      <c r="H905" s="183" t="s">
        <v>4337</v>
      </c>
      <c r="I905" s="183" t="s">
        <v>4338</v>
      </c>
      <c r="J905" s="183" t="s">
        <v>4339</v>
      </c>
      <c r="K905" s="183" t="s">
        <v>3236</v>
      </c>
      <c r="L905" s="184">
        <v>0</v>
      </c>
      <c r="M905" s="184">
        <v>10</v>
      </c>
    </row>
    <row r="906" spans="1:13" ht="17.25" hidden="1" customHeight="1" x14ac:dyDescent="0.25">
      <c r="A906" s="183" t="s">
        <v>336</v>
      </c>
      <c r="B906" s="184">
        <v>888</v>
      </c>
      <c r="C906" s="184">
        <v>2012</v>
      </c>
      <c r="D906" s="183" t="s">
        <v>4340</v>
      </c>
      <c r="E906" s="183" t="s">
        <v>773</v>
      </c>
      <c r="F906" s="185">
        <v>12477</v>
      </c>
      <c r="G906" s="183" t="s">
        <v>741</v>
      </c>
      <c r="H906" s="183" t="s">
        <v>4341</v>
      </c>
      <c r="I906" s="183" t="s">
        <v>4342</v>
      </c>
      <c r="J906" s="183" t="s">
        <v>4343</v>
      </c>
      <c r="K906" s="183" t="s">
        <v>4344</v>
      </c>
      <c r="L906" s="184">
        <v>0</v>
      </c>
      <c r="M906" s="184">
        <v>3.5</v>
      </c>
    </row>
    <row r="907" spans="1:13" ht="17.25" hidden="1" customHeight="1" x14ac:dyDescent="0.25">
      <c r="A907" s="183" t="s">
        <v>336</v>
      </c>
      <c r="B907" s="184">
        <v>886</v>
      </c>
      <c r="C907" s="184">
        <v>2012</v>
      </c>
      <c r="D907" s="183" t="s">
        <v>4345</v>
      </c>
      <c r="E907" s="183" t="s">
        <v>740</v>
      </c>
      <c r="F907" s="185">
        <v>81100.5</v>
      </c>
      <c r="G907" s="183" t="s">
        <v>749</v>
      </c>
      <c r="H907" s="183" t="s">
        <v>4346</v>
      </c>
      <c r="I907" s="183" t="s">
        <v>4347</v>
      </c>
      <c r="J907" s="183" t="s">
        <v>4345</v>
      </c>
      <c r="K907" s="183" t="s">
        <v>4348</v>
      </c>
      <c r="L907" s="184">
        <v>0</v>
      </c>
      <c r="M907" s="184">
        <v>114.5</v>
      </c>
    </row>
    <row r="908" spans="1:13" ht="17.25" hidden="1" customHeight="1" x14ac:dyDescent="0.25">
      <c r="A908" s="183" t="s">
        <v>336</v>
      </c>
      <c r="B908" s="184">
        <v>879</v>
      </c>
      <c r="C908" s="184">
        <v>2012</v>
      </c>
      <c r="D908" s="183" t="s">
        <v>4349</v>
      </c>
      <c r="E908" s="183" t="s">
        <v>773</v>
      </c>
      <c r="F908" s="185">
        <v>54755</v>
      </c>
      <c r="G908" s="183" t="s">
        <v>749</v>
      </c>
      <c r="H908" s="183" t="s">
        <v>4350</v>
      </c>
      <c r="I908" s="183" t="s">
        <v>4351</v>
      </c>
      <c r="J908" s="183" t="s">
        <v>4352</v>
      </c>
      <c r="K908" s="183" t="s">
        <v>2810</v>
      </c>
      <c r="L908" s="184">
        <v>0</v>
      </c>
      <c r="M908" s="184">
        <v>48.4</v>
      </c>
    </row>
    <row r="909" spans="1:13" ht="17.25" hidden="1" customHeight="1" x14ac:dyDescent="0.25">
      <c r="A909" s="183" t="s">
        <v>336</v>
      </c>
      <c r="B909" s="184">
        <v>880</v>
      </c>
      <c r="C909" s="184">
        <v>2012</v>
      </c>
      <c r="D909" s="183" t="s">
        <v>4353</v>
      </c>
      <c r="E909" s="183" t="s">
        <v>773</v>
      </c>
      <c r="F909" s="185">
        <v>30428</v>
      </c>
      <c r="G909" s="183" t="s">
        <v>749</v>
      </c>
      <c r="H909" s="183" t="s">
        <v>4354</v>
      </c>
      <c r="I909" s="183" t="s">
        <v>4355</v>
      </c>
      <c r="J909" s="183" t="s">
        <v>4042</v>
      </c>
      <c r="K909" s="183" t="s">
        <v>4356</v>
      </c>
      <c r="L909" s="184">
        <v>0</v>
      </c>
      <c r="M909" s="184">
        <v>11</v>
      </c>
    </row>
    <row r="910" spans="1:13" ht="17.25" hidden="1" customHeight="1" x14ac:dyDescent="0.25">
      <c r="A910" s="183" t="s">
        <v>336</v>
      </c>
      <c r="B910" s="184">
        <v>878</v>
      </c>
      <c r="C910" s="184">
        <v>2012</v>
      </c>
      <c r="D910" s="183" t="s">
        <v>4357</v>
      </c>
      <c r="E910" s="183" t="s">
        <v>773</v>
      </c>
      <c r="F910" s="185">
        <v>18715</v>
      </c>
      <c r="G910" s="183" t="s">
        <v>749</v>
      </c>
      <c r="H910" s="183" t="s">
        <v>4341</v>
      </c>
      <c r="I910" s="183" t="s">
        <v>4358</v>
      </c>
      <c r="J910" s="183" t="s">
        <v>4357</v>
      </c>
      <c r="K910" s="183" t="s">
        <v>4359</v>
      </c>
      <c r="L910" s="184">
        <v>0</v>
      </c>
      <c r="M910" s="184">
        <v>4.7</v>
      </c>
    </row>
    <row r="911" spans="1:13" ht="17.25" hidden="1" customHeight="1" x14ac:dyDescent="0.25">
      <c r="A911" s="183" t="s">
        <v>336</v>
      </c>
      <c r="B911" s="184">
        <v>881</v>
      </c>
      <c r="C911" s="184">
        <v>2012</v>
      </c>
      <c r="D911" s="183" t="s">
        <v>4360</v>
      </c>
      <c r="E911" s="183" t="s">
        <v>740</v>
      </c>
      <c r="F911" s="185">
        <v>62385</v>
      </c>
      <c r="G911" s="183" t="s">
        <v>749</v>
      </c>
      <c r="H911" s="183" t="s">
        <v>4361</v>
      </c>
      <c r="I911" s="183" t="s">
        <v>4362</v>
      </c>
      <c r="J911" s="183" t="s">
        <v>4363</v>
      </c>
      <c r="K911" s="183" t="s">
        <v>3542</v>
      </c>
      <c r="L911" s="184">
        <v>0</v>
      </c>
      <c r="M911" s="184">
        <v>2.5</v>
      </c>
    </row>
    <row r="912" spans="1:13" ht="17.25" hidden="1" customHeight="1" x14ac:dyDescent="0.25">
      <c r="A912" s="183" t="s">
        <v>336</v>
      </c>
      <c r="B912" s="184">
        <v>889</v>
      </c>
      <c r="C912" s="184">
        <v>2013</v>
      </c>
      <c r="D912" s="183" t="s">
        <v>4364</v>
      </c>
      <c r="E912" s="183" t="s">
        <v>740</v>
      </c>
      <c r="F912" s="185">
        <v>132311</v>
      </c>
      <c r="G912" s="183" t="s">
        <v>741</v>
      </c>
      <c r="H912" s="183" t="s">
        <v>4317</v>
      </c>
      <c r="I912" s="183" t="s">
        <v>4365</v>
      </c>
      <c r="J912" s="183" t="s">
        <v>4366</v>
      </c>
      <c r="K912" s="183" t="s">
        <v>4325</v>
      </c>
      <c r="L912" s="184">
        <v>0</v>
      </c>
      <c r="M912" s="185">
        <v>2117</v>
      </c>
    </row>
    <row r="913" spans="1:13" ht="17.25" hidden="1" customHeight="1" x14ac:dyDescent="0.25">
      <c r="A913" s="183" t="s">
        <v>336</v>
      </c>
      <c r="B913" s="184">
        <v>892</v>
      </c>
      <c r="C913" s="184">
        <v>2013</v>
      </c>
      <c r="D913" s="183" t="s">
        <v>4367</v>
      </c>
      <c r="E913" s="183" t="s">
        <v>740</v>
      </c>
      <c r="F913" s="185">
        <v>15709.11</v>
      </c>
      <c r="G913" s="183" t="s">
        <v>741</v>
      </c>
      <c r="H913" s="183" t="s">
        <v>4368</v>
      </c>
      <c r="I913" s="183" t="s">
        <v>4369</v>
      </c>
      <c r="J913" s="183" t="s">
        <v>2513</v>
      </c>
      <c r="K913" s="183" t="s">
        <v>4370</v>
      </c>
      <c r="L913" s="184">
        <v>0</v>
      </c>
      <c r="M913" s="184">
        <v>6.5</v>
      </c>
    </row>
    <row r="914" spans="1:13" ht="17.25" hidden="1" customHeight="1" x14ac:dyDescent="0.25">
      <c r="A914" s="183" t="s">
        <v>336</v>
      </c>
      <c r="B914" s="184">
        <v>891</v>
      </c>
      <c r="C914" s="184">
        <v>2014</v>
      </c>
      <c r="D914" s="183" t="s">
        <v>4371</v>
      </c>
      <c r="E914" s="183" t="s">
        <v>740</v>
      </c>
      <c r="F914" s="185">
        <v>50000</v>
      </c>
      <c r="G914" s="183" t="s">
        <v>741</v>
      </c>
      <c r="H914" s="183" t="s">
        <v>4317</v>
      </c>
      <c r="I914" s="183" t="s">
        <v>4372</v>
      </c>
      <c r="J914" s="183" t="s">
        <v>4366</v>
      </c>
      <c r="K914" s="183" t="s">
        <v>4325</v>
      </c>
      <c r="L914" s="184">
        <v>0</v>
      </c>
      <c r="M914" s="185">
        <v>2117</v>
      </c>
    </row>
    <row r="915" spans="1:13" ht="17.25" hidden="1" customHeight="1" x14ac:dyDescent="0.25">
      <c r="A915" s="183" t="s">
        <v>336</v>
      </c>
      <c r="B915" s="184">
        <v>893</v>
      </c>
      <c r="C915" s="184">
        <v>2014</v>
      </c>
      <c r="D915" s="183" t="s">
        <v>4373</v>
      </c>
      <c r="E915" s="183" t="s">
        <v>740</v>
      </c>
      <c r="F915" s="185">
        <v>127525.27</v>
      </c>
      <c r="G915" s="183" t="s">
        <v>741</v>
      </c>
      <c r="H915" s="183" t="s">
        <v>4374</v>
      </c>
      <c r="I915" s="183" t="s">
        <v>4375</v>
      </c>
      <c r="J915" s="183" t="s">
        <v>4376</v>
      </c>
      <c r="K915" s="183" t="s">
        <v>4370</v>
      </c>
      <c r="L915" s="184">
        <v>0</v>
      </c>
      <c r="M915" s="184">
        <v>42</v>
      </c>
    </row>
    <row r="916" spans="1:13" ht="17.25" hidden="1" customHeight="1" x14ac:dyDescent="0.25">
      <c r="A916" s="183" t="s">
        <v>336</v>
      </c>
      <c r="B916" s="184">
        <v>894</v>
      </c>
      <c r="C916" s="184">
        <v>2014</v>
      </c>
      <c r="D916" s="183" t="s">
        <v>4377</v>
      </c>
      <c r="E916" s="183" t="s">
        <v>740</v>
      </c>
      <c r="F916" s="185">
        <v>54665</v>
      </c>
      <c r="G916" s="183" t="s">
        <v>741</v>
      </c>
      <c r="H916" s="183" t="s">
        <v>4378</v>
      </c>
      <c r="I916" s="183" t="s">
        <v>4379</v>
      </c>
      <c r="J916" s="183" t="s">
        <v>2862</v>
      </c>
      <c r="K916" s="183" t="s">
        <v>4380</v>
      </c>
      <c r="L916" s="184">
        <v>0</v>
      </c>
      <c r="M916" s="184">
        <v>38.4</v>
      </c>
    </row>
    <row r="917" spans="1:13" ht="17.25" hidden="1" customHeight="1" x14ac:dyDescent="0.25">
      <c r="A917" s="183" t="s">
        <v>336</v>
      </c>
      <c r="B917" s="184">
        <v>890</v>
      </c>
      <c r="C917" s="184">
        <v>2014</v>
      </c>
      <c r="D917" s="183" t="s">
        <v>4381</v>
      </c>
      <c r="E917" s="183" t="s">
        <v>740</v>
      </c>
      <c r="F917" s="185">
        <v>70446.899999999994</v>
      </c>
      <c r="G917" s="183" t="s">
        <v>741</v>
      </c>
      <c r="H917" s="183" t="s">
        <v>4322</v>
      </c>
      <c r="I917" s="183" t="s">
        <v>4382</v>
      </c>
      <c r="J917" s="183" t="s">
        <v>4383</v>
      </c>
      <c r="K917" s="183" t="s">
        <v>4325</v>
      </c>
      <c r="L917" s="184">
        <v>0</v>
      </c>
      <c r="M917" s="184">
        <v>10.5</v>
      </c>
    </row>
    <row r="918" spans="1:13" ht="17.25" hidden="1" customHeight="1" x14ac:dyDescent="0.25">
      <c r="A918" s="183" t="s">
        <v>336</v>
      </c>
      <c r="B918" s="184">
        <v>895</v>
      </c>
      <c r="C918" s="184">
        <v>2014</v>
      </c>
      <c r="D918" s="183" t="s">
        <v>4384</v>
      </c>
      <c r="E918" s="183" t="s">
        <v>740</v>
      </c>
      <c r="F918" s="185">
        <v>68331.25</v>
      </c>
      <c r="G918" s="183" t="s">
        <v>741</v>
      </c>
      <c r="H918" s="183" t="s">
        <v>4322</v>
      </c>
      <c r="I918" s="183" t="s">
        <v>4385</v>
      </c>
      <c r="J918" s="183" t="s">
        <v>4386</v>
      </c>
      <c r="K918" s="183" t="s">
        <v>4387</v>
      </c>
      <c r="L918" s="184">
        <v>0</v>
      </c>
      <c r="M918" s="184">
        <v>2.8</v>
      </c>
    </row>
    <row r="919" spans="1:13" ht="17.25" hidden="1" customHeight="1" x14ac:dyDescent="0.25"/>
    <row r="920" spans="1:13" ht="17.25" hidden="1" customHeight="1" x14ac:dyDescent="0.25">
      <c r="D920" s="28" t="s">
        <v>4390</v>
      </c>
      <c r="F920" s="191">
        <f>SUM(F2:F918)</f>
        <v>124298922.89999999</v>
      </c>
    </row>
  </sheetData>
  <autoFilter ref="A1:P920">
    <filterColumn colId="0">
      <filters>
        <filter val="CO"/>
      </filters>
    </filterColumn>
    <filterColumn colId="11">
      <filters>
        <filter val="2"/>
      </filters>
    </filterColumn>
  </autoFilter>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workbookViewId="0">
      <selection activeCell="K21" sqref="K21"/>
    </sheetView>
  </sheetViews>
  <sheetFormatPr defaultRowHeight="15" x14ac:dyDescent="0.25"/>
  <cols>
    <col min="3" max="3" width="17" bestFit="1" customWidth="1"/>
    <col min="4" max="4" width="23.28515625" bestFit="1" customWidth="1"/>
    <col min="6" max="6" width="15.28515625" style="193" bestFit="1" customWidth="1"/>
    <col min="8" max="8" width="13.140625" bestFit="1" customWidth="1"/>
    <col min="9" max="9" width="16.140625" bestFit="1" customWidth="1"/>
  </cols>
  <sheetData>
    <row r="1" spans="1:9" x14ac:dyDescent="0.25">
      <c r="A1" t="s">
        <v>4391</v>
      </c>
      <c r="B1" s="154" t="s">
        <v>4392</v>
      </c>
      <c r="C1" s="154" t="s">
        <v>4393</v>
      </c>
      <c r="D1" s="154" t="s">
        <v>4394</v>
      </c>
      <c r="E1" s="154" t="s">
        <v>4395</v>
      </c>
      <c r="F1" s="192" t="s">
        <v>4396</v>
      </c>
      <c r="H1" s="108" t="s">
        <v>700</v>
      </c>
      <c r="I1" t="s">
        <v>4460</v>
      </c>
    </row>
    <row r="2" spans="1:9" x14ac:dyDescent="0.25">
      <c r="A2">
        <v>2011</v>
      </c>
      <c r="B2" t="s">
        <v>107</v>
      </c>
      <c r="C2" t="s">
        <v>993</v>
      </c>
      <c r="D2" t="s">
        <v>4397</v>
      </c>
      <c r="E2">
        <v>16.396000000000001</v>
      </c>
      <c r="F2" s="193">
        <v>63147</v>
      </c>
      <c r="H2" s="1" t="s">
        <v>18</v>
      </c>
      <c r="I2" s="110">
        <v>2673876.73</v>
      </c>
    </row>
    <row r="3" spans="1:9" x14ac:dyDescent="0.25">
      <c r="A3">
        <v>2011</v>
      </c>
      <c r="B3" t="s">
        <v>107</v>
      </c>
      <c r="C3" t="s">
        <v>153</v>
      </c>
      <c r="D3" t="s">
        <v>4398</v>
      </c>
      <c r="E3">
        <v>52.94</v>
      </c>
      <c r="F3" s="193">
        <v>110124</v>
      </c>
      <c r="H3" s="1" t="s">
        <v>107</v>
      </c>
      <c r="I3" s="110">
        <v>1373883.53</v>
      </c>
    </row>
    <row r="4" spans="1:9" x14ac:dyDescent="0.25">
      <c r="A4">
        <v>2011</v>
      </c>
      <c r="B4" t="s">
        <v>107</v>
      </c>
      <c r="C4" t="s">
        <v>153</v>
      </c>
      <c r="D4" t="s">
        <v>4398</v>
      </c>
      <c r="E4">
        <v>141</v>
      </c>
      <c r="F4" s="193">
        <v>366764</v>
      </c>
      <c r="H4" s="1" t="s">
        <v>108</v>
      </c>
      <c r="I4" s="110">
        <v>377346</v>
      </c>
    </row>
    <row r="5" spans="1:9" x14ac:dyDescent="0.25">
      <c r="A5">
        <v>2011</v>
      </c>
      <c r="B5" t="s">
        <v>107</v>
      </c>
      <c r="C5" t="s">
        <v>153</v>
      </c>
      <c r="D5" t="s">
        <v>4398</v>
      </c>
      <c r="E5">
        <v>66.47</v>
      </c>
      <c r="F5" s="193">
        <v>101156</v>
      </c>
      <c r="H5" s="1" t="s">
        <v>22</v>
      </c>
      <c r="I5" s="110">
        <v>1121354.75</v>
      </c>
    </row>
    <row r="6" spans="1:9" x14ac:dyDescent="0.25">
      <c r="A6">
        <v>2011</v>
      </c>
      <c r="B6" t="s">
        <v>22</v>
      </c>
      <c r="C6" t="s">
        <v>155</v>
      </c>
      <c r="D6" t="s">
        <v>4399</v>
      </c>
      <c r="E6">
        <v>13.96</v>
      </c>
      <c r="F6" s="193">
        <v>119500</v>
      </c>
      <c r="H6" s="1" t="s">
        <v>111</v>
      </c>
      <c r="I6" s="110">
        <v>70250</v>
      </c>
    </row>
    <row r="7" spans="1:9" x14ac:dyDescent="0.25">
      <c r="A7">
        <v>2011</v>
      </c>
      <c r="B7" t="s">
        <v>111</v>
      </c>
      <c r="C7" t="s">
        <v>157</v>
      </c>
      <c r="D7" t="s">
        <v>4400</v>
      </c>
      <c r="E7">
        <v>240</v>
      </c>
      <c r="F7" s="193">
        <v>70250</v>
      </c>
      <c r="H7" s="1" t="s">
        <v>112</v>
      </c>
      <c r="I7" s="110">
        <v>192943</v>
      </c>
    </row>
    <row r="8" spans="1:9" x14ac:dyDescent="0.25">
      <c r="A8">
        <v>2011</v>
      </c>
      <c r="B8" t="s">
        <v>112</v>
      </c>
      <c r="C8" t="s">
        <v>160</v>
      </c>
      <c r="D8" t="s">
        <v>4401</v>
      </c>
      <c r="E8">
        <v>40</v>
      </c>
      <c r="F8" s="193">
        <v>87868</v>
      </c>
      <c r="H8" s="1" t="s">
        <v>2729</v>
      </c>
      <c r="I8" s="110">
        <v>455952.5</v>
      </c>
    </row>
    <row r="9" spans="1:9" x14ac:dyDescent="0.25">
      <c r="A9">
        <v>2011</v>
      </c>
      <c r="B9" t="s">
        <v>2729</v>
      </c>
      <c r="C9" t="s">
        <v>162</v>
      </c>
      <c r="D9" t="s">
        <v>4402</v>
      </c>
      <c r="E9">
        <v>1.5</v>
      </c>
      <c r="F9" s="193">
        <v>35075</v>
      </c>
      <c r="H9" s="1" t="s">
        <v>34</v>
      </c>
      <c r="I9" s="110">
        <v>1492965.5</v>
      </c>
    </row>
    <row r="10" spans="1:9" x14ac:dyDescent="0.25">
      <c r="A10">
        <v>2011</v>
      </c>
      <c r="B10" t="s">
        <v>2729</v>
      </c>
      <c r="C10" t="s">
        <v>162</v>
      </c>
      <c r="D10" t="s">
        <v>4402</v>
      </c>
      <c r="E10">
        <v>3</v>
      </c>
      <c r="F10" s="193">
        <v>65550</v>
      </c>
      <c r="H10" s="1" t="s">
        <v>64</v>
      </c>
      <c r="I10" s="110">
        <v>22300</v>
      </c>
    </row>
    <row r="11" spans="1:9" x14ac:dyDescent="0.25">
      <c r="A11">
        <v>2011</v>
      </c>
      <c r="B11" t="s">
        <v>2729</v>
      </c>
      <c r="C11" t="s">
        <v>163</v>
      </c>
      <c r="D11" t="s">
        <v>4403</v>
      </c>
      <c r="E11">
        <v>4.5</v>
      </c>
      <c r="F11" s="193">
        <v>100800</v>
      </c>
      <c r="H11" s="1" t="s">
        <v>66</v>
      </c>
      <c r="I11" s="110">
        <v>185575</v>
      </c>
    </row>
    <row r="12" spans="1:9" x14ac:dyDescent="0.25">
      <c r="A12">
        <v>2011</v>
      </c>
      <c r="B12" t="s">
        <v>34</v>
      </c>
      <c r="C12" t="s">
        <v>167</v>
      </c>
      <c r="D12" t="s">
        <v>4404</v>
      </c>
      <c r="E12">
        <v>91.24</v>
      </c>
      <c r="F12" s="193">
        <v>120000</v>
      </c>
      <c r="H12" s="1" t="s">
        <v>129</v>
      </c>
      <c r="I12" s="110">
        <v>2065806.75</v>
      </c>
    </row>
    <row r="13" spans="1:9" x14ac:dyDescent="0.25">
      <c r="A13">
        <v>2011</v>
      </c>
      <c r="B13" t="s">
        <v>34</v>
      </c>
      <c r="C13" t="s">
        <v>166</v>
      </c>
      <c r="D13" t="s">
        <v>4405</v>
      </c>
      <c r="E13">
        <v>12.16</v>
      </c>
      <c r="F13" s="193">
        <v>45325</v>
      </c>
      <c r="H13" s="1" t="s">
        <v>14</v>
      </c>
      <c r="I13" s="110">
        <v>1691170.21</v>
      </c>
    </row>
    <row r="14" spans="1:9" x14ac:dyDescent="0.25">
      <c r="A14">
        <v>2011</v>
      </c>
      <c r="B14" t="s">
        <v>34</v>
      </c>
      <c r="C14" t="s">
        <v>166</v>
      </c>
      <c r="D14" t="s">
        <v>4405</v>
      </c>
      <c r="E14">
        <v>39.35</v>
      </c>
      <c r="F14" s="193">
        <v>114000</v>
      </c>
      <c r="H14" s="1" t="s">
        <v>20</v>
      </c>
      <c r="I14" s="110">
        <v>15734844.5</v>
      </c>
    </row>
    <row r="15" spans="1:9" x14ac:dyDescent="0.25">
      <c r="A15">
        <v>2011</v>
      </c>
      <c r="B15" t="s">
        <v>34</v>
      </c>
      <c r="C15" t="s">
        <v>166</v>
      </c>
      <c r="D15" t="s">
        <v>4405</v>
      </c>
      <c r="E15">
        <v>28.815000000000001</v>
      </c>
      <c r="F15" s="193">
        <v>77000</v>
      </c>
      <c r="H15" s="1" t="s">
        <v>144</v>
      </c>
      <c r="I15" s="110">
        <v>2621867.6</v>
      </c>
    </row>
    <row r="16" spans="1:9" x14ac:dyDescent="0.25">
      <c r="A16">
        <v>2011</v>
      </c>
      <c r="B16" t="s">
        <v>34</v>
      </c>
      <c r="C16" t="s">
        <v>166</v>
      </c>
      <c r="D16" t="s">
        <v>4405</v>
      </c>
      <c r="E16">
        <v>14.42</v>
      </c>
      <c r="F16" s="193">
        <v>41000</v>
      </c>
      <c r="H16" s="1" t="s">
        <v>701</v>
      </c>
      <c r="I16" s="110">
        <v>30080136.07</v>
      </c>
    </row>
    <row r="17" spans="1:6" x14ac:dyDescent="0.25">
      <c r="A17">
        <v>2011</v>
      </c>
      <c r="B17" t="s">
        <v>34</v>
      </c>
      <c r="C17" t="s">
        <v>166</v>
      </c>
      <c r="D17" t="s">
        <v>4405</v>
      </c>
      <c r="E17">
        <v>25.49</v>
      </c>
      <c r="F17" s="193">
        <v>73000</v>
      </c>
    </row>
    <row r="18" spans="1:6" x14ac:dyDescent="0.25">
      <c r="A18">
        <v>2011</v>
      </c>
      <c r="B18" t="s">
        <v>34</v>
      </c>
      <c r="C18" t="s">
        <v>166</v>
      </c>
      <c r="D18" t="s">
        <v>4405</v>
      </c>
      <c r="E18">
        <v>15</v>
      </c>
      <c r="F18" s="193">
        <v>41000</v>
      </c>
    </row>
    <row r="19" spans="1:6" x14ac:dyDescent="0.25">
      <c r="A19">
        <v>2011</v>
      </c>
      <c r="B19" t="s">
        <v>66</v>
      </c>
      <c r="C19" t="s">
        <v>168</v>
      </c>
      <c r="D19" t="s">
        <v>4406</v>
      </c>
      <c r="E19">
        <v>42.7</v>
      </c>
      <c r="F19" s="193">
        <v>127875</v>
      </c>
    </row>
    <row r="20" spans="1:6" x14ac:dyDescent="0.25">
      <c r="A20">
        <v>2011</v>
      </c>
      <c r="B20" t="s">
        <v>66</v>
      </c>
      <c r="C20" t="s">
        <v>168</v>
      </c>
      <c r="D20" t="s">
        <v>4406</v>
      </c>
      <c r="E20">
        <v>43.8</v>
      </c>
      <c r="F20" s="193">
        <v>57700</v>
      </c>
    </row>
    <row r="21" spans="1:6" x14ac:dyDescent="0.25">
      <c r="A21">
        <v>2011</v>
      </c>
      <c r="B21" t="s">
        <v>129</v>
      </c>
      <c r="C21" t="s">
        <v>244</v>
      </c>
      <c r="D21" t="s">
        <v>4407</v>
      </c>
      <c r="E21">
        <v>0.46200000000000002</v>
      </c>
      <c r="F21" s="193">
        <v>133727</v>
      </c>
    </row>
    <row r="22" spans="1:6" x14ac:dyDescent="0.25">
      <c r="A22">
        <v>2011</v>
      </c>
      <c r="B22" t="s">
        <v>129</v>
      </c>
      <c r="C22" t="s">
        <v>244</v>
      </c>
      <c r="D22" t="s">
        <v>4407</v>
      </c>
      <c r="E22">
        <v>0.96</v>
      </c>
      <c r="F22" s="193">
        <v>82000</v>
      </c>
    </row>
    <row r="23" spans="1:6" x14ac:dyDescent="0.25">
      <c r="A23">
        <v>2011</v>
      </c>
      <c r="B23" t="s">
        <v>14</v>
      </c>
      <c r="C23" t="s">
        <v>171</v>
      </c>
      <c r="D23" t="s">
        <v>4408</v>
      </c>
      <c r="E23">
        <v>145</v>
      </c>
      <c r="F23" s="193">
        <v>162809</v>
      </c>
    </row>
    <row r="24" spans="1:6" x14ac:dyDescent="0.25">
      <c r="A24">
        <v>2011</v>
      </c>
      <c r="B24" t="s">
        <v>14</v>
      </c>
      <c r="C24" t="s">
        <v>171</v>
      </c>
      <c r="D24" t="s">
        <v>4408</v>
      </c>
      <c r="E24">
        <v>65.599999999999994</v>
      </c>
      <c r="F24" s="193">
        <v>139254</v>
      </c>
    </row>
    <row r="25" spans="1:6" x14ac:dyDescent="0.25">
      <c r="A25">
        <v>2011</v>
      </c>
      <c r="B25" t="s">
        <v>14</v>
      </c>
      <c r="C25" t="s">
        <v>171</v>
      </c>
      <c r="D25" t="s">
        <v>4408</v>
      </c>
      <c r="E25">
        <v>55.85</v>
      </c>
      <c r="F25" s="193">
        <v>99985</v>
      </c>
    </row>
    <row r="26" spans="1:6" x14ac:dyDescent="0.25">
      <c r="A26">
        <v>2011</v>
      </c>
      <c r="B26" t="s">
        <v>14</v>
      </c>
      <c r="C26" t="s">
        <v>172</v>
      </c>
      <c r="D26" t="s">
        <v>4409</v>
      </c>
      <c r="E26">
        <v>0.5</v>
      </c>
      <c r="F26" s="193">
        <v>40850</v>
      </c>
    </row>
    <row r="27" spans="1:6" x14ac:dyDescent="0.25">
      <c r="A27">
        <v>2011</v>
      </c>
      <c r="B27" t="s">
        <v>14</v>
      </c>
      <c r="C27" t="s">
        <v>170</v>
      </c>
      <c r="D27" t="s">
        <v>4410</v>
      </c>
      <c r="E27">
        <v>4.8899999999999997</v>
      </c>
      <c r="F27" s="193">
        <v>103000</v>
      </c>
    </row>
    <row r="28" spans="1:6" x14ac:dyDescent="0.25">
      <c r="A28">
        <v>2011</v>
      </c>
      <c r="B28" t="s">
        <v>20</v>
      </c>
      <c r="C28" t="s">
        <v>177</v>
      </c>
      <c r="D28" t="s">
        <v>4411</v>
      </c>
      <c r="E28">
        <v>7.1550000000000002</v>
      </c>
      <c r="F28" s="193">
        <v>59875</v>
      </c>
    </row>
    <row r="29" spans="1:6" x14ac:dyDescent="0.25">
      <c r="A29">
        <v>2011</v>
      </c>
      <c r="B29" t="s">
        <v>20</v>
      </c>
      <c r="C29" t="s">
        <v>178</v>
      </c>
      <c r="D29" t="s">
        <v>4412</v>
      </c>
      <c r="E29">
        <v>9.23</v>
      </c>
      <c r="F29" s="193">
        <v>132200</v>
      </c>
    </row>
    <row r="30" spans="1:6" x14ac:dyDescent="0.25">
      <c r="A30">
        <v>2011</v>
      </c>
      <c r="B30" t="s">
        <v>20</v>
      </c>
      <c r="C30" t="s">
        <v>4413</v>
      </c>
      <c r="D30" t="s">
        <v>4414</v>
      </c>
      <c r="E30">
        <v>59.38</v>
      </c>
      <c r="F30" s="193">
        <v>2300000</v>
      </c>
    </row>
    <row r="31" spans="1:6" x14ac:dyDescent="0.25">
      <c r="A31">
        <v>2011</v>
      </c>
      <c r="B31" t="s">
        <v>20</v>
      </c>
      <c r="C31" t="s">
        <v>178</v>
      </c>
      <c r="D31" t="s">
        <v>4412</v>
      </c>
      <c r="E31">
        <v>13.95</v>
      </c>
      <c r="F31" s="193">
        <v>246425</v>
      </c>
    </row>
    <row r="32" spans="1:6" x14ac:dyDescent="0.25">
      <c r="A32">
        <v>2011</v>
      </c>
      <c r="B32" t="s">
        <v>20</v>
      </c>
      <c r="C32" t="s">
        <v>4415</v>
      </c>
      <c r="D32" t="s">
        <v>4416</v>
      </c>
      <c r="E32">
        <v>69.5</v>
      </c>
      <c r="F32" s="193">
        <v>430000</v>
      </c>
    </row>
    <row r="33" spans="1:6" x14ac:dyDescent="0.25">
      <c r="A33">
        <v>2011</v>
      </c>
      <c r="B33" t="s">
        <v>20</v>
      </c>
      <c r="C33" t="s">
        <v>182</v>
      </c>
      <c r="D33" t="s">
        <v>4417</v>
      </c>
      <c r="E33">
        <v>211.25</v>
      </c>
      <c r="F33" s="193">
        <v>78157</v>
      </c>
    </row>
    <row r="34" spans="1:6" x14ac:dyDescent="0.25">
      <c r="A34">
        <v>2011</v>
      </c>
      <c r="B34" t="s">
        <v>20</v>
      </c>
      <c r="C34" t="s">
        <v>182</v>
      </c>
      <c r="D34" t="s">
        <v>4417</v>
      </c>
      <c r="E34">
        <v>78.314999999999998</v>
      </c>
      <c r="F34" s="193">
        <v>62500</v>
      </c>
    </row>
    <row r="35" spans="1:6" x14ac:dyDescent="0.25">
      <c r="A35">
        <v>2011</v>
      </c>
      <c r="B35" t="s">
        <v>20</v>
      </c>
      <c r="C35" t="s">
        <v>186</v>
      </c>
      <c r="D35" t="s">
        <v>4418</v>
      </c>
      <c r="E35">
        <v>5</v>
      </c>
      <c r="F35" s="193">
        <v>43690</v>
      </c>
    </row>
    <row r="36" spans="1:6" x14ac:dyDescent="0.25">
      <c r="A36">
        <v>2011</v>
      </c>
      <c r="B36" t="s">
        <v>144</v>
      </c>
      <c r="C36" t="s">
        <v>190</v>
      </c>
      <c r="D36" t="s">
        <v>4419</v>
      </c>
      <c r="E36">
        <v>13.25</v>
      </c>
      <c r="F36" s="193">
        <v>85000</v>
      </c>
    </row>
    <row r="37" spans="1:6" x14ac:dyDescent="0.25">
      <c r="A37">
        <v>2011</v>
      </c>
      <c r="B37" t="s">
        <v>144</v>
      </c>
      <c r="C37" t="s">
        <v>4420</v>
      </c>
      <c r="D37" t="s">
        <v>4421</v>
      </c>
      <c r="E37">
        <v>264.32</v>
      </c>
      <c r="F37" s="193">
        <v>883700</v>
      </c>
    </row>
    <row r="38" spans="1:6" x14ac:dyDescent="0.25">
      <c r="A38">
        <v>2011</v>
      </c>
      <c r="B38" t="s">
        <v>144</v>
      </c>
      <c r="C38" t="s">
        <v>190</v>
      </c>
      <c r="D38" t="s">
        <v>4422</v>
      </c>
      <c r="E38">
        <v>73</v>
      </c>
      <c r="F38" s="193">
        <v>189778.1</v>
      </c>
    </row>
    <row r="39" spans="1:6" x14ac:dyDescent="0.25">
      <c r="A39">
        <v>2012</v>
      </c>
      <c r="B39" t="s">
        <v>18</v>
      </c>
      <c r="C39" t="s">
        <v>150</v>
      </c>
      <c r="D39" t="s">
        <v>4423</v>
      </c>
      <c r="E39">
        <v>132</v>
      </c>
      <c r="F39" s="193">
        <v>2011551</v>
      </c>
    </row>
    <row r="40" spans="1:6" x14ac:dyDescent="0.25">
      <c r="A40">
        <v>2012</v>
      </c>
      <c r="B40" t="s">
        <v>107</v>
      </c>
      <c r="C40" t="s">
        <v>4424</v>
      </c>
      <c r="D40" t="s">
        <v>4397</v>
      </c>
      <c r="E40">
        <v>78.22</v>
      </c>
      <c r="F40" s="193">
        <v>328425</v>
      </c>
    </row>
    <row r="41" spans="1:6" x14ac:dyDescent="0.25">
      <c r="A41">
        <v>2012</v>
      </c>
      <c r="B41" t="s">
        <v>107</v>
      </c>
      <c r="C41" t="s">
        <v>153</v>
      </c>
      <c r="D41" t="s">
        <v>4398</v>
      </c>
      <c r="E41">
        <v>1</v>
      </c>
      <c r="F41" s="193">
        <v>42792.53</v>
      </c>
    </row>
    <row r="42" spans="1:6" x14ac:dyDescent="0.25">
      <c r="A42">
        <v>2012</v>
      </c>
      <c r="B42" t="s">
        <v>108</v>
      </c>
      <c r="C42" t="s">
        <v>154</v>
      </c>
      <c r="D42" t="s">
        <v>4425</v>
      </c>
      <c r="E42">
        <v>0.79</v>
      </c>
      <c r="F42" s="193">
        <v>40116</v>
      </c>
    </row>
    <row r="43" spans="1:6" x14ac:dyDescent="0.25">
      <c r="A43">
        <v>2012</v>
      </c>
      <c r="B43" t="s">
        <v>34</v>
      </c>
      <c r="C43" t="s">
        <v>166</v>
      </c>
      <c r="D43" t="s">
        <v>4405</v>
      </c>
      <c r="E43">
        <v>61.1</v>
      </c>
      <c r="F43" s="193">
        <v>168720</v>
      </c>
    </row>
    <row r="44" spans="1:6" x14ac:dyDescent="0.25">
      <c r="A44">
        <v>2012</v>
      </c>
      <c r="B44" t="s">
        <v>34</v>
      </c>
      <c r="C44" t="s">
        <v>166</v>
      </c>
      <c r="D44" t="s">
        <v>4405</v>
      </c>
      <c r="E44">
        <v>22.17</v>
      </c>
      <c r="F44" s="193">
        <v>58600</v>
      </c>
    </row>
    <row r="45" spans="1:6" x14ac:dyDescent="0.25">
      <c r="A45">
        <v>2012</v>
      </c>
      <c r="B45" t="s">
        <v>34</v>
      </c>
      <c r="C45" t="s">
        <v>165</v>
      </c>
      <c r="D45" t="s">
        <v>4426</v>
      </c>
      <c r="E45">
        <v>44</v>
      </c>
      <c r="F45" s="193">
        <v>102289</v>
      </c>
    </row>
    <row r="46" spans="1:6" x14ac:dyDescent="0.25">
      <c r="A46">
        <v>2012</v>
      </c>
      <c r="B46" t="s">
        <v>34</v>
      </c>
      <c r="C46" t="s">
        <v>166</v>
      </c>
      <c r="D46" t="s">
        <v>4405</v>
      </c>
      <c r="E46">
        <v>108.47</v>
      </c>
      <c r="F46" s="193">
        <v>253442.5</v>
      </c>
    </row>
    <row r="47" spans="1:6" x14ac:dyDescent="0.25">
      <c r="A47">
        <v>2012</v>
      </c>
      <c r="B47" t="s">
        <v>14</v>
      </c>
      <c r="C47" t="s">
        <v>170</v>
      </c>
      <c r="D47" t="s">
        <v>4427</v>
      </c>
      <c r="E47">
        <v>0.21</v>
      </c>
      <c r="F47" s="193">
        <v>112800</v>
      </c>
    </row>
    <row r="48" spans="1:6" x14ac:dyDescent="0.25">
      <c r="A48">
        <v>2012</v>
      </c>
      <c r="B48" t="s">
        <v>20</v>
      </c>
      <c r="C48" t="s">
        <v>176</v>
      </c>
      <c r="D48" t="s">
        <v>4428</v>
      </c>
      <c r="E48">
        <v>964</v>
      </c>
      <c r="F48" s="193">
        <v>500000</v>
      </c>
    </row>
    <row r="49" spans="1:6" x14ac:dyDescent="0.25">
      <c r="A49">
        <v>2012</v>
      </c>
      <c r="B49" t="s">
        <v>20</v>
      </c>
      <c r="C49" t="s">
        <v>179</v>
      </c>
      <c r="D49" t="s">
        <v>4429</v>
      </c>
      <c r="E49">
        <v>2</v>
      </c>
      <c r="F49" s="193">
        <v>91430</v>
      </c>
    </row>
    <row r="50" spans="1:6" x14ac:dyDescent="0.25">
      <c r="A50">
        <v>2012</v>
      </c>
      <c r="B50" t="s">
        <v>20</v>
      </c>
      <c r="C50" t="s">
        <v>188</v>
      </c>
      <c r="D50" t="s">
        <v>4430</v>
      </c>
      <c r="E50">
        <v>19.3</v>
      </c>
      <c r="F50" s="193">
        <v>33190</v>
      </c>
    </row>
    <row r="51" spans="1:6" x14ac:dyDescent="0.25">
      <c r="A51">
        <v>2012</v>
      </c>
      <c r="B51" t="s">
        <v>20</v>
      </c>
      <c r="C51" t="s">
        <v>4431</v>
      </c>
      <c r="D51" t="s">
        <v>4432</v>
      </c>
      <c r="E51">
        <v>3</v>
      </c>
      <c r="F51" s="193">
        <v>195221</v>
      </c>
    </row>
    <row r="52" spans="1:6" x14ac:dyDescent="0.25">
      <c r="A52">
        <v>2012</v>
      </c>
      <c r="B52" t="s">
        <v>20</v>
      </c>
      <c r="C52" t="s">
        <v>180</v>
      </c>
      <c r="D52" t="s">
        <v>4433</v>
      </c>
      <c r="E52">
        <v>915</v>
      </c>
      <c r="F52" s="193">
        <v>1800000</v>
      </c>
    </row>
    <row r="53" spans="1:6" x14ac:dyDescent="0.25">
      <c r="A53">
        <v>2012</v>
      </c>
      <c r="B53" t="s">
        <v>20</v>
      </c>
      <c r="C53" t="s">
        <v>189</v>
      </c>
      <c r="D53" t="s">
        <v>4434</v>
      </c>
      <c r="E53">
        <v>31</v>
      </c>
      <c r="F53" s="193">
        <v>367263</v>
      </c>
    </row>
    <row r="54" spans="1:6" x14ac:dyDescent="0.25">
      <c r="A54">
        <v>2012</v>
      </c>
      <c r="B54" t="s">
        <v>20</v>
      </c>
      <c r="C54" t="s">
        <v>180</v>
      </c>
      <c r="D54" t="s">
        <v>4435</v>
      </c>
      <c r="E54">
        <v>195</v>
      </c>
      <c r="F54" s="193">
        <v>800000</v>
      </c>
    </row>
    <row r="55" spans="1:6" x14ac:dyDescent="0.25">
      <c r="A55">
        <v>2012</v>
      </c>
      <c r="B55" t="s">
        <v>20</v>
      </c>
      <c r="C55" t="s">
        <v>181</v>
      </c>
      <c r="D55" t="s">
        <v>4436</v>
      </c>
      <c r="E55">
        <v>83</v>
      </c>
      <c r="F55" s="193">
        <v>181000</v>
      </c>
    </row>
    <row r="56" spans="1:6" x14ac:dyDescent="0.25">
      <c r="A56">
        <v>2012</v>
      </c>
      <c r="B56" t="s">
        <v>20</v>
      </c>
      <c r="C56" t="s">
        <v>4413</v>
      </c>
      <c r="D56" t="s">
        <v>4414</v>
      </c>
      <c r="E56">
        <v>3.66</v>
      </c>
      <c r="F56" s="193">
        <v>1050000</v>
      </c>
    </row>
    <row r="57" spans="1:6" x14ac:dyDescent="0.25">
      <c r="A57">
        <v>2012</v>
      </c>
      <c r="B57" t="s">
        <v>20</v>
      </c>
      <c r="C57" t="s">
        <v>182</v>
      </c>
      <c r="D57" t="s">
        <v>4417</v>
      </c>
      <c r="E57">
        <v>161</v>
      </c>
      <c r="F57" s="193">
        <v>25000</v>
      </c>
    </row>
    <row r="58" spans="1:6" x14ac:dyDescent="0.25">
      <c r="A58">
        <v>2012</v>
      </c>
      <c r="B58" t="s">
        <v>20</v>
      </c>
      <c r="C58" t="s">
        <v>162</v>
      </c>
      <c r="D58" t="s">
        <v>4402</v>
      </c>
      <c r="E58">
        <v>1</v>
      </c>
      <c r="F58" s="193">
        <v>43865</v>
      </c>
    </row>
    <row r="59" spans="1:6" x14ac:dyDescent="0.25">
      <c r="A59">
        <v>2012</v>
      </c>
      <c r="B59" t="s">
        <v>20</v>
      </c>
      <c r="C59" t="s">
        <v>175</v>
      </c>
      <c r="D59" t="s">
        <v>4437</v>
      </c>
      <c r="E59">
        <v>3.22</v>
      </c>
      <c r="F59" s="193">
        <v>230475</v>
      </c>
    </row>
    <row r="60" spans="1:6" x14ac:dyDescent="0.25">
      <c r="A60">
        <v>2012</v>
      </c>
      <c r="B60" t="s">
        <v>20</v>
      </c>
      <c r="C60" t="s">
        <v>4413</v>
      </c>
      <c r="D60" t="s">
        <v>4414</v>
      </c>
      <c r="E60">
        <v>50</v>
      </c>
      <c r="F60" s="193">
        <v>1160000</v>
      </c>
    </row>
    <row r="61" spans="1:6" x14ac:dyDescent="0.25">
      <c r="A61">
        <v>2012</v>
      </c>
      <c r="B61" t="s">
        <v>20</v>
      </c>
      <c r="C61" t="s">
        <v>184</v>
      </c>
      <c r="D61" t="s">
        <v>4438</v>
      </c>
      <c r="E61">
        <v>130</v>
      </c>
      <c r="F61" s="193">
        <v>94003</v>
      </c>
    </row>
    <row r="62" spans="1:6" x14ac:dyDescent="0.25">
      <c r="A62">
        <v>2012</v>
      </c>
      <c r="B62" t="s">
        <v>20</v>
      </c>
      <c r="C62" t="s">
        <v>176</v>
      </c>
      <c r="D62" t="s">
        <v>4439</v>
      </c>
      <c r="E62">
        <v>4.4669999999999996</v>
      </c>
      <c r="F62" s="193">
        <v>129309</v>
      </c>
    </row>
    <row r="63" spans="1:6" x14ac:dyDescent="0.25">
      <c r="A63">
        <v>2012</v>
      </c>
      <c r="B63" t="s">
        <v>20</v>
      </c>
      <c r="C63" t="s">
        <v>178</v>
      </c>
      <c r="D63" t="s">
        <v>4412</v>
      </c>
      <c r="E63">
        <v>81.69</v>
      </c>
      <c r="F63" s="193">
        <v>289999</v>
      </c>
    </row>
    <row r="64" spans="1:6" x14ac:dyDescent="0.25">
      <c r="A64">
        <v>2012</v>
      </c>
      <c r="B64" t="s">
        <v>20</v>
      </c>
      <c r="C64" t="s">
        <v>174</v>
      </c>
      <c r="D64" t="s">
        <v>4440</v>
      </c>
      <c r="E64">
        <v>49</v>
      </c>
      <c r="F64" s="193">
        <v>139528</v>
      </c>
    </row>
    <row r="65" spans="1:6" x14ac:dyDescent="0.25">
      <c r="A65">
        <v>2013</v>
      </c>
      <c r="B65" t="s">
        <v>18</v>
      </c>
      <c r="C65" t="s">
        <v>149</v>
      </c>
      <c r="D65" t="s">
        <v>4441</v>
      </c>
      <c r="E65">
        <v>102.74</v>
      </c>
      <c r="F65" s="193">
        <v>556967</v>
      </c>
    </row>
    <row r="66" spans="1:6" x14ac:dyDescent="0.25">
      <c r="A66">
        <v>2013</v>
      </c>
      <c r="B66" t="s">
        <v>18</v>
      </c>
      <c r="C66" t="s">
        <v>149</v>
      </c>
      <c r="D66" t="s">
        <v>4441</v>
      </c>
      <c r="E66">
        <v>7.21</v>
      </c>
      <c r="F66" s="193">
        <v>105358.73</v>
      </c>
    </row>
    <row r="67" spans="1:6" x14ac:dyDescent="0.25">
      <c r="A67">
        <v>2013</v>
      </c>
      <c r="B67" t="s">
        <v>22</v>
      </c>
      <c r="C67" t="s">
        <v>155</v>
      </c>
      <c r="D67" t="s">
        <v>4399</v>
      </c>
      <c r="E67">
        <v>4.33</v>
      </c>
      <c r="F67" s="193">
        <v>166600</v>
      </c>
    </row>
    <row r="68" spans="1:6" x14ac:dyDescent="0.25">
      <c r="A68">
        <v>2013</v>
      </c>
      <c r="B68" t="s">
        <v>22</v>
      </c>
      <c r="C68" t="s">
        <v>148</v>
      </c>
      <c r="D68" t="s">
        <v>4442</v>
      </c>
      <c r="E68">
        <v>15</v>
      </c>
      <c r="F68" s="193">
        <v>157075</v>
      </c>
    </row>
    <row r="69" spans="1:6" x14ac:dyDescent="0.25">
      <c r="A69">
        <v>2013</v>
      </c>
      <c r="B69" t="s">
        <v>22</v>
      </c>
      <c r="C69" t="s">
        <v>155</v>
      </c>
      <c r="D69" t="s">
        <v>4399</v>
      </c>
      <c r="E69">
        <v>264.22000000000003</v>
      </c>
      <c r="F69" s="193">
        <v>561687.5</v>
      </c>
    </row>
    <row r="70" spans="1:6" x14ac:dyDescent="0.25">
      <c r="A70">
        <v>2013</v>
      </c>
      <c r="B70" t="s">
        <v>112</v>
      </c>
      <c r="C70" t="s">
        <v>158</v>
      </c>
      <c r="D70" t="s">
        <v>4443</v>
      </c>
      <c r="E70">
        <v>180</v>
      </c>
      <c r="F70" s="193">
        <v>105075</v>
      </c>
    </row>
    <row r="71" spans="1:6" x14ac:dyDescent="0.25">
      <c r="A71">
        <v>2013</v>
      </c>
      <c r="B71" t="s">
        <v>2729</v>
      </c>
      <c r="C71" t="s">
        <v>161</v>
      </c>
      <c r="D71" t="s">
        <v>4444</v>
      </c>
      <c r="E71">
        <v>0.9</v>
      </c>
      <c r="F71" s="193">
        <v>34027.5</v>
      </c>
    </row>
    <row r="72" spans="1:6" x14ac:dyDescent="0.25">
      <c r="A72">
        <v>2013</v>
      </c>
      <c r="B72" t="s">
        <v>2729</v>
      </c>
      <c r="C72" t="s">
        <v>162</v>
      </c>
      <c r="D72" t="s">
        <v>4402</v>
      </c>
      <c r="E72">
        <v>5</v>
      </c>
      <c r="F72" s="193">
        <v>220500</v>
      </c>
    </row>
    <row r="73" spans="1:6" x14ac:dyDescent="0.25">
      <c r="A73">
        <v>2013</v>
      </c>
      <c r="B73" t="s">
        <v>34</v>
      </c>
      <c r="C73" t="s">
        <v>166</v>
      </c>
      <c r="D73" t="s">
        <v>4405</v>
      </c>
      <c r="E73">
        <v>53.89</v>
      </c>
      <c r="F73" s="193">
        <v>124973</v>
      </c>
    </row>
    <row r="74" spans="1:6" x14ac:dyDescent="0.25">
      <c r="A74">
        <v>2013</v>
      </c>
      <c r="B74" t="s">
        <v>34</v>
      </c>
      <c r="C74" t="s">
        <v>166</v>
      </c>
      <c r="D74" t="s">
        <v>4405</v>
      </c>
      <c r="E74">
        <v>55.73</v>
      </c>
      <c r="F74" s="193">
        <v>142191</v>
      </c>
    </row>
    <row r="75" spans="1:6" x14ac:dyDescent="0.25">
      <c r="A75">
        <v>2013</v>
      </c>
      <c r="B75" t="s">
        <v>34</v>
      </c>
      <c r="C75" t="s">
        <v>166</v>
      </c>
      <c r="D75" t="s">
        <v>4405</v>
      </c>
      <c r="E75">
        <v>13.382</v>
      </c>
      <c r="F75" s="193">
        <v>27250.5</v>
      </c>
    </row>
    <row r="76" spans="1:6" x14ac:dyDescent="0.25">
      <c r="A76">
        <v>2013</v>
      </c>
      <c r="B76" t="s">
        <v>34</v>
      </c>
      <c r="C76" t="s">
        <v>166</v>
      </c>
      <c r="D76" t="s">
        <v>4405</v>
      </c>
      <c r="E76">
        <v>7.5720000000000001</v>
      </c>
      <c r="F76" s="193">
        <v>45798</v>
      </c>
    </row>
    <row r="77" spans="1:6" x14ac:dyDescent="0.25">
      <c r="A77">
        <v>2013</v>
      </c>
      <c r="B77" t="s">
        <v>14</v>
      </c>
      <c r="C77" t="s">
        <v>169</v>
      </c>
      <c r="D77" t="s">
        <v>4445</v>
      </c>
      <c r="E77">
        <v>31.01</v>
      </c>
      <c r="F77" s="193">
        <v>440000</v>
      </c>
    </row>
    <row r="78" spans="1:6" x14ac:dyDescent="0.25">
      <c r="A78">
        <v>2013</v>
      </c>
      <c r="B78" t="s">
        <v>14</v>
      </c>
      <c r="C78" t="s">
        <v>169</v>
      </c>
      <c r="D78" t="s">
        <v>4445</v>
      </c>
      <c r="E78">
        <v>17.04</v>
      </c>
      <c r="F78" s="193">
        <v>390000</v>
      </c>
    </row>
    <row r="79" spans="1:6" x14ac:dyDescent="0.25">
      <c r="A79">
        <v>2013</v>
      </c>
      <c r="B79" t="s">
        <v>20</v>
      </c>
      <c r="C79" t="s">
        <v>176</v>
      </c>
      <c r="D79" t="s">
        <v>4446</v>
      </c>
      <c r="E79">
        <v>67.349999999999994</v>
      </c>
      <c r="F79" s="193">
        <v>111454</v>
      </c>
    </row>
    <row r="80" spans="1:6" x14ac:dyDescent="0.25">
      <c r="A80">
        <v>2013</v>
      </c>
      <c r="B80" t="s">
        <v>20</v>
      </c>
      <c r="C80" t="s">
        <v>176</v>
      </c>
      <c r="D80" t="s">
        <v>4428</v>
      </c>
      <c r="E80">
        <v>43.28</v>
      </c>
      <c r="F80" s="193">
        <v>71920</v>
      </c>
    </row>
    <row r="81" spans="1:6" x14ac:dyDescent="0.25">
      <c r="A81">
        <v>2013</v>
      </c>
      <c r="B81" t="s">
        <v>20</v>
      </c>
      <c r="C81" t="s">
        <v>176</v>
      </c>
      <c r="D81" t="s">
        <v>4447</v>
      </c>
      <c r="E81">
        <v>52</v>
      </c>
      <c r="F81" s="193">
        <v>52000</v>
      </c>
    </row>
    <row r="82" spans="1:6" x14ac:dyDescent="0.25">
      <c r="A82">
        <v>2013</v>
      </c>
      <c r="B82" t="s">
        <v>20</v>
      </c>
      <c r="C82" t="s">
        <v>176</v>
      </c>
      <c r="D82" t="s">
        <v>4446</v>
      </c>
      <c r="E82">
        <v>508</v>
      </c>
      <c r="F82" s="193">
        <v>464000</v>
      </c>
    </row>
    <row r="83" spans="1:6" x14ac:dyDescent="0.25">
      <c r="A83">
        <v>2013</v>
      </c>
      <c r="B83" t="s">
        <v>20</v>
      </c>
      <c r="C83" t="s">
        <v>183</v>
      </c>
      <c r="D83" t="s">
        <v>4430</v>
      </c>
      <c r="E83">
        <v>2.52</v>
      </c>
      <c r="F83" s="193">
        <v>104725</v>
      </c>
    </row>
    <row r="84" spans="1:6" x14ac:dyDescent="0.25">
      <c r="A84">
        <v>2013</v>
      </c>
      <c r="B84" t="s">
        <v>20</v>
      </c>
      <c r="C84" t="s">
        <v>176</v>
      </c>
      <c r="D84" t="s">
        <v>4428</v>
      </c>
      <c r="E84">
        <v>218.37</v>
      </c>
      <c r="F84" s="193">
        <v>250000</v>
      </c>
    </row>
    <row r="85" spans="1:6" x14ac:dyDescent="0.25">
      <c r="A85">
        <v>2013</v>
      </c>
      <c r="B85" t="s">
        <v>20</v>
      </c>
      <c r="C85" t="s">
        <v>184</v>
      </c>
      <c r="D85" t="s">
        <v>4448</v>
      </c>
      <c r="E85">
        <v>115.12</v>
      </c>
      <c r="F85" s="193">
        <v>104075</v>
      </c>
    </row>
    <row r="86" spans="1:6" x14ac:dyDescent="0.25">
      <c r="A86">
        <v>2013</v>
      </c>
      <c r="B86" t="s">
        <v>20</v>
      </c>
      <c r="C86" t="s">
        <v>177</v>
      </c>
      <c r="D86" t="s">
        <v>4449</v>
      </c>
      <c r="E86">
        <v>34.4</v>
      </c>
      <c r="F86" s="193">
        <v>118319</v>
      </c>
    </row>
    <row r="87" spans="1:6" x14ac:dyDescent="0.25">
      <c r="A87">
        <v>2013</v>
      </c>
      <c r="B87" t="s">
        <v>20</v>
      </c>
      <c r="C87" t="s">
        <v>178</v>
      </c>
      <c r="D87" t="s">
        <v>4412</v>
      </c>
      <c r="E87">
        <v>27.4</v>
      </c>
      <c r="F87" s="193">
        <v>330457</v>
      </c>
    </row>
    <row r="88" spans="1:6" x14ac:dyDescent="0.25">
      <c r="A88">
        <v>2013</v>
      </c>
      <c r="B88" t="s">
        <v>20</v>
      </c>
      <c r="C88" t="s">
        <v>182</v>
      </c>
      <c r="D88" t="s">
        <v>4450</v>
      </c>
      <c r="E88">
        <v>0.25700000000000001</v>
      </c>
      <c r="F88" s="193">
        <v>303662</v>
      </c>
    </row>
    <row r="89" spans="1:6" x14ac:dyDescent="0.25">
      <c r="A89">
        <v>2013</v>
      </c>
      <c r="B89" t="s">
        <v>20</v>
      </c>
      <c r="C89" t="s">
        <v>189</v>
      </c>
      <c r="D89" t="s">
        <v>4434</v>
      </c>
      <c r="E89">
        <v>14.749000000000001</v>
      </c>
      <c r="F89" s="193">
        <v>143400</v>
      </c>
    </row>
    <row r="90" spans="1:6" x14ac:dyDescent="0.25">
      <c r="A90">
        <v>2013</v>
      </c>
      <c r="B90" t="s">
        <v>20</v>
      </c>
      <c r="C90" t="s">
        <v>185</v>
      </c>
      <c r="D90" t="s">
        <v>4432</v>
      </c>
      <c r="E90">
        <v>3.16</v>
      </c>
      <c r="F90" s="193">
        <v>274179.19</v>
      </c>
    </row>
    <row r="91" spans="1:6" x14ac:dyDescent="0.25">
      <c r="A91">
        <v>2013</v>
      </c>
      <c r="B91" t="s">
        <v>20</v>
      </c>
      <c r="C91" t="s">
        <v>176</v>
      </c>
      <c r="D91" t="s">
        <v>4451</v>
      </c>
      <c r="E91">
        <v>56.68</v>
      </c>
      <c r="F91" s="193">
        <v>1795600</v>
      </c>
    </row>
    <row r="92" spans="1:6" x14ac:dyDescent="0.25">
      <c r="A92">
        <v>2013</v>
      </c>
      <c r="B92" t="s">
        <v>20</v>
      </c>
      <c r="C92" t="s">
        <v>177</v>
      </c>
      <c r="D92" t="s">
        <v>4452</v>
      </c>
      <c r="E92">
        <v>30.65</v>
      </c>
      <c r="F92" s="193">
        <v>297870</v>
      </c>
    </row>
    <row r="93" spans="1:6" x14ac:dyDescent="0.25">
      <c r="A93">
        <v>2013</v>
      </c>
      <c r="B93" t="s">
        <v>144</v>
      </c>
      <c r="C93" t="s">
        <v>190</v>
      </c>
      <c r="D93" t="s">
        <v>4419</v>
      </c>
      <c r="E93">
        <v>1.8</v>
      </c>
      <c r="F93" s="193">
        <v>95775</v>
      </c>
    </row>
    <row r="94" spans="1:6" x14ac:dyDescent="0.25">
      <c r="A94">
        <v>2013</v>
      </c>
      <c r="B94" t="s">
        <v>144</v>
      </c>
      <c r="C94" t="s">
        <v>190</v>
      </c>
      <c r="D94" t="s">
        <v>4419</v>
      </c>
      <c r="E94">
        <v>0.62</v>
      </c>
      <c r="F94" s="193">
        <v>37812.5</v>
      </c>
    </row>
    <row r="95" spans="1:6" x14ac:dyDescent="0.25">
      <c r="A95">
        <v>2014</v>
      </c>
      <c r="B95" t="s">
        <v>107</v>
      </c>
      <c r="C95" t="s">
        <v>4424</v>
      </c>
      <c r="D95" t="s">
        <v>4397</v>
      </c>
      <c r="E95">
        <v>102.6</v>
      </c>
      <c r="F95" s="193">
        <v>361475</v>
      </c>
    </row>
    <row r="96" spans="1:6" x14ac:dyDescent="0.25">
      <c r="A96">
        <v>2014</v>
      </c>
      <c r="B96" t="s">
        <v>108</v>
      </c>
      <c r="C96" t="s">
        <v>154</v>
      </c>
      <c r="D96" t="s">
        <v>4425</v>
      </c>
      <c r="E96">
        <v>282</v>
      </c>
      <c r="F96" s="193">
        <v>337230</v>
      </c>
    </row>
    <row r="97" spans="1:6" x14ac:dyDescent="0.25">
      <c r="A97">
        <v>2014</v>
      </c>
      <c r="B97" t="s">
        <v>22</v>
      </c>
      <c r="C97" t="s">
        <v>155</v>
      </c>
      <c r="D97" t="s">
        <v>4399</v>
      </c>
      <c r="E97">
        <v>42.5</v>
      </c>
      <c r="F97" s="193">
        <v>116492.25</v>
      </c>
    </row>
    <row r="98" spans="1:6" x14ac:dyDescent="0.25">
      <c r="A98">
        <v>2014</v>
      </c>
      <c r="B98" t="s">
        <v>34</v>
      </c>
      <c r="C98" t="s">
        <v>166</v>
      </c>
      <c r="D98" t="s">
        <v>4405</v>
      </c>
      <c r="E98">
        <v>14.74</v>
      </c>
      <c r="F98" s="193">
        <v>41163.5</v>
      </c>
    </row>
    <row r="99" spans="1:6" x14ac:dyDescent="0.25">
      <c r="A99">
        <v>2014</v>
      </c>
      <c r="B99" t="s">
        <v>34</v>
      </c>
      <c r="C99" t="s">
        <v>4424</v>
      </c>
      <c r="D99" t="s">
        <v>4405</v>
      </c>
      <c r="E99">
        <v>5.43</v>
      </c>
      <c r="F99" s="193">
        <v>17213</v>
      </c>
    </row>
    <row r="100" spans="1:6" x14ac:dyDescent="0.25">
      <c r="A100">
        <v>2014</v>
      </c>
      <c r="B100" t="s">
        <v>64</v>
      </c>
      <c r="C100" t="s">
        <v>164</v>
      </c>
      <c r="D100" t="s">
        <v>4453</v>
      </c>
      <c r="E100">
        <v>16.7</v>
      </c>
      <c r="F100" s="193">
        <v>22300</v>
      </c>
    </row>
    <row r="101" spans="1:6" x14ac:dyDescent="0.25">
      <c r="A101">
        <v>2014</v>
      </c>
      <c r="B101" t="s">
        <v>129</v>
      </c>
      <c r="C101" t="s">
        <v>244</v>
      </c>
      <c r="D101" t="s">
        <v>4407</v>
      </c>
      <c r="E101">
        <v>4.1399999999999997</v>
      </c>
      <c r="F101" s="193">
        <v>1500000</v>
      </c>
    </row>
    <row r="102" spans="1:6" x14ac:dyDescent="0.25">
      <c r="A102">
        <v>2014</v>
      </c>
      <c r="B102" t="s">
        <v>129</v>
      </c>
      <c r="C102" t="s">
        <v>244</v>
      </c>
      <c r="D102" t="s">
        <v>4407</v>
      </c>
      <c r="E102">
        <v>3</v>
      </c>
      <c r="F102" s="193">
        <v>81752</v>
      </c>
    </row>
    <row r="103" spans="1:6" x14ac:dyDescent="0.25">
      <c r="A103">
        <v>2014</v>
      </c>
      <c r="B103" t="s">
        <v>129</v>
      </c>
      <c r="C103" t="s">
        <v>244</v>
      </c>
      <c r="D103" t="s">
        <v>4407</v>
      </c>
      <c r="E103">
        <v>0.98</v>
      </c>
      <c r="F103" s="193">
        <v>31162</v>
      </c>
    </row>
    <row r="104" spans="1:6" x14ac:dyDescent="0.25">
      <c r="A104">
        <v>2014</v>
      </c>
      <c r="B104" t="s">
        <v>129</v>
      </c>
      <c r="C104" t="s">
        <v>244</v>
      </c>
      <c r="D104" t="s">
        <v>4407</v>
      </c>
      <c r="E104">
        <v>0.63</v>
      </c>
      <c r="F104" s="193">
        <v>144813.75</v>
      </c>
    </row>
    <row r="105" spans="1:6" x14ac:dyDescent="0.25">
      <c r="A105">
        <v>2014</v>
      </c>
      <c r="B105" t="s">
        <v>129</v>
      </c>
      <c r="C105" t="s">
        <v>244</v>
      </c>
      <c r="D105" t="s">
        <v>4407</v>
      </c>
      <c r="E105">
        <v>10.5</v>
      </c>
      <c r="F105" s="193">
        <v>92352</v>
      </c>
    </row>
    <row r="106" spans="1:6" x14ac:dyDescent="0.25">
      <c r="A106">
        <v>2014</v>
      </c>
      <c r="B106" t="s">
        <v>14</v>
      </c>
      <c r="C106" t="s">
        <v>170</v>
      </c>
      <c r="D106" t="s">
        <v>4454</v>
      </c>
      <c r="E106">
        <v>32</v>
      </c>
      <c r="F106" s="193">
        <v>202472.21</v>
      </c>
    </row>
    <row r="107" spans="1:6" x14ac:dyDescent="0.25">
      <c r="A107">
        <v>2014</v>
      </c>
      <c r="B107" t="s">
        <v>20</v>
      </c>
      <c r="C107" t="s">
        <v>174</v>
      </c>
      <c r="D107" t="s">
        <v>4440</v>
      </c>
      <c r="E107">
        <v>2.81</v>
      </c>
      <c r="F107" s="193">
        <v>92676</v>
      </c>
    </row>
    <row r="108" spans="1:6" x14ac:dyDescent="0.25">
      <c r="A108">
        <v>2014</v>
      </c>
      <c r="B108" t="s">
        <v>20</v>
      </c>
      <c r="C108" t="s">
        <v>173</v>
      </c>
      <c r="D108" t="s">
        <v>4455</v>
      </c>
      <c r="E108">
        <v>10</v>
      </c>
      <c r="F108" s="193">
        <v>81985</v>
      </c>
    </row>
    <row r="109" spans="1:6" x14ac:dyDescent="0.25">
      <c r="A109">
        <v>2014</v>
      </c>
      <c r="B109" t="s">
        <v>20</v>
      </c>
      <c r="C109" t="s">
        <v>174</v>
      </c>
      <c r="D109" t="s">
        <v>4440</v>
      </c>
      <c r="E109">
        <v>3.67</v>
      </c>
      <c r="F109" s="193">
        <v>58595.81</v>
      </c>
    </row>
    <row r="110" spans="1:6" x14ac:dyDescent="0.25">
      <c r="A110">
        <v>2014</v>
      </c>
      <c r="B110" t="s">
        <v>20</v>
      </c>
      <c r="C110" t="s">
        <v>4413</v>
      </c>
      <c r="D110" t="s">
        <v>4447</v>
      </c>
      <c r="E110">
        <v>1.7609999999999999</v>
      </c>
      <c r="F110" s="193">
        <v>130000</v>
      </c>
    </row>
    <row r="111" spans="1:6" x14ac:dyDescent="0.25">
      <c r="A111">
        <v>2014</v>
      </c>
      <c r="B111" t="s">
        <v>20</v>
      </c>
      <c r="C111" t="s">
        <v>187</v>
      </c>
      <c r="D111" t="s">
        <v>4456</v>
      </c>
      <c r="E111">
        <v>10.5</v>
      </c>
      <c r="F111" s="193">
        <v>57225</v>
      </c>
    </row>
    <row r="112" spans="1:6" x14ac:dyDescent="0.25">
      <c r="A112">
        <v>2014</v>
      </c>
      <c r="B112" t="s">
        <v>20</v>
      </c>
      <c r="C112" t="s">
        <v>4431</v>
      </c>
      <c r="D112" t="s">
        <v>4432</v>
      </c>
      <c r="E112">
        <v>2.58</v>
      </c>
      <c r="F112" s="193">
        <v>230249</v>
      </c>
    </row>
    <row r="113" spans="1:6" x14ac:dyDescent="0.25">
      <c r="A113">
        <v>2014</v>
      </c>
      <c r="B113" t="s">
        <v>20</v>
      </c>
      <c r="C113" t="s">
        <v>183</v>
      </c>
      <c r="D113" t="s">
        <v>4457</v>
      </c>
      <c r="E113">
        <v>4.6100000000000003</v>
      </c>
      <c r="F113" s="193">
        <v>154391.5</v>
      </c>
    </row>
    <row r="114" spans="1:6" x14ac:dyDescent="0.25">
      <c r="A114">
        <v>2014</v>
      </c>
      <c r="B114" t="s">
        <v>20</v>
      </c>
      <c r="C114" t="s">
        <v>183</v>
      </c>
      <c r="D114" t="s">
        <v>4458</v>
      </c>
      <c r="E114">
        <v>10.525</v>
      </c>
      <c r="F114" s="193">
        <v>24931</v>
      </c>
    </row>
    <row r="115" spans="1:6" x14ac:dyDescent="0.25">
      <c r="A115">
        <v>2014</v>
      </c>
      <c r="B115" t="s">
        <v>144</v>
      </c>
      <c r="C115" t="s">
        <v>190</v>
      </c>
      <c r="D115" t="s">
        <v>4459</v>
      </c>
      <c r="E115">
        <v>12.97</v>
      </c>
      <c r="F115" s="193">
        <v>1329802</v>
      </c>
    </row>
    <row r="117" spans="1:6" x14ac:dyDescent="0.25">
      <c r="D117" t="s">
        <v>4390</v>
      </c>
      <c r="E117">
        <f>SUM(E2:E115)</f>
        <v>7623.6759999999977</v>
      </c>
      <c r="F117" s="193">
        <f>SUM(F2:F115)</f>
        <v>30080136.07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24"/>
  <sheetViews>
    <sheetView topLeftCell="C1" zoomScale="85" zoomScaleNormal="85" workbookViewId="0">
      <pane ySplit="1" topLeftCell="A53" activePane="bottomLeft" state="frozen"/>
      <selection pane="bottomLeft" activeCell="G1" sqref="G1"/>
    </sheetView>
  </sheetViews>
  <sheetFormatPr defaultRowHeight="15" x14ac:dyDescent="0.25"/>
  <cols>
    <col min="1" max="1" width="20.28515625" style="22" customWidth="1"/>
    <col min="2" max="4" width="9.140625" style="22"/>
    <col min="5" max="5" width="35.42578125" style="22" customWidth="1"/>
    <col min="6" max="6" width="9.140625" style="22"/>
    <col min="7" max="7" width="11.85546875" style="22" customWidth="1"/>
    <col min="8" max="8" width="13.85546875" style="22" customWidth="1"/>
    <col min="9" max="9" width="9.28515625" style="71" customWidth="1"/>
    <col min="10" max="10" width="12.5703125" style="22" customWidth="1"/>
    <col min="11" max="11" width="14.28515625" style="22" customWidth="1"/>
    <col min="12" max="13" width="9.140625" style="22" customWidth="1"/>
    <col min="14" max="14" width="6.85546875" style="22" customWidth="1"/>
    <col min="15" max="16" width="12.7109375" style="22" customWidth="1"/>
    <col min="17" max="17" width="20.5703125" style="22" customWidth="1"/>
    <col min="18" max="18" width="13.140625" style="22" customWidth="1"/>
    <col min="19" max="19" width="12.7109375" style="22" customWidth="1"/>
    <col min="20" max="20" width="12.140625" style="22" customWidth="1"/>
    <col min="21" max="21" width="11.5703125" style="22" customWidth="1"/>
    <col min="22" max="16384" width="9.140625" style="22"/>
  </cols>
  <sheetData>
    <row r="1" spans="1:21" s="34" customFormat="1" ht="47.25" customHeight="1" x14ac:dyDescent="0.25">
      <c r="A1" s="25" t="s">
        <v>4</v>
      </c>
      <c r="B1" s="25" t="s">
        <v>245</v>
      </c>
      <c r="C1" s="25" t="s">
        <v>246</v>
      </c>
      <c r="D1" s="25" t="s">
        <v>247</v>
      </c>
      <c r="E1" s="25" t="s">
        <v>248</v>
      </c>
      <c r="F1" s="25" t="s">
        <v>249</v>
      </c>
      <c r="G1" s="25" t="s">
        <v>49</v>
      </c>
      <c r="H1" s="25" t="s">
        <v>250</v>
      </c>
      <c r="I1" s="25" t="s">
        <v>146</v>
      </c>
      <c r="J1" s="26" t="s">
        <v>251</v>
      </c>
      <c r="K1" s="26" t="s">
        <v>252</v>
      </c>
      <c r="L1" s="27" t="s">
        <v>253</v>
      </c>
      <c r="M1" s="27" t="s">
        <v>254</v>
      </c>
      <c r="N1" s="26" t="s">
        <v>255</v>
      </c>
      <c r="O1" s="31" t="s">
        <v>256</v>
      </c>
      <c r="P1" s="31" t="s">
        <v>257</v>
      </c>
      <c r="Q1" s="25" t="s">
        <v>258</v>
      </c>
      <c r="R1" s="32" t="s">
        <v>259</v>
      </c>
      <c r="S1" s="33" t="s">
        <v>260</v>
      </c>
      <c r="T1" s="25" t="s">
        <v>261</v>
      </c>
    </row>
    <row r="2" spans="1:21" s="50" customFormat="1" ht="31.5" customHeight="1" x14ac:dyDescent="0.25">
      <c r="A2" s="35" t="str">
        <f t="shared" ref="A2:A33" si="0">D2&amp;"-FY"&amp;B2&amp;"-"&amp;C2</f>
        <v>FWS-FY2012-1</v>
      </c>
      <c r="B2" s="36">
        <v>2012</v>
      </c>
      <c r="C2" s="37">
        <v>1</v>
      </c>
      <c r="D2" s="36" t="s">
        <v>478</v>
      </c>
      <c r="E2" s="39" t="s">
        <v>581</v>
      </c>
      <c r="F2" s="36" t="s">
        <v>269</v>
      </c>
      <c r="G2" s="41" t="s">
        <v>582</v>
      </c>
      <c r="H2" s="90" t="s">
        <v>583</v>
      </c>
      <c r="I2" s="51" t="s">
        <v>584</v>
      </c>
      <c r="J2" s="53">
        <v>400000</v>
      </c>
      <c r="K2" s="43">
        <v>99000</v>
      </c>
      <c r="L2" s="44">
        <v>613</v>
      </c>
      <c r="M2" s="54">
        <v>151</v>
      </c>
      <c r="N2" s="65" t="s">
        <v>265</v>
      </c>
      <c r="O2" s="45">
        <v>152004</v>
      </c>
      <c r="P2" s="46" t="s">
        <v>266</v>
      </c>
      <c r="Q2" s="47" t="s">
        <v>585</v>
      </c>
      <c r="R2" s="48">
        <v>0</v>
      </c>
      <c r="S2" s="49">
        <v>0</v>
      </c>
      <c r="T2" s="39"/>
    </row>
    <row r="3" spans="1:21" s="51" customFormat="1" ht="30.75" customHeight="1" x14ac:dyDescent="0.25">
      <c r="A3" s="35" t="str">
        <f t="shared" si="0"/>
        <v>FWS-FY2012-5</v>
      </c>
      <c r="B3" s="36">
        <v>2012</v>
      </c>
      <c r="C3" s="37">
        <v>5</v>
      </c>
      <c r="D3" s="36" t="s">
        <v>478</v>
      </c>
      <c r="E3" s="39" t="s">
        <v>599</v>
      </c>
      <c r="F3" s="36" t="s">
        <v>269</v>
      </c>
      <c r="G3" s="41" t="s">
        <v>82</v>
      </c>
      <c r="H3" s="41" t="s">
        <v>491</v>
      </c>
      <c r="I3" s="51" t="s">
        <v>492</v>
      </c>
      <c r="J3" s="53">
        <v>4250000</v>
      </c>
      <c r="K3" s="43">
        <v>4143200</v>
      </c>
      <c r="L3" s="44">
        <v>1700</v>
      </c>
      <c r="M3" s="54">
        <v>1657</v>
      </c>
      <c r="N3" s="38" t="s">
        <v>265</v>
      </c>
      <c r="O3" s="45">
        <v>116957</v>
      </c>
      <c r="P3" s="46" t="s">
        <v>266</v>
      </c>
      <c r="Q3" s="47" t="s">
        <v>600</v>
      </c>
      <c r="R3" s="48">
        <v>5000</v>
      </c>
      <c r="S3" s="49">
        <v>300</v>
      </c>
      <c r="T3" s="39" t="s">
        <v>601</v>
      </c>
    </row>
    <row r="4" spans="1:21" s="34" customFormat="1" ht="34.5" customHeight="1" x14ac:dyDescent="0.25">
      <c r="A4" s="83" t="str">
        <f t="shared" si="0"/>
        <v>BLM-FY2013-1</v>
      </c>
      <c r="B4" s="30">
        <v>2013</v>
      </c>
      <c r="C4" s="72">
        <v>1</v>
      </c>
      <c r="D4" s="30" t="s">
        <v>393</v>
      </c>
      <c r="E4" s="73" t="s">
        <v>422</v>
      </c>
      <c r="F4" s="30" t="s">
        <v>269</v>
      </c>
      <c r="G4" s="74" t="s">
        <v>85</v>
      </c>
      <c r="H4" s="29" t="s">
        <v>423</v>
      </c>
      <c r="I4" s="74" t="s">
        <v>424</v>
      </c>
      <c r="J4" s="77">
        <v>1000000</v>
      </c>
      <c r="K4" s="86">
        <v>800000</v>
      </c>
      <c r="L4" s="78">
        <v>459</v>
      </c>
      <c r="M4" s="103">
        <v>459</v>
      </c>
      <c r="N4" s="80" t="s">
        <v>265</v>
      </c>
      <c r="O4" s="81">
        <v>6362</v>
      </c>
      <c r="P4" s="84" t="s">
        <v>266</v>
      </c>
      <c r="Q4" s="75" t="s">
        <v>425</v>
      </c>
      <c r="R4" s="76">
        <v>5000</v>
      </c>
      <c r="S4" s="69">
        <v>1000</v>
      </c>
      <c r="T4" s="73"/>
      <c r="U4" s="40"/>
    </row>
    <row r="5" spans="1:21" s="40" customFormat="1" ht="30" customHeight="1" x14ac:dyDescent="0.25">
      <c r="A5" s="35" t="str">
        <f t="shared" si="0"/>
        <v>NPS-FY2011-1</v>
      </c>
      <c r="B5" s="36">
        <v>2011</v>
      </c>
      <c r="C5" s="37">
        <v>1</v>
      </c>
      <c r="D5" s="36" t="s">
        <v>262</v>
      </c>
      <c r="E5" s="39" t="s">
        <v>318</v>
      </c>
      <c r="F5" s="36" t="s">
        <v>269</v>
      </c>
      <c r="G5" s="41" t="s">
        <v>85</v>
      </c>
      <c r="H5" s="41" t="s">
        <v>319</v>
      </c>
      <c r="I5" s="42" t="s">
        <v>320</v>
      </c>
      <c r="J5" s="53">
        <v>7540000</v>
      </c>
      <c r="K5" s="43">
        <v>5100000</v>
      </c>
      <c r="L5" s="44">
        <v>35960</v>
      </c>
      <c r="M5" s="52">
        <v>24000</v>
      </c>
      <c r="N5" s="65" t="s">
        <v>265</v>
      </c>
      <c r="O5" s="45">
        <v>12205</v>
      </c>
      <c r="P5" s="46" t="s">
        <v>266</v>
      </c>
      <c r="Q5" s="47" t="s">
        <v>349</v>
      </c>
      <c r="R5" s="48" t="s">
        <v>273</v>
      </c>
      <c r="S5" s="48" t="s">
        <v>273</v>
      </c>
      <c r="T5" s="39"/>
    </row>
    <row r="6" spans="1:21" s="40" customFormat="1" ht="30" customHeight="1" x14ac:dyDescent="0.25">
      <c r="A6" s="35" t="str">
        <f t="shared" si="0"/>
        <v>NPS-FY2013-4</v>
      </c>
      <c r="B6" s="36">
        <v>2013</v>
      </c>
      <c r="C6" s="37">
        <v>4</v>
      </c>
      <c r="D6" s="36" t="s">
        <v>262</v>
      </c>
      <c r="E6" s="39" t="s">
        <v>318</v>
      </c>
      <c r="F6" s="36" t="s">
        <v>269</v>
      </c>
      <c r="G6" s="41" t="s">
        <v>85</v>
      </c>
      <c r="H6" s="37" t="s">
        <v>319</v>
      </c>
      <c r="I6" s="42" t="s">
        <v>320</v>
      </c>
      <c r="J6" s="53">
        <v>5000000</v>
      </c>
      <c r="K6" s="43">
        <v>5000000</v>
      </c>
      <c r="L6" s="44">
        <v>26495</v>
      </c>
      <c r="M6" s="52">
        <v>26495</v>
      </c>
      <c r="N6" s="64" t="s">
        <v>265</v>
      </c>
      <c r="O6" s="45">
        <v>21670</v>
      </c>
      <c r="P6" s="46" t="s">
        <v>266</v>
      </c>
      <c r="Q6" s="47" t="s">
        <v>321</v>
      </c>
      <c r="R6" s="48">
        <v>315000</v>
      </c>
      <c r="S6" s="49" t="s">
        <v>273</v>
      </c>
      <c r="T6" s="39" t="s">
        <v>322</v>
      </c>
    </row>
    <row r="7" spans="1:21" s="40" customFormat="1" ht="30" customHeight="1" x14ac:dyDescent="0.25">
      <c r="A7" s="83" t="str">
        <f t="shared" si="0"/>
        <v>BLM-FY2011-1</v>
      </c>
      <c r="B7" s="30">
        <v>2011</v>
      </c>
      <c r="C7" s="72">
        <v>1</v>
      </c>
      <c r="D7" s="30" t="s">
        <v>393</v>
      </c>
      <c r="E7" s="73" t="s">
        <v>394</v>
      </c>
      <c r="F7" s="30" t="s">
        <v>269</v>
      </c>
      <c r="G7" s="74" t="s">
        <v>26</v>
      </c>
      <c r="H7" s="74" t="s">
        <v>458</v>
      </c>
      <c r="I7" s="74" t="s">
        <v>420</v>
      </c>
      <c r="J7" s="77">
        <v>500000</v>
      </c>
      <c r="K7" s="86">
        <v>500000</v>
      </c>
      <c r="L7" s="78">
        <v>160</v>
      </c>
      <c r="M7" s="103">
        <v>160</v>
      </c>
      <c r="N7" s="80" t="s">
        <v>265</v>
      </c>
      <c r="O7" s="81">
        <v>24080</v>
      </c>
      <c r="P7" s="84" t="s">
        <v>266</v>
      </c>
      <c r="Q7" s="75" t="s">
        <v>459</v>
      </c>
      <c r="R7" s="76">
        <v>10000</v>
      </c>
      <c r="S7" s="69">
        <v>1000</v>
      </c>
      <c r="T7" s="73"/>
    </row>
    <row r="8" spans="1:21" s="40" customFormat="1" ht="30" customHeight="1" x14ac:dyDescent="0.25">
      <c r="A8" s="83" t="str">
        <f t="shared" si="0"/>
        <v>BLM-FY2011-6</v>
      </c>
      <c r="B8" s="30">
        <v>2011</v>
      </c>
      <c r="C8" s="72">
        <v>6</v>
      </c>
      <c r="D8" s="30" t="s">
        <v>393</v>
      </c>
      <c r="E8" s="73" t="s">
        <v>426</v>
      </c>
      <c r="F8" s="30" t="s">
        <v>269</v>
      </c>
      <c r="G8" s="74" t="s">
        <v>26</v>
      </c>
      <c r="H8" s="74" t="s">
        <v>427</v>
      </c>
      <c r="I8" s="74" t="s">
        <v>428</v>
      </c>
      <c r="J8" s="77">
        <v>2200000</v>
      </c>
      <c r="K8" s="86">
        <v>1300000</v>
      </c>
      <c r="L8" s="78">
        <v>2853</v>
      </c>
      <c r="M8" s="103">
        <v>1680</v>
      </c>
      <c r="N8" s="80" t="s">
        <v>265</v>
      </c>
      <c r="O8" s="81">
        <v>26000</v>
      </c>
      <c r="P8" s="84" t="s">
        <v>266</v>
      </c>
      <c r="Q8" s="75" t="s">
        <v>469</v>
      </c>
      <c r="R8" s="76">
        <v>5000</v>
      </c>
      <c r="S8" s="69">
        <v>1000</v>
      </c>
      <c r="T8" s="73"/>
    </row>
    <row r="9" spans="1:21" s="40" customFormat="1" ht="30" customHeight="1" x14ac:dyDescent="0.25">
      <c r="A9" s="30" t="str">
        <f t="shared" si="0"/>
        <v>BLM-FY2011-8</v>
      </c>
      <c r="B9" s="30">
        <v>2011</v>
      </c>
      <c r="C9" s="72">
        <v>8</v>
      </c>
      <c r="D9" s="30" t="s">
        <v>393</v>
      </c>
      <c r="E9" s="73" t="s">
        <v>416</v>
      </c>
      <c r="F9" s="30" t="s">
        <v>269</v>
      </c>
      <c r="G9" s="74" t="s">
        <v>26</v>
      </c>
      <c r="H9" s="74" t="s">
        <v>413</v>
      </c>
      <c r="I9" s="74" t="s">
        <v>414</v>
      </c>
      <c r="J9" s="77">
        <v>1800000</v>
      </c>
      <c r="K9" s="86">
        <v>1800000</v>
      </c>
      <c r="L9" s="78">
        <v>595</v>
      </c>
      <c r="M9" s="78">
        <v>595</v>
      </c>
      <c r="N9" s="80" t="s">
        <v>265</v>
      </c>
      <c r="O9" s="81">
        <v>325000</v>
      </c>
      <c r="P9" s="84" t="s">
        <v>266</v>
      </c>
      <c r="Q9" s="75" t="s">
        <v>471</v>
      </c>
      <c r="R9" s="76">
        <v>5000</v>
      </c>
      <c r="S9" s="69">
        <v>1000</v>
      </c>
      <c r="T9" s="73"/>
    </row>
    <row r="10" spans="1:21" s="40" customFormat="1" ht="30" customHeight="1" x14ac:dyDescent="0.25">
      <c r="A10" s="83" t="str">
        <f t="shared" si="0"/>
        <v>BLM-FY2012-2</v>
      </c>
      <c r="B10" s="30">
        <v>2012</v>
      </c>
      <c r="C10" s="72">
        <v>2</v>
      </c>
      <c r="D10" s="30" t="s">
        <v>393</v>
      </c>
      <c r="E10" s="73" t="s">
        <v>445</v>
      </c>
      <c r="F10" s="30" t="s">
        <v>269</v>
      </c>
      <c r="G10" s="74" t="s">
        <v>26</v>
      </c>
      <c r="H10" s="74" t="s">
        <v>396</v>
      </c>
      <c r="I10" s="29" t="s">
        <v>420</v>
      </c>
      <c r="J10" s="77">
        <v>1200000</v>
      </c>
      <c r="K10" s="86">
        <v>1198080</v>
      </c>
      <c r="L10" s="78">
        <v>160</v>
      </c>
      <c r="M10" s="103">
        <v>160</v>
      </c>
      <c r="N10" s="80" t="s">
        <v>265</v>
      </c>
      <c r="O10" s="81">
        <v>24000</v>
      </c>
      <c r="P10" s="84" t="s">
        <v>266</v>
      </c>
      <c r="Q10" s="75" t="s">
        <v>446</v>
      </c>
      <c r="R10" s="76">
        <v>5000</v>
      </c>
      <c r="S10" s="69">
        <v>1000</v>
      </c>
      <c r="T10" s="75"/>
    </row>
    <row r="11" spans="1:21" s="40" customFormat="1" ht="30" customHeight="1" x14ac:dyDescent="0.25">
      <c r="A11" s="83" t="str">
        <f t="shared" si="0"/>
        <v>BLM-FY2012-4</v>
      </c>
      <c r="B11" s="30">
        <v>2012</v>
      </c>
      <c r="C11" s="72">
        <v>4</v>
      </c>
      <c r="D11" s="30" t="s">
        <v>393</v>
      </c>
      <c r="E11" s="73" t="s">
        <v>450</v>
      </c>
      <c r="F11" s="30" t="s">
        <v>269</v>
      </c>
      <c r="G11" s="74" t="s">
        <v>26</v>
      </c>
      <c r="H11" s="29" t="s">
        <v>270</v>
      </c>
      <c r="I11" s="74" t="s">
        <v>451</v>
      </c>
      <c r="J11" s="77">
        <v>500000</v>
      </c>
      <c r="K11" s="86">
        <v>1798000</v>
      </c>
      <c r="L11" s="78">
        <v>8</v>
      </c>
      <c r="M11" s="103">
        <v>28</v>
      </c>
      <c r="N11" s="80" t="s">
        <v>265</v>
      </c>
      <c r="O11" s="81">
        <v>2000</v>
      </c>
      <c r="P11" s="84" t="s">
        <v>266</v>
      </c>
      <c r="Q11" s="75" t="s">
        <v>452</v>
      </c>
      <c r="R11" s="76">
        <v>10000</v>
      </c>
      <c r="S11" s="69">
        <v>5000</v>
      </c>
      <c r="T11" s="73"/>
    </row>
    <row r="12" spans="1:21" s="40" customFormat="1" ht="30" customHeight="1" x14ac:dyDescent="0.25">
      <c r="A12" s="30" t="str">
        <f t="shared" si="0"/>
        <v>BLM-FY2012-6</v>
      </c>
      <c r="B12" s="30">
        <v>2012</v>
      </c>
      <c r="C12" s="72">
        <v>6</v>
      </c>
      <c r="D12" s="30" t="s">
        <v>393</v>
      </c>
      <c r="E12" s="73" t="s">
        <v>455</v>
      </c>
      <c r="F12" s="30" t="s">
        <v>269</v>
      </c>
      <c r="G12" s="74" t="s">
        <v>26</v>
      </c>
      <c r="H12" s="29" t="s">
        <v>270</v>
      </c>
      <c r="I12" s="74" t="s">
        <v>456</v>
      </c>
      <c r="J12" s="77">
        <v>1000000</v>
      </c>
      <c r="K12" s="85">
        <v>500000</v>
      </c>
      <c r="L12" s="78">
        <v>500</v>
      </c>
      <c r="M12" s="78">
        <v>250</v>
      </c>
      <c r="N12" s="80" t="s">
        <v>265</v>
      </c>
      <c r="O12" s="81">
        <v>5500</v>
      </c>
      <c r="P12" s="84" t="s">
        <v>266</v>
      </c>
      <c r="Q12" s="75" t="s">
        <v>457</v>
      </c>
      <c r="R12" s="76">
        <v>15000</v>
      </c>
      <c r="S12" s="69">
        <v>5000</v>
      </c>
      <c r="T12" s="73"/>
    </row>
    <row r="13" spans="1:21" s="40" customFormat="1" ht="30" customHeight="1" x14ac:dyDescent="0.25">
      <c r="A13" s="83" t="str">
        <f t="shared" si="0"/>
        <v>BLM-FY2013-2</v>
      </c>
      <c r="B13" s="30">
        <v>2013</v>
      </c>
      <c r="C13" s="72">
        <v>2</v>
      </c>
      <c r="D13" s="30" t="s">
        <v>393</v>
      </c>
      <c r="E13" s="73" t="s">
        <v>426</v>
      </c>
      <c r="F13" s="30" t="s">
        <v>269</v>
      </c>
      <c r="G13" s="74" t="s">
        <v>26</v>
      </c>
      <c r="H13" s="29" t="s">
        <v>427</v>
      </c>
      <c r="I13" s="29" t="s">
        <v>428</v>
      </c>
      <c r="J13" s="77">
        <v>1200000</v>
      </c>
      <c r="K13" s="86">
        <v>408000</v>
      </c>
      <c r="L13" s="78">
        <v>1200</v>
      </c>
      <c r="M13" s="103">
        <v>408</v>
      </c>
      <c r="N13" s="80" t="s">
        <v>265</v>
      </c>
      <c r="O13" s="81">
        <v>22800</v>
      </c>
      <c r="P13" s="84" t="s">
        <v>266</v>
      </c>
      <c r="Q13" s="75" t="s">
        <v>429</v>
      </c>
      <c r="R13" s="76">
        <v>5000</v>
      </c>
      <c r="S13" s="69">
        <v>1000</v>
      </c>
      <c r="T13" s="73"/>
    </row>
    <row r="14" spans="1:21" s="40" customFormat="1" ht="30" customHeight="1" x14ac:dyDescent="0.25">
      <c r="A14" s="83" t="str">
        <f t="shared" si="0"/>
        <v>BLM-FY2013-5</v>
      </c>
      <c r="B14" s="30">
        <v>2013</v>
      </c>
      <c r="C14" s="72">
        <v>5</v>
      </c>
      <c r="D14" s="30" t="s">
        <v>393</v>
      </c>
      <c r="E14" s="73" t="s">
        <v>416</v>
      </c>
      <c r="F14" s="30" t="s">
        <v>269</v>
      </c>
      <c r="G14" s="74" t="s">
        <v>26</v>
      </c>
      <c r="H14" s="29" t="s">
        <v>435</v>
      </c>
      <c r="I14" s="29" t="s">
        <v>436</v>
      </c>
      <c r="J14" s="77">
        <v>3068000</v>
      </c>
      <c r="K14" s="86">
        <v>500000</v>
      </c>
      <c r="L14" s="78">
        <v>3800</v>
      </c>
      <c r="M14" s="103">
        <v>620</v>
      </c>
      <c r="N14" s="80" t="s">
        <v>265</v>
      </c>
      <c r="O14" s="81">
        <v>326472</v>
      </c>
      <c r="P14" s="84" t="s">
        <v>266</v>
      </c>
      <c r="Q14" s="75" t="s">
        <v>437</v>
      </c>
      <c r="R14" s="76">
        <v>10000</v>
      </c>
      <c r="S14" s="69">
        <v>35000</v>
      </c>
      <c r="T14" s="73"/>
    </row>
    <row r="15" spans="1:21" s="40" customFormat="1" ht="30" customHeight="1" x14ac:dyDescent="0.25">
      <c r="A15" s="30" t="str">
        <f t="shared" si="0"/>
        <v>BLM-FY2013-6</v>
      </c>
      <c r="B15" s="30">
        <v>2013</v>
      </c>
      <c r="C15" s="72">
        <v>6</v>
      </c>
      <c r="D15" s="30" t="s">
        <v>393</v>
      </c>
      <c r="E15" s="73" t="s">
        <v>412</v>
      </c>
      <c r="F15" s="30" t="s">
        <v>269</v>
      </c>
      <c r="G15" s="74" t="s">
        <v>26</v>
      </c>
      <c r="H15" s="29" t="s">
        <v>413</v>
      </c>
      <c r="I15" s="29" t="s">
        <v>438</v>
      </c>
      <c r="J15" s="77">
        <v>4500000</v>
      </c>
      <c r="K15" s="86">
        <v>4500000</v>
      </c>
      <c r="L15" s="78">
        <v>407</v>
      </c>
      <c r="M15" s="79">
        <v>407</v>
      </c>
      <c r="N15" s="80" t="s">
        <v>265</v>
      </c>
      <c r="O15" s="81">
        <v>20</v>
      </c>
      <c r="P15" s="84" t="s">
        <v>361</v>
      </c>
      <c r="Q15" s="75" t="s">
        <v>439</v>
      </c>
      <c r="R15" s="76">
        <v>15000</v>
      </c>
      <c r="S15" s="69">
        <v>15000</v>
      </c>
      <c r="T15" s="73" t="s">
        <v>440</v>
      </c>
      <c r="U15" s="51"/>
    </row>
    <row r="16" spans="1:21" s="51" customFormat="1" ht="30.75" customHeight="1" x14ac:dyDescent="0.25">
      <c r="A16" s="30" t="str">
        <f t="shared" si="0"/>
        <v>BLM-FY2014-3</v>
      </c>
      <c r="B16" s="30">
        <v>2014</v>
      </c>
      <c r="C16" s="72">
        <v>3</v>
      </c>
      <c r="D16" s="30" t="s">
        <v>393</v>
      </c>
      <c r="E16" s="73" t="s">
        <v>412</v>
      </c>
      <c r="F16" s="30" t="s">
        <v>269</v>
      </c>
      <c r="G16" s="74" t="s">
        <v>26</v>
      </c>
      <c r="H16" s="74" t="s">
        <v>413</v>
      </c>
      <c r="I16" s="74" t="s">
        <v>414</v>
      </c>
      <c r="J16" s="77">
        <v>2000000</v>
      </c>
      <c r="K16" s="86">
        <v>2000000</v>
      </c>
      <c r="L16" s="78">
        <v>23</v>
      </c>
      <c r="M16" s="103">
        <v>23</v>
      </c>
      <c r="N16" s="80" t="s">
        <v>265</v>
      </c>
      <c r="O16" s="81">
        <v>0</v>
      </c>
      <c r="P16" s="84" t="s">
        <v>266</v>
      </c>
      <c r="Q16" s="75" t="s">
        <v>415</v>
      </c>
      <c r="R16" s="76">
        <v>35000</v>
      </c>
      <c r="S16" s="82">
        <v>15000</v>
      </c>
      <c r="T16" s="73"/>
      <c r="U16" s="40"/>
    </row>
    <row r="17" spans="1:20" s="40" customFormat="1" ht="30" customHeight="1" x14ac:dyDescent="0.25">
      <c r="A17" s="83" t="str">
        <f t="shared" si="0"/>
        <v>BLM-FY2014-4</v>
      </c>
      <c r="B17" s="30">
        <v>2014</v>
      </c>
      <c r="C17" s="72">
        <v>4</v>
      </c>
      <c r="D17" s="30" t="s">
        <v>393</v>
      </c>
      <c r="E17" s="73" t="s">
        <v>416</v>
      </c>
      <c r="F17" s="30" t="s">
        <v>263</v>
      </c>
      <c r="G17" s="74" t="s">
        <v>26</v>
      </c>
      <c r="H17" s="74" t="s">
        <v>417</v>
      </c>
      <c r="I17" s="74" t="s">
        <v>418</v>
      </c>
      <c r="J17" s="77">
        <v>6701600</v>
      </c>
      <c r="K17" s="86">
        <v>6702000</v>
      </c>
      <c r="L17" s="78">
        <v>12235</v>
      </c>
      <c r="M17" s="103">
        <v>12235</v>
      </c>
      <c r="N17" s="80" t="s">
        <v>265</v>
      </c>
      <c r="O17" s="81">
        <v>193618</v>
      </c>
      <c r="P17" s="84" t="s">
        <v>266</v>
      </c>
      <c r="Q17" s="75" t="s">
        <v>419</v>
      </c>
      <c r="R17" s="76">
        <v>20000</v>
      </c>
      <c r="S17" s="82">
        <v>10000</v>
      </c>
      <c r="T17" s="73"/>
    </row>
    <row r="18" spans="1:20" s="40" customFormat="1" ht="30" customHeight="1" x14ac:dyDescent="0.25">
      <c r="A18" s="83" t="str">
        <f t="shared" si="0"/>
        <v>BLM-FY2014-5</v>
      </c>
      <c r="B18" s="30">
        <v>2014</v>
      </c>
      <c r="C18" s="72">
        <v>5</v>
      </c>
      <c r="D18" s="30" t="s">
        <v>393</v>
      </c>
      <c r="E18" s="73" t="s">
        <v>394</v>
      </c>
      <c r="F18" s="30" t="s">
        <v>263</v>
      </c>
      <c r="G18" s="74" t="s">
        <v>26</v>
      </c>
      <c r="H18" s="74" t="s">
        <v>396</v>
      </c>
      <c r="I18" s="74" t="s">
        <v>420</v>
      </c>
      <c r="J18" s="77">
        <v>5948000</v>
      </c>
      <c r="K18" s="86">
        <v>1124000</v>
      </c>
      <c r="L18" s="78">
        <v>3261</v>
      </c>
      <c r="M18" s="103">
        <v>1040</v>
      </c>
      <c r="N18" s="80" t="s">
        <v>265</v>
      </c>
      <c r="O18" s="81">
        <v>22054</v>
      </c>
      <c r="P18" s="84" t="s">
        <v>266</v>
      </c>
      <c r="Q18" s="75" t="s">
        <v>421</v>
      </c>
      <c r="R18" s="76">
        <v>20000</v>
      </c>
      <c r="S18" s="82">
        <v>10000</v>
      </c>
      <c r="T18" s="73"/>
    </row>
    <row r="19" spans="1:20" s="40" customFormat="1" ht="30" customHeight="1" x14ac:dyDescent="0.25">
      <c r="A19" s="66" t="str">
        <f t="shared" si="0"/>
        <v>FWS-FY2011-9</v>
      </c>
      <c r="B19" s="56">
        <v>2011</v>
      </c>
      <c r="C19" s="67">
        <v>9</v>
      </c>
      <c r="D19" s="36" t="s">
        <v>478</v>
      </c>
      <c r="E19" s="96" t="s">
        <v>625</v>
      </c>
      <c r="F19" s="36" t="s">
        <v>269</v>
      </c>
      <c r="G19" s="41" t="s">
        <v>26</v>
      </c>
      <c r="H19" s="41" t="s">
        <v>541</v>
      </c>
      <c r="I19" s="41" t="s">
        <v>542</v>
      </c>
      <c r="J19" s="68">
        <v>2500000</v>
      </c>
      <c r="K19" s="60">
        <v>2000000</v>
      </c>
      <c r="L19" s="70">
        <v>208</v>
      </c>
      <c r="M19" s="102">
        <v>166</v>
      </c>
      <c r="N19" s="91" t="s">
        <v>275</v>
      </c>
      <c r="O19" s="62">
        <v>3258</v>
      </c>
      <c r="P19" s="46" t="s">
        <v>266</v>
      </c>
      <c r="Q19" s="47" t="s">
        <v>658</v>
      </c>
      <c r="R19" s="48">
        <v>0</v>
      </c>
      <c r="S19" s="49">
        <v>0</v>
      </c>
      <c r="T19" s="57"/>
    </row>
    <row r="20" spans="1:20" s="40" customFormat="1" ht="30" customHeight="1" x14ac:dyDescent="0.25">
      <c r="A20" s="66" t="str">
        <f t="shared" si="0"/>
        <v>FWS-FY2011-12</v>
      </c>
      <c r="B20" s="56">
        <v>2011</v>
      </c>
      <c r="C20" s="67">
        <v>12</v>
      </c>
      <c r="D20" s="36" t="s">
        <v>478</v>
      </c>
      <c r="E20" s="96" t="s">
        <v>554</v>
      </c>
      <c r="F20" s="36" t="s">
        <v>269</v>
      </c>
      <c r="G20" s="41" t="s">
        <v>26</v>
      </c>
      <c r="H20" s="41" t="s">
        <v>541</v>
      </c>
      <c r="I20" s="41" t="s">
        <v>555</v>
      </c>
      <c r="J20" s="68">
        <v>4000000</v>
      </c>
      <c r="K20" s="60">
        <v>1369000</v>
      </c>
      <c r="L20" s="196">
        <v>1648</v>
      </c>
      <c r="M20" s="102">
        <v>564</v>
      </c>
      <c r="N20" s="91" t="s">
        <v>265</v>
      </c>
      <c r="O20" s="62">
        <v>40568</v>
      </c>
      <c r="P20" s="46" t="s">
        <v>266</v>
      </c>
      <c r="Q20" s="47" t="s">
        <v>666</v>
      </c>
      <c r="R20" s="48">
        <v>0</v>
      </c>
      <c r="S20" s="49">
        <v>0</v>
      </c>
      <c r="T20" s="57"/>
    </row>
    <row r="21" spans="1:20" s="40" customFormat="1" ht="30" customHeight="1" x14ac:dyDescent="0.25">
      <c r="A21" s="66" t="str">
        <f t="shared" si="0"/>
        <v>FWS-FY2011-15</v>
      </c>
      <c r="B21" s="56">
        <v>2011</v>
      </c>
      <c r="C21" s="67">
        <v>15</v>
      </c>
      <c r="D21" s="36" t="s">
        <v>478</v>
      </c>
      <c r="E21" s="96" t="s">
        <v>479</v>
      </c>
      <c r="F21" s="36" t="s">
        <v>269</v>
      </c>
      <c r="G21" s="41" t="s">
        <v>26</v>
      </c>
      <c r="H21" s="41" t="s">
        <v>480</v>
      </c>
      <c r="I21" s="41" t="s">
        <v>481</v>
      </c>
      <c r="J21" s="68">
        <v>1500000</v>
      </c>
      <c r="K21" s="60">
        <v>385000</v>
      </c>
      <c r="L21" s="196">
        <v>80</v>
      </c>
      <c r="M21" s="102">
        <v>20</v>
      </c>
      <c r="N21" s="91" t="s">
        <v>265</v>
      </c>
      <c r="O21" s="62">
        <v>29234</v>
      </c>
      <c r="P21" s="46" t="s">
        <v>266</v>
      </c>
      <c r="Q21" s="47" t="s">
        <v>673</v>
      </c>
      <c r="R21" s="48">
        <v>197500</v>
      </c>
      <c r="S21" s="63">
        <v>0</v>
      </c>
      <c r="T21" s="39" t="s">
        <v>674</v>
      </c>
    </row>
    <row r="22" spans="1:20" s="40" customFormat="1" ht="30" customHeight="1" x14ac:dyDescent="0.25">
      <c r="A22" s="35" t="str">
        <f t="shared" si="0"/>
        <v>FWS-FY2012-12</v>
      </c>
      <c r="B22" s="36">
        <v>2012</v>
      </c>
      <c r="C22" s="37">
        <v>12</v>
      </c>
      <c r="D22" s="36" t="s">
        <v>478</v>
      </c>
      <c r="E22" s="39" t="s">
        <v>625</v>
      </c>
      <c r="F22" s="36" t="s">
        <v>269</v>
      </c>
      <c r="G22" s="41" t="s">
        <v>26</v>
      </c>
      <c r="H22" s="41" t="s">
        <v>541</v>
      </c>
      <c r="I22" s="51" t="s">
        <v>542</v>
      </c>
      <c r="J22" s="53">
        <v>4000000</v>
      </c>
      <c r="K22" s="43">
        <v>2994000</v>
      </c>
      <c r="L22" s="44">
        <v>482</v>
      </c>
      <c r="M22" s="52">
        <v>360</v>
      </c>
      <c r="N22" s="65" t="s">
        <v>275</v>
      </c>
      <c r="O22" s="45">
        <v>2722</v>
      </c>
      <c r="P22" s="46" t="s">
        <v>266</v>
      </c>
      <c r="Q22" s="47" t="s">
        <v>626</v>
      </c>
      <c r="R22" s="48">
        <v>0</v>
      </c>
      <c r="S22" s="49">
        <v>0</v>
      </c>
      <c r="T22" s="39"/>
    </row>
    <row r="23" spans="1:20" s="40" customFormat="1" ht="30" customHeight="1" x14ac:dyDescent="0.25">
      <c r="A23" s="35" t="str">
        <f t="shared" si="0"/>
        <v>FWS-FY2012-13</v>
      </c>
      <c r="B23" s="36">
        <v>2012</v>
      </c>
      <c r="C23" s="37">
        <v>13</v>
      </c>
      <c r="D23" s="36" t="s">
        <v>478</v>
      </c>
      <c r="E23" s="39" t="s">
        <v>554</v>
      </c>
      <c r="F23" s="36" t="s">
        <v>269</v>
      </c>
      <c r="G23" s="41" t="s">
        <v>26</v>
      </c>
      <c r="H23" s="41" t="s">
        <v>541</v>
      </c>
      <c r="I23" s="51" t="s">
        <v>555</v>
      </c>
      <c r="J23" s="53">
        <v>3040000</v>
      </c>
      <c r="K23" s="43">
        <v>1000000</v>
      </c>
      <c r="L23" s="44">
        <v>1415</v>
      </c>
      <c r="M23" s="52">
        <v>473</v>
      </c>
      <c r="N23" s="65" t="s">
        <v>275</v>
      </c>
      <c r="O23" s="45">
        <v>38399</v>
      </c>
      <c r="P23" s="46" t="s">
        <v>266</v>
      </c>
      <c r="Q23" s="47" t="s">
        <v>627</v>
      </c>
      <c r="R23" s="48">
        <v>0</v>
      </c>
      <c r="S23" s="49">
        <v>0</v>
      </c>
      <c r="T23" s="39"/>
    </row>
    <row r="24" spans="1:20" s="40" customFormat="1" ht="30" customHeight="1" x14ac:dyDescent="0.25">
      <c r="A24" s="35" t="str">
        <f t="shared" si="0"/>
        <v>FWS-FY2013-8</v>
      </c>
      <c r="B24" s="36">
        <v>2013</v>
      </c>
      <c r="C24" s="37">
        <v>8</v>
      </c>
      <c r="D24" s="36" t="s">
        <v>478</v>
      </c>
      <c r="E24" s="39" t="s">
        <v>540</v>
      </c>
      <c r="F24" s="36" t="s">
        <v>269</v>
      </c>
      <c r="G24" s="41" t="s">
        <v>26</v>
      </c>
      <c r="H24" s="90" t="s">
        <v>541</v>
      </c>
      <c r="I24" s="51" t="s">
        <v>542</v>
      </c>
      <c r="J24" s="53">
        <v>1000000</v>
      </c>
      <c r="K24" s="43">
        <v>1000000</v>
      </c>
      <c r="L24" s="44">
        <v>167</v>
      </c>
      <c r="M24" s="52">
        <v>167</v>
      </c>
      <c r="N24" s="65" t="s">
        <v>275</v>
      </c>
      <c r="O24" s="45">
        <v>2780</v>
      </c>
      <c r="P24" s="46" t="s">
        <v>266</v>
      </c>
      <c r="Q24" s="47" t="s">
        <v>543</v>
      </c>
      <c r="R24" s="48">
        <v>0</v>
      </c>
      <c r="S24" s="49">
        <v>0</v>
      </c>
      <c r="T24" s="39"/>
    </row>
    <row r="25" spans="1:20" s="40" customFormat="1" ht="30" customHeight="1" x14ac:dyDescent="0.25">
      <c r="A25" s="35" t="str">
        <f t="shared" si="0"/>
        <v>FWS-FY2013-11</v>
      </c>
      <c r="B25" s="36">
        <v>2013</v>
      </c>
      <c r="C25" s="37">
        <v>11</v>
      </c>
      <c r="D25" s="36" t="s">
        <v>478</v>
      </c>
      <c r="E25" s="39" t="s">
        <v>554</v>
      </c>
      <c r="F25" s="36" t="s">
        <v>269</v>
      </c>
      <c r="G25" s="41" t="s">
        <v>26</v>
      </c>
      <c r="H25" s="90" t="s">
        <v>541</v>
      </c>
      <c r="I25" s="51" t="s">
        <v>555</v>
      </c>
      <c r="J25" s="53">
        <v>1000000</v>
      </c>
      <c r="K25" s="43">
        <v>1000000</v>
      </c>
      <c r="L25" s="44">
        <v>247</v>
      </c>
      <c r="M25" s="61">
        <v>247</v>
      </c>
      <c r="N25" s="65" t="s">
        <v>275</v>
      </c>
      <c r="O25" s="45">
        <v>39637</v>
      </c>
      <c r="P25" s="46" t="s">
        <v>266</v>
      </c>
      <c r="Q25" s="47" t="s">
        <v>556</v>
      </c>
      <c r="R25" s="48">
        <v>0</v>
      </c>
      <c r="S25" s="49">
        <v>0</v>
      </c>
      <c r="T25" s="39"/>
    </row>
    <row r="26" spans="1:20" s="40" customFormat="1" ht="30" customHeight="1" x14ac:dyDescent="0.25">
      <c r="A26" s="36" t="str">
        <f t="shared" si="0"/>
        <v>NPS-FY2011-2</v>
      </c>
      <c r="B26" s="36">
        <v>2011</v>
      </c>
      <c r="C26" s="37">
        <v>2</v>
      </c>
      <c r="D26" s="36" t="s">
        <v>262</v>
      </c>
      <c r="E26" s="39" t="s">
        <v>350</v>
      </c>
      <c r="F26" s="36" t="s">
        <v>269</v>
      </c>
      <c r="G26" s="41" t="s">
        <v>26</v>
      </c>
      <c r="H26" s="41" t="s">
        <v>351</v>
      </c>
      <c r="I26" s="42" t="s">
        <v>352</v>
      </c>
      <c r="J26" s="53">
        <v>6057500</v>
      </c>
      <c r="K26" s="43">
        <v>4100000</v>
      </c>
      <c r="L26" s="44">
        <v>1500</v>
      </c>
      <c r="M26" s="54">
        <v>1000</v>
      </c>
      <c r="N26" s="65" t="s">
        <v>265</v>
      </c>
      <c r="O26" s="45">
        <v>2422</v>
      </c>
      <c r="P26" s="46" t="s">
        <v>266</v>
      </c>
      <c r="Q26" s="47" t="s">
        <v>353</v>
      </c>
      <c r="R26" s="48" t="s">
        <v>273</v>
      </c>
      <c r="S26" s="48" t="s">
        <v>273</v>
      </c>
      <c r="T26" s="39"/>
    </row>
    <row r="27" spans="1:20" s="40" customFormat="1" ht="30" customHeight="1" x14ac:dyDescent="0.25">
      <c r="A27" s="56" t="str">
        <f t="shared" si="0"/>
        <v>NPS-FY2011-3</v>
      </c>
      <c r="B27" s="36">
        <v>2011</v>
      </c>
      <c r="C27" s="37">
        <v>3</v>
      </c>
      <c r="D27" s="36" t="s">
        <v>262</v>
      </c>
      <c r="E27" s="57" t="s">
        <v>267</v>
      </c>
      <c r="F27" s="36" t="s">
        <v>269</v>
      </c>
      <c r="G27" s="41" t="s">
        <v>26</v>
      </c>
      <c r="H27" s="58" t="s">
        <v>354</v>
      </c>
      <c r="I27" s="59" t="s">
        <v>268</v>
      </c>
      <c r="J27" s="68">
        <v>1250000</v>
      </c>
      <c r="K27" s="43">
        <v>876000</v>
      </c>
      <c r="L27" s="70">
        <v>846</v>
      </c>
      <c r="M27" s="54">
        <v>584</v>
      </c>
      <c r="N27" s="65" t="s">
        <v>265</v>
      </c>
      <c r="O27" s="62">
        <v>25857</v>
      </c>
      <c r="P27" s="46" t="s">
        <v>266</v>
      </c>
      <c r="Q27" s="47" t="s">
        <v>355</v>
      </c>
      <c r="R27" s="48" t="s">
        <v>273</v>
      </c>
      <c r="S27" s="48" t="s">
        <v>273</v>
      </c>
      <c r="T27" s="57"/>
    </row>
    <row r="28" spans="1:20" s="40" customFormat="1" ht="30" customHeight="1" x14ac:dyDescent="0.25">
      <c r="A28" s="36" t="str">
        <f t="shared" si="0"/>
        <v>NPS-FY2011-4</v>
      </c>
      <c r="B28" s="36">
        <v>2011</v>
      </c>
      <c r="C28" s="37">
        <v>4</v>
      </c>
      <c r="D28" s="36" t="s">
        <v>262</v>
      </c>
      <c r="E28" s="39" t="s">
        <v>323</v>
      </c>
      <c r="F28" s="36" t="s">
        <v>269</v>
      </c>
      <c r="G28" s="41" t="s">
        <v>26</v>
      </c>
      <c r="H28" s="41" t="s">
        <v>356</v>
      </c>
      <c r="I28" s="42" t="s">
        <v>325</v>
      </c>
      <c r="J28" s="53">
        <v>3750000</v>
      </c>
      <c r="K28" s="43">
        <v>880000</v>
      </c>
      <c r="L28" s="44">
        <v>286</v>
      </c>
      <c r="M28" s="54">
        <v>66</v>
      </c>
      <c r="N28" s="65" t="s">
        <v>265</v>
      </c>
      <c r="O28" s="45">
        <v>20595</v>
      </c>
      <c r="P28" s="46" t="s">
        <v>266</v>
      </c>
      <c r="Q28" s="47" t="s">
        <v>357</v>
      </c>
      <c r="R28" s="48" t="s">
        <v>273</v>
      </c>
      <c r="S28" s="48" t="s">
        <v>273</v>
      </c>
      <c r="T28" s="39"/>
    </row>
    <row r="29" spans="1:20" s="40" customFormat="1" ht="30" customHeight="1" x14ac:dyDescent="0.25">
      <c r="A29" s="36" t="str">
        <f t="shared" si="0"/>
        <v>NPS-FY2013-5</v>
      </c>
      <c r="B29" s="36">
        <v>2013</v>
      </c>
      <c r="C29" s="37">
        <v>5</v>
      </c>
      <c r="D29" s="36" t="s">
        <v>262</v>
      </c>
      <c r="E29" s="39" t="s">
        <v>323</v>
      </c>
      <c r="F29" s="36" t="s">
        <v>269</v>
      </c>
      <c r="G29" s="41" t="s">
        <v>26</v>
      </c>
      <c r="H29" s="37" t="s">
        <v>324</v>
      </c>
      <c r="I29" s="42" t="s">
        <v>325</v>
      </c>
      <c r="J29" s="53">
        <v>2441000</v>
      </c>
      <c r="K29" s="43">
        <v>1977000</v>
      </c>
      <c r="L29" s="44">
        <v>238</v>
      </c>
      <c r="M29" s="54">
        <v>193</v>
      </c>
      <c r="N29" s="64" t="s">
        <v>265</v>
      </c>
      <c r="O29" s="45">
        <v>18804</v>
      </c>
      <c r="P29" s="46" t="s">
        <v>266</v>
      </c>
      <c r="Q29" s="47" t="s">
        <v>326</v>
      </c>
      <c r="R29" s="48">
        <v>10000</v>
      </c>
      <c r="S29" s="49">
        <v>0</v>
      </c>
      <c r="T29" s="39" t="s">
        <v>327</v>
      </c>
    </row>
    <row r="30" spans="1:20" s="40" customFormat="1" ht="30" customHeight="1" x14ac:dyDescent="0.25">
      <c r="A30" s="36" t="str">
        <f t="shared" si="0"/>
        <v>NPS-FY2014-8</v>
      </c>
      <c r="B30" s="36">
        <v>2014</v>
      </c>
      <c r="C30" s="37">
        <v>8</v>
      </c>
      <c r="D30" s="36" t="s">
        <v>262</v>
      </c>
      <c r="E30" s="39" t="s">
        <v>307</v>
      </c>
      <c r="F30" s="36" t="s">
        <v>263</v>
      </c>
      <c r="G30" s="41" t="s">
        <v>26</v>
      </c>
      <c r="H30" s="41" t="s">
        <v>308</v>
      </c>
      <c r="I30" s="42" t="s">
        <v>264</v>
      </c>
      <c r="J30" s="53">
        <v>7595000</v>
      </c>
      <c r="K30" s="43">
        <v>2278000</v>
      </c>
      <c r="L30" s="44">
        <v>9558</v>
      </c>
      <c r="M30" s="54">
        <v>2800</v>
      </c>
      <c r="N30" s="64" t="s">
        <v>265</v>
      </c>
      <c r="O30" s="45" t="s">
        <v>272</v>
      </c>
      <c r="P30" s="46" t="s">
        <v>266</v>
      </c>
      <c r="Q30" s="47" t="s">
        <v>309</v>
      </c>
      <c r="R30" s="48">
        <v>0</v>
      </c>
      <c r="S30" s="49">
        <v>0</v>
      </c>
      <c r="T30" s="39"/>
    </row>
    <row r="31" spans="1:20" s="40" customFormat="1" ht="30" customHeight="1" x14ac:dyDescent="0.25">
      <c r="A31" s="30" t="str">
        <f t="shared" si="0"/>
        <v>BLM-FY2011-7</v>
      </c>
      <c r="B31" s="30">
        <v>2011</v>
      </c>
      <c r="C31" s="72">
        <v>7</v>
      </c>
      <c r="D31" s="30" t="s">
        <v>393</v>
      </c>
      <c r="E31" s="73" t="s">
        <v>403</v>
      </c>
      <c r="F31" s="30" t="s">
        <v>269</v>
      </c>
      <c r="G31" s="74" t="s">
        <v>24</v>
      </c>
      <c r="H31" s="74" t="s">
        <v>404</v>
      </c>
      <c r="I31" s="74" t="s">
        <v>405</v>
      </c>
      <c r="J31" s="77">
        <v>2521000</v>
      </c>
      <c r="K31" s="86">
        <v>1000000</v>
      </c>
      <c r="L31" s="78">
        <v>1800</v>
      </c>
      <c r="M31" s="79">
        <v>714</v>
      </c>
      <c r="N31" s="80" t="s">
        <v>265</v>
      </c>
      <c r="O31" s="81">
        <v>10000</v>
      </c>
      <c r="P31" s="84" t="s">
        <v>266</v>
      </c>
      <c r="Q31" s="75" t="s">
        <v>470</v>
      </c>
      <c r="R31" s="76">
        <v>30000</v>
      </c>
      <c r="S31" s="69">
        <v>5000</v>
      </c>
      <c r="T31" s="73"/>
    </row>
    <row r="32" spans="1:20" s="40" customFormat="1" ht="30" customHeight="1" x14ac:dyDescent="0.25">
      <c r="A32" s="30" t="str">
        <f t="shared" si="0"/>
        <v>BLM-FY2012-5</v>
      </c>
      <c r="B32" s="30">
        <v>2012</v>
      </c>
      <c r="C32" s="72">
        <v>5</v>
      </c>
      <c r="D32" s="30" t="s">
        <v>393</v>
      </c>
      <c r="E32" s="73" t="s">
        <v>453</v>
      </c>
      <c r="F32" s="30" t="s">
        <v>269</v>
      </c>
      <c r="G32" s="74" t="s">
        <v>24</v>
      </c>
      <c r="H32" s="29" t="s">
        <v>404</v>
      </c>
      <c r="I32" s="74" t="s">
        <v>431</v>
      </c>
      <c r="J32" s="77">
        <v>2700000</v>
      </c>
      <c r="K32" s="86">
        <v>3493000</v>
      </c>
      <c r="L32" s="78">
        <v>188</v>
      </c>
      <c r="M32" s="79">
        <v>243</v>
      </c>
      <c r="N32" s="80" t="s">
        <v>265</v>
      </c>
      <c r="O32" s="81">
        <v>2000</v>
      </c>
      <c r="P32" s="84" t="s">
        <v>266</v>
      </c>
      <c r="Q32" s="75" t="s">
        <v>454</v>
      </c>
      <c r="R32" s="76">
        <v>50000</v>
      </c>
      <c r="S32" s="69">
        <v>12000</v>
      </c>
      <c r="T32" s="73"/>
    </row>
    <row r="33" spans="1:21" s="40" customFormat="1" ht="30" customHeight="1" x14ac:dyDescent="0.25">
      <c r="A33" s="30" t="str">
        <f t="shared" si="0"/>
        <v>BLM-FY2013-3</v>
      </c>
      <c r="B33" s="30">
        <v>2013</v>
      </c>
      <c r="C33" s="72">
        <v>3</v>
      </c>
      <c r="D33" s="30" t="s">
        <v>393</v>
      </c>
      <c r="E33" s="73" t="s">
        <v>430</v>
      </c>
      <c r="F33" s="30" t="s">
        <v>269</v>
      </c>
      <c r="G33" s="74" t="s">
        <v>24</v>
      </c>
      <c r="H33" s="29" t="s">
        <v>404</v>
      </c>
      <c r="I33" s="29" t="s">
        <v>431</v>
      </c>
      <c r="J33" s="77">
        <v>575000</v>
      </c>
      <c r="K33" s="86">
        <v>280000</v>
      </c>
      <c r="L33" s="78">
        <v>304</v>
      </c>
      <c r="M33" s="79">
        <v>160</v>
      </c>
      <c r="N33" s="80" t="s">
        <v>265</v>
      </c>
      <c r="O33" s="81">
        <v>7696</v>
      </c>
      <c r="P33" s="84" t="s">
        <v>266</v>
      </c>
      <c r="Q33" s="75" t="s">
        <v>432</v>
      </c>
      <c r="R33" s="76">
        <v>5000</v>
      </c>
      <c r="S33" s="69">
        <v>5000</v>
      </c>
      <c r="T33" s="73"/>
    </row>
    <row r="34" spans="1:21" s="40" customFormat="1" ht="30" customHeight="1" x14ac:dyDescent="0.25">
      <c r="A34" s="83" t="str">
        <f t="shared" ref="A34:A65" si="1">D34&amp;"-FY"&amp;B34&amp;"-"&amp;C34</f>
        <v>BLM-FY2014-2</v>
      </c>
      <c r="B34" s="30">
        <v>2014</v>
      </c>
      <c r="C34" s="72">
        <v>2</v>
      </c>
      <c r="D34" s="30" t="s">
        <v>393</v>
      </c>
      <c r="E34" s="73" t="s">
        <v>403</v>
      </c>
      <c r="F34" s="30" t="s">
        <v>269</v>
      </c>
      <c r="G34" s="74" t="s">
        <v>24</v>
      </c>
      <c r="H34" s="74" t="s">
        <v>404</v>
      </c>
      <c r="I34" s="74" t="s">
        <v>405</v>
      </c>
      <c r="J34" s="77">
        <v>1703000</v>
      </c>
      <c r="K34" s="86">
        <v>1703000</v>
      </c>
      <c r="L34" s="78">
        <v>1562</v>
      </c>
      <c r="M34" s="103">
        <v>1562</v>
      </c>
      <c r="N34" s="80" t="s">
        <v>265</v>
      </c>
      <c r="O34" s="81">
        <v>9678</v>
      </c>
      <c r="P34" s="84" t="s">
        <v>266</v>
      </c>
      <c r="Q34" s="75" t="s">
        <v>411</v>
      </c>
      <c r="R34" s="76">
        <v>7500</v>
      </c>
      <c r="S34" s="69">
        <v>2000</v>
      </c>
      <c r="T34" s="73"/>
    </row>
    <row r="35" spans="1:21" s="40" customFormat="1" ht="30" customHeight="1" x14ac:dyDescent="0.25">
      <c r="A35" s="56" t="str">
        <f t="shared" si="1"/>
        <v>FWS-FY2011-2</v>
      </c>
      <c r="B35" s="56">
        <v>2011</v>
      </c>
      <c r="C35" s="67">
        <v>2</v>
      </c>
      <c r="D35" s="36" t="s">
        <v>478</v>
      </c>
      <c r="E35" s="96" t="s">
        <v>640</v>
      </c>
      <c r="F35" s="36" t="s">
        <v>269</v>
      </c>
      <c r="G35" s="41" t="s">
        <v>537</v>
      </c>
      <c r="H35" s="41" t="s">
        <v>641</v>
      </c>
      <c r="I35" s="41" t="s">
        <v>274</v>
      </c>
      <c r="J35" s="68">
        <v>6000000</v>
      </c>
      <c r="K35" s="60">
        <v>2308000</v>
      </c>
      <c r="L35" s="70">
        <v>2250</v>
      </c>
      <c r="M35" s="87">
        <v>865</v>
      </c>
      <c r="N35" s="91" t="s">
        <v>265</v>
      </c>
      <c r="O35" s="62">
        <v>45523</v>
      </c>
      <c r="P35" s="46" t="s">
        <v>266</v>
      </c>
      <c r="Q35" s="47" t="s">
        <v>642</v>
      </c>
      <c r="R35" s="48">
        <v>0</v>
      </c>
      <c r="S35" s="49">
        <v>0</v>
      </c>
      <c r="T35" s="57"/>
    </row>
    <row r="36" spans="1:21" s="40" customFormat="1" ht="30" customHeight="1" x14ac:dyDescent="0.25">
      <c r="A36" s="36" t="str">
        <f t="shared" si="1"/>
        <v>FWS-FY2012-2</v>
      </c>
      <c r="B36" s="36">
        <v>2012</v>
      </c>
      <c r="C36" s="37">
        <v>2</v>
      </c>
      <c r="D36" s="36" t="s">
        <v>478</v>
      </c>
      <c r="E36" s="39" t="s">
        <v>586</v>
      </c>
      <c r="F36" s="36" t="s">
        <v>269</v>
      </c>
      <c r="G36" s="41" t="s">
        <v>537</v>
      </c>
      <c r="H36" s="41" t="s">
        <v>587</v>
      </c>
      <c r="I36" s="51" t="s">
        <v>274</v>
      </c>
      <c r="J36" s="53">
        <v>6500000</v>
      </c>
      <c r="K36" s="43">
        <v>6490000</v>
      </c>
      <c r="L36" s="44">
        <v>812</v>
      </c>
      <c r="M36" s="54">
        <v>812</v>
      </c>
      <c r="N36" s="38" t="s">
        <v>265</v>
      </c>
      <c r="O36" s="45">
        <v>39220</v>
      </c>
      <c r="P36" s="46" t="s">
        <v>266</v>
      </c>
      <c r="Q36" s="47" t="s">
        <v>588</v>
      </c>
      <c r="R36" s="48">
        <v>0</v>
      </c>
      <c r="S36" s="49">
        <v>0</v>
      </c>
      <c r="T36" s="39" t="s">
        <v>589</v>
      </c>
    </row>
    <row r="37" spans="1:21" s="40" customFormat="1" ht="30" customHeight="1" x14ac:dyDescent="0.25">
      <c r="A37" s="36" t="str">
        <f t="shared" si="1"/>
        <v>FWS-FY2013-7</v>
      </c>
      <c r="B37" s="36">
        <v>2013</v>
      </c>
      <c r="C37" s="37">
        <v>7</v>
      </c>
      <c r="D37" s="36" t="s">
        <v>478</v>
      </c>
      <c r="E37" s="39" t="s">
        <v>493</v>
      </c>
      <c r="F37" s="36" t="s">
        <v>269</v>
      </c>
      <c r="G37" s="41" t="s">
        <v>537</v>
      </c>
      <c r="H37" s="51" t="s">
        <v>538</v>
      </c>
      <c r="I37" s="51" t="s">
        <v>274</v>
      </c>
      <c r="J37" s="53">
        <v>1500000</v>
      </c>
      <c r="K37" s="43">
        <v>1500000</v>
      </c>
      <c r="L37" s="44">
        <v>1041</v>
      </c>
      <c r="M37" s="52">
        <v>1041</v>
      </c>
      <c r="N37" s="65" t="s">
        <v>265</v>
      </c>
      <c r="O37" s="45">
        <v>41872</v>
      </c>
      <c r="P37" s="46" t="s">
        <v>266</v>
      </c>
      <c r="Q37" s="47" t="s">
        <v>539</v>
      </c>
      <c r="R37" s="48">
        <v>0</v>
      </c>
      <c r="S37" s="49">
        <v>0</v>
      </c>
      <c r="T37" s="39"/>
    </row>
    <row r="38" spans="1:21" s="40" customFormat="1" ht="30" customHeight="1" x14ac:dyDescent="0.25">
      <c r="A38" s="115" t="str">
        <f t="shared" si="1"/>
        <v>FWS-FY2012-18</v>
      </c>
      <c r="B38" s="115">
        <v>2012</v>
      </c>
      <c r="C38" s="116">
        <v>18</v>
      </c>
      <c r="D38" s="115" t="s">
        <v>478</v>
      </c>
      <c r="E38" s="117" t="s">
        <v>494</v>
      </c>
      <c r="F38" s="115" t="s">
        <v>269</v>
      </c>
      <c r="G38" s="118" t="s">
        <v>579</v>
      </c>
      <c r="H38" s="118" t="s">
        <v>274</v>
      </c>
      <c r="I38" s="119" t="s">
        <v>274</v>
      </c>
      <c r="J38" s="120">
        <v>5000000</v>
      </c>
      <c r="K38" s="121">
        <v>4992000</v>
      </c>
      <c r="L38" s="122" t="s">
        <v>273</v>
      </c>
      <c r="M38" s="122" t="s">
        <v>273</v>
      </c>
      <c r="N38" s="123" t="s">
        <v>273</v>
      </c>
      <c r="O38" s="124">
        <v>0</v>
      </c>
      <c r="P38" s="125" t="s">
        <v>273</v>
      </c>
      <c r="Q38" s="126" t="s">
        <v>496</v>
      </c>
      <c r="R38" s="127" t="s">
        <v>273</v>
      </c>
      <c r="S38" s="128" t="s">
        <v>273</v>
      </c>
      <c r="T38" s="128" t="s">
        <v>638</v>
      </c>
      <c r="U38" s="129" t="s">
        <v>710</v>
      </c>
    </row>
    <row r="39" spans="1:21" s="40" customFormat="1" ht="30" customHeight="1" x14ac:dyDescent="0.25">
      <c r="A39" s="115" t="str">
        <f t="shared" si="1"/>
        <v>FWS-FY2013-18</v>
      </c>
      <c r="B39" s="115">
        <v>2013</v>
      </c>
      <c r="C39" s="116">
        <v>18</v>
      </c>
      <c r="D39" s="115" t="s">
        <v>478</v>
      </c>
      <c r="E39" s="117" t="s">
        <v>494</v>
      </c>
      <c r="F39" s="115" t="s">
        <v>495</v>
      </c>
      <c r="G39" s="118" t="s">
        <v>579</v>
      </c>
      <c r="H39" s="118" t="s">
        <v>274</v>
      </c>
      <c r="I39" s="119" t="s">
        <v>274</v>
      </c>
      <c r="J39" s="130">
        <v>0</v>
      </c>
      <c r="K39" s="121">
        <v>123000</v>
      </c>
      <c r="L39" s="122" t="s">
        <v>273</v>
      </c>
      <c r="M39" s="122" t="s">
        <v>273</v>
      </c>
      <c r="N39" s="131" t="s">
        <v>273</v>
      </c>
      <c r="O39" s="124" t="s">
        <v>273</v>
      </c>
      <c r="P39" s="125" t="s">
        <v>273</v>
      </c>
      <c r="Q39" s="126" t="s">
        <v>496</v>
      </c>
      <c r="R39" s="127" t="s">
        <v>273</v>
      </c>
      <c r="S39" s="128" t="s">
        <v>273</v>
      </c>
      <c r="T39" s="117" t="s">
        <v>580</v>
      </c>
      <c r="U39" s="129" t="s">
        <v>710</v>
      </c>
    </row>
    <row r="40" spans="1:21" s="40" customFormat="1" ht="30" customHeight="1" x14ac:dyDescent="0.25">
      <c r="A40" s="66" t="str">
        <f t="shared" si="1"/>
        <v>FWS-FY2011-1</v>
      </c>
      <c r="B40" s="56">
        <v>2011</v>
      </c>
      <c r="C40" s="67">
        <v>1</v>
      </c>
      <c r="D40" s="36" t="s">
        <v>478</v>
      </c>
      <c r="E40" s="96" t="s">
        <v>595</v>
      </c>
      <c r="F40" s="36" t="s">
        <v>269</v>
      </c>
      <c r="G40" s="41" t="s">
        <v>16</v>
      </c>
      <c r="H40" s="41" t="s">
        <v>570</v>
      </c>
      <c r="I40" s="41" t="s">
        <v>596</v>
      </c>
      <c r="J40" s="68">
        <v>1000000</v>
      </c>
      <c r="K40" s="60">
        <v>1000000</v>
      </c>
      <c r="L40" s="70">
        <v>750</v>
      </c>
      <c r="M40" s="102">
        <v>750</v>
      </c>
      <c r="N40" s="91" t="s">
        <v>265</v>
      </c>
      <c r="O40" s="62">
        <v>6078</v>
      </c>
      <c r="P40" s="46" t="s">
        <v>266</v>
      </c>
      <c r="Q40" s="47" t="s">
        <v>639</v>
      </c>
      <c r="R40" s="48">
        <v>0</v>
      </c>
      <c r="S40" s="49">
        <v>0</v>
      </c>
      <c r="T40" s="57"/>
      <c r="U40" s="29"/>
    </row>
    <row r="41" spans="1:21" s="40" customFormat="1" ht="30" customHeight="1" x14ac:dyDescent="0.25">
      <c r="A41" s="36" t="str">
        <f t="shared" si="1"/>
        <v>FWS-FY2012-4</v>
      </c>
      <c r="B41" s="36">
        <v>2012</v>
      </c>
      <c r="C41" s="37">
        <v>4</v>
      </c>
      <c r="D41" s="36" t="s">
        <v>478</v>
      </c>
      <c r="E41" s="39" t="s">
        <v>595</v>
      </c>
      <c r="F41" s="36" t="s">
        <v>269</v>
      </c>
      <c r="G41" s="41" t="s">
        <v>16</v>
      </c>
      <c r="H41" s="41" t="s">
        <v>570</v>
      </c>
      <c r="I41" s="51" t="s">
        <v>596</v>
      </c>
      <c r="J41" s="53">
        <v>4000000</v>
      </c>
      <c r="K41" s="43">
        <v>3994000</v>
      </c>
      <c r="L41" s="44">
        <v>2350</v>
      </c>
      <c r="M41" s="54">
        <v>1410</v>
      </c>
      <c r="N41" s="38" t="s">
        <v>265</v>
      </c>
      <c r="O41" s="45">
        <v>39908</v>
      </c>
      <c r="P41" s="46" t="s">
        <v>266</v>
      </c>
      <c r="Q41" s="47" t="s">
        <v>597</v>
      </c>
      <c r="R41" s="48">
        <v>0</v>
      </c>
      <c r="S41" s="48">
        <v>5000</v>
      </c>
      <c r="T41" s="39" t="s">
        <v>598</v>
      </c>
      <c r="U41" s="30"/>
    </row>
    <row r="42" spans="1:21" s="40" customFormat="1" ht="30" customHeight="1" x14ac:dyDescent="0.25">
      <c r="A42" s="36" t="str">
        <f t="shared" si="1"/>
        <v>FWS-FY2012-7</v>
      </c>
      <c r="B42" s="36">
        <v>2012</v>
      </c>
      <c r="C42" s="37">
        <v>7</v>
      </c>
      <c r="D42" s="36" t="s">
        <v>478</v>
      </c>
      <c r="E42" s="39" t="s">
        <v>607</v>
      </c>
      <c r="F42" s="36" t="s">
        <v>269</v>
      </c>
      <c r="G42" s="41" t="s">
        <v>16</v>
      </c>
      <c r="H42" s="41" t="s">
        <v>570</v>
      </c>
      <c r="I42" s="51" t="s">
        <v>608</v>
      </c>
      <c r="J42" s="53">
        <v>1000000</v>
      </c>
      <c r="K42" s="43">
        <v>998000</v>
      </c>
      <c r="L42" s="44">
        <v>667</v>
      </c>
      <c r="M42" s="54">
        <v>667</v>
      </c>
      <c r="N42" s="92" t="s">
        <v>265</v>
      </c>
      <c r="O42" s="45">
        <v>29104</v>
      </c>
      <c r="P42" s="46" t="s">
        <v>266</v>
      </c>
      <c r="Q42" s="47" t="s">
        <v>609</v>
      </c>
      <c r="R42" s="48">
        <v>0</v>
      </c>
      <c r="S42" s="49">
        <v>0</v>
      </c>
      <c r="T42" s="39"/>
      <c r="U42" s="30"/>
    </row>
    <row r="43" spans="1:21" s="40" customFormat="1" ht="30" customHeight="1" x14ac:dyDescent="0.25">
      <c r="A43" s="36" t="str">
        <f t="shared" si="1"/>
        <v>FWS-FY2012-15</v>
      </c>
      <c r="B43" s="36">
        <v>2012</v>
      </c>
      <c r="C43" s="37">
        <v>15</v>
      </c>
      <c r="D43" s="36" t="s">
        <v>478</v>
      </c>
      <c r="E43" s="39" t="s">
        <v>630</v>
      </c>
      <c r="F43" s="36" t="s">
        <v>269</v>
      </c>
      <c r="G43" s="41" t="s">
        <v>16</v>
      </c>
      <c r="H43" s="41" t="s">
        <v>489</v>
      </c>
      <c r="I43" s="51" t="s">
        <v>490</v>
      </c>
      <c r="J43" s="88">
        <v>0</v>
      </c>
      <c r="K43" s="43">
        <v>1500000</v>
      </c>
      <c r="L43" s="65" t="s">
        <v>631</v>
      </c>
      <c r="M43" s="54">
        <v>375</v>
      </c>
      <c r="N43" s="65" t="s">
        <v>561</v>
      </c>
      <c r="O43" s="45">
        <v>150000</v>
      </c>
      <c r="P43" s="46" t="s">
        <v>266</v>
      </c>
      <c r="Q43" s="47" t="s">
        <v>632</v>
      </c>
      <c r="R43" s="48">
        <v>500000</v>
      </c>
      <c r="S43" s="49">
        <v>10000</v>
      </c>
      <c r="T43" s="39" t="s">
        <v>633</v>
      </c>
      <c r="U43" s="30"/>
    </row>
    <row r="44" spans="1:21" s="40" customFormat="1" ht="30" customHeight="1" x14ac:dyDescent="0.25">
      <c r="A44" s="35" t="str">
        <f t="shared" si="1"/>
        <v>FWS-FY2013-3</v>
      </c>
      <c r="B44" s="36">
        <v>2013</v>
      </c>
      <c r="C44" s="37">
        <v>3</v>
      </c>
      <c r="D44" s="36" t="s">
        <v>478</v>
      </c>
      <c r="E44" s="39" t="s">
        <v>518</v>
      </c>
      <c r="F44" s="36" t="s">
        <v>269</v>
      </c>
      <c r="G44" s="41" t="s">
        <v>16</v>
      </c>
      <c r="H44" s="90" t="s">
        <v>489</v>
      </c>
      <c r="I44" s="51" t="s">
        <v>490</v>
      </c>
      <c r="J44" s="53">
        <v>3000000</v>
      </c>
      <c r="K44" s="43">
        <v>3000000</v>
      </c>
      <c r="L44" s="44">
        <v>750</v>
      </c>
      <c r="M44" s="52">
        <v>750</v>
      </c>
      <c r="N44" s="65" t="s">
        <v>265</v>
      </c>
      <c r="O44" s="45">
        <v>149250</v>
      </c>
      <c r="P44" s="46" t="s">
        <v>266</v>
      </c>
      <c r="Q44" s="47" t="s">
        <v>519</v>
      </c>
      <c r="R44" s="48">
        <v>3500000</v>
      </c>
      <c r="S44" s="49">
        <v>0</v>
      </c>
      <c r="T44" s="39" t="s">
        <v>520</v>
      </c>
      <c r="U44" s="30"/>
    </row>
    <row r="45" spans="1:21" s="40" customFormat="1" ht="30" customHeight="1" x14ac:dyDescent="0.25">
      <c r="A45" s="35" t="str">
        <f t="shared" si="1"/>
        <v>FWS-FY2013-14</v>
      </c>
      <c r="B45" s="36">
        <v>2013</v>
      </c>
      <c r="C45" s="37">
        <v>14</v>
      </c>
      <c r="D45" s="36" t="s">
        <v>478</v>
      </c>
      <c r="E45" s="39" t="s">
        <v>569</v>
      </c>
      <c r="F45" s="36" t="s">
        <v>269</v>
      </c>
      <c r="G45" s="41" t="s">
        <v>16</v>
      </c>
      <c r="H45" s="37" t="s">
        <v>570</v>
      </c>
      <c r="I45" s="51" t="s">
        <v>571</v>
      </c>
      <c r="J45" s="53">
        <v>1000000</v>
      </c>
      <c r="K45" s="43">
        <v>1000000</v>
      </c>
      <c r="L45" s="44">
        <v>5</v>
      </c>
      <c r="M45" s="52">
        <v>5</v>
      </c>
      <c r="N45" s="65" t="s">
        <v>265</v>
      </c>
      <c r="O45" s="45">
        <v>927</v>
      </c>
      <c r="P45" s="46" t="s">
        <v>266</v>
      </c>
      <c r="Q45" s="47" t="s">
        <v>572</v>
      </c>
      <c r="R45" s="48">
        <v>20000</v>
      </c>
      <c r="S45" s="49">
        <v>0</v>
      </c>
      <c r="T45" s="39" t="s">
        <v>573</v>
      </c>
      <c r="U45" s="30"/>
    </row>
    <row r="46" spans="1:21" s="40" customFormat="1" ht="30" customHeight="1" x14ac:dyDescent="0.25">
      <c r="A46" s="36" t="str">
        <f t="shared" si="1"/>
        <v>FWS-FY2014-4</v>
      </c>
      <c r="B46" s="36">
        <v>2014</v>
      </c>
      <c r="C46" s="37">
        <v>4</v>
      </c>
      <c r="D46" s="36" t="s">
        <v>478</v>
      </c>
      <c r="E46" s="39" t="s">
        <v>505</v>
      </c>
      <c r="F46" s="36" t="s">
        <v>269</v>
      </c>
      <c r="G46" s="41" t="s">
        <v>16</v>
      </c>
      <c r="H46" s="41" t="s">
        <v>489</v>
      </c>
      <c r="I46" s="41" t="s">
        <v>490</v>
      </c>
      <c r="J46" s="53">
        <v>5000000</v>
      </c>
      <c r="K46" s="43">
        <v>5000000</v>
      </c>
      <c r="L46" s="44">
        <v>1250</v>
      </c>
      <c r="M46" s="54">
        <v>1250</v>
      </c>
      <c r="N46" s="65" t="s">
        <v>265</v>
      </c>
      <c r="O46" s="45">
        <f>96506+49357</f>
        <v>145863</v>
      </c>
      <c r="P46" s="46" t="s">
        <v>266</v>
      </c>
      <c r="Q46" s="47" t="s">
        <v>506</v>
      </c>
      <c r="R46" s="48">
        <v>0</v>
      </c>
      <c r="S46" s="55">
        <v>25000</v>
      </c>
      <c r="T46" s="39" t="s">
        <v>507</v>
      </c>
      <c r="U46" s="30"/>
    </row>
    <row r="47" spans="1:21" s="40" customFormat="1" ht="30" customHeight="1" x14ac:dyDescent="0.25">
      <c r="A47" s="36" t="str">
        <f t="shared" si="1"/>
        <v>NPS-FY2012-1</v>
      </c>
      <c r="B47" s="36">
        <v>2012</v>
      </c>
      <c r="C47" s="37">
        <v>1</v>
      </c>
      <c r="D47" s="36" t="s">
        <v>262</v>
      </c>
      <c r="E47" s="39" t="s">
        <v>340</v>
      </c>
      <c r="F47" s="36" t="s">
        <v>269</v>
      </c>
      <c r="G47" s="41" t="s">
        <v>16</v>
      </c>
      <c r="H47" s="41" t="s">
        <v>341</v>
      </c>
      <c r="I47" s="42" t="s">
        <v>342</v>
      </c>
      <c r="J47" s="53">
        <v>5560000</v>
      </c>
      <c r="K47" s="43">
        <v>5551100</v>
      </c>
      <c r="L47" s="44">
        <v>43000</v>
      </c>
      <c r="M47" s="54">
        <v>43000</v>
      </c>
      <c r="N47" s="64" t="s">
        <v>265</v>
      </c>
      <c r="O47" s="45">
        <v>1348</v>
      </c>
      <c r="P47" s="46" t="s">
        <v>266</v>
      </c>
      <c r="Q47" s="47" t="s">
        <v>343</v>
      </c>
      <c r="R47" s="48">
        <f>955000-102000</f>
        <v>853000</v>
      </c>
      <c r="S47" s="69">
        <v>0</v>
      </c>
      <c r="T47" s="39" t="s">
        <v>344</v>
      </c>
      <c r="U47" s="30"/>
    </row>
    <row r="48" spans="1:21" s="40" customFormat="1" ht="30" customHeight="1" x14ac:dyDescent="0.25">
      <c r="A48" s="36" t="str">
        <f t="shared" si="1"/>
        <v>NPS-FY2012-2</v>
      </c>
      <c r="B48" s="36">
        <v>2012</v>
      </c>
      <c r="C48" s="37">
        <v>2</v>
      </c>
      <c r="D48" s="36" t="s">
        <v>262</v>
      </c>
      <c r="E48" s="39" t="s">
        <v>345</v>
      </c>
      <c r="F48" s="36" t="s">
        <v>269</v>
      </c>
      <c r="G48" s="41" t="s">
        <v>16</v>
      </c>
      <c r="H48" s="41" t="s">
        <v>346</v>
      </c>
      <c r="I48" s="42" t="s">
        <v>342</v>
      </c>
      <c r="J48" s="53">
        <v>25000000</v>
      </c>
      <c r="K48" s="43">
        <v>24960000</v>
      </c>
      <c r="L48" s="44">
        <v>477</v>
      </c>
      <c r="M48" s="54">
        <v>477</v>
      </c>
      <c r="N48" s="64" t="s">
        <v>265</v>
      </c>
      <c r="O48" s="45">
        <v>330</v>
      </c>
      <c r="P48" s="46" t="s">
        <v>266</v>
      </c>
      <c r="Q48" s="47" t="s">
        <v>347</v>
      </c>
      <c r="R48" s="48">
        <f>2275000-5200000</f>
        <v>-2925000</v>
      </c>
      <c r="S48" s="49">
        <v>76000</v>
      </c>
      <c r="T48" s="39" t="s">
        <v>348</v>
      </c>
      <c r="U48" s="30"/>
    </row>
    <row r="49" spans="1:21" s="129" customFormat="1" ht="30" customHeight="1" x14ac:dyDescent="0.25">
      <c r="A49" s="36" t="str">
        <f t="shared" si="1"/>
        <v>NPS-FY2014-5</v>
      </c>
      <c r="B49" s="36">
        <v>2014</v>
      </c>
      <c r="C49" s="37">
        <v>5</v>
      </c>
      <c r="D49" s="36" t="s">
        <v>262</v>
      </c>
      <c r="E49" s="39" t="s">
        <v>295</v>
      </c>
      <c r="F49" s="36" t="s">
        <v>263</v>
      </c>
      <c r="G49" s="41" t="s">
        <v>16</v>
      </c>
      <c r="H49" s="41" t="s">
        <v>296</v>
      </c>
      <c r="I49" s="42" t="s">
        <v>297</v>
      </c>
      <c r="J49" s="43">
        <v>2031000</v>
      </c>
      <c r="K49" s="43">
        <v>2031000</v>
      </c>
      <c r="L49" s="54">
        <v>262</v>
      </c>
      <c r="M49" s="54">
        <v>262</v>
      </c>
      <c r="N49" s="64" t="s">
        <v>265</v>
      </c>
      <c r="O49" s="45" t="s">
        <v>272</v>
      </c>
      <c r="P49" s="46" t="s">
        <v>266</v>
      </c>
      <c r="Q49" s="47" t="s">
        <v>298</v>
      </c>
      <c r="R49" s="48">
        <v>0</v>
      </c>
      <c r="S49" s="49">
        <v>0</v>
      </c>
      <c r="T49" s="39"/>
      <c r="U49" s="30"/>
    </row>
    <row r="50" spans="1:21" s="129" customFormat="1" ht="30" customHeight="1" x14ac:dyDescent="0.25">
      <c r="A50" s="36" t="str">
        <f t="shared" si="1"/>
        <v>FWS-FY2014-5</v>
      </c>
      <c r="B50" s="36">
        <v>2014</v>
      </c>
      <c r="C50" s="37">
        <v>5</v>
      </c>
      <c r="D50" s="36" t="s">
        <v>478</v>
      </c>
      <c r="E50" s="39" t="s">
        <v>508</v>
      </c>
      <c r="F50" s="40" t="s">
        <v>263</v>
      </c>
      <c r="G50" s="41" t="s">
        <v>705</v>
      </c>
      <c r="H50" s="41" t="s">
        <v>509</v>
      </c>
      <c r="I50" s="41" t="s">
        <v>510</v>
      </c>
      <c r="J50" s="53">
        <v>9481000</v>
      </c>
      <c r="K50" s="43">
        <v>9481000</v>
      </c>
      <c r="L50" s="44">
        <v>3900</v>
      </c>
      <c r="M50" s="54">
        <v>3900</v>
      </c>
      <c r="N50" s="89" t="s">
        <v>301</v>
      </c>
      <c r="O50" s="45">
        <v>109408</v>
      </c>
      <c r="P50" s="46" t="s">
        <v>266</v>
      </c>
      <c r="Q50" s="47" t="s">
        <v>511</v>
      </c>
      <c r="R50" s="48">
        <v>0</v>
      </c>
      <c r="S50" s="55">
        <v>100000</v>
      </c>
      <c r="T50" s="39" t="s">
        <v>512</v>
      </c>
      <c r="U50" s="30"/>
    </row>
    <row r="51" spans="1:21" s="129" customFormat="1" ht="30" customHeight="1" x14ac:dyDescent="0.25">
      <c r="A51" s="36" t="str">
        <f t="shared" si="1"/>
        <v>FWS-FY2013-15</v>
      </c>
      <c r="B51" s="36">
        <v>2013</v>
      </c>
      <c r="C51" s="37">
        <v>15</v>
      </c>
      <c r="D51" s="36" t="s">
        <v>478</v>
      </c>
      <c r="E51" s="39" t="s">
        <v>574</v>
      </c>
      <c r="F51" s="36" t="s">
        <v>263</v>
      </c>
      <c r="G51" s="41" t="s">
        <v>18</v>
      </c>
      <c r="H51" s="37" t="s">
        <v>575</v>
      </c>
      <c r="I51" s="51" t="s">
        <v>510</v>
      </c>
      <c r="J51" s="53">
        <v>13635850</v>
      </c>
      <c r="K51" s="43">
        <v>3000000</v>
      </c>
      <c r="L51" s="44">
        <v>16863</v>
      </c>
      <c r="M51" s="52">
        <v>3708</v>
      </c>
      <c r="N51" s="65" t="s">
        <v>265</v>
      </c>
      <c r="O51" s="45">
        <v>37970</v>
      </c>
      <c r="P51" s="46" t="s">
        <v>266</v>
      </c>
      <c r="Q51" s="47" t="s">
        <v>576</v>
      </c>
      <c r="R51" s="48" t="s">
        <v>273</v>
      </c>
      <c r="S51" s="49">
        <v>100000</v>
      </c>
      <c r="T51" s="39"/>
      <c r="U51" s="30"/>
    </row>
    <row r="52" spans="1:21" s="29" customFormat="1" ht="32.25" customHeight="1" x14ac:dyDescent="0.25">
      <c r="A52" s="35" t="str">
        <f t="shared" si="1"/>
        <v>FWS-FY2012-6</v>
      </c>
      <c r="B52" s="36">
        <v>2012</v>
      </c>
      <c r="C52" s="37">
        <v>6</v>
      </c>
      <c r="D52" s="36" t="s">
        <v>478</v>
      </c>
      <c r="E52" s="39" t="s">
        <v>602</v>
      </c>
      <c r="F52" s="95" t="s">
        <v>269</v>
      </c>
      <c r="G52" s="98" t="s">
        <v>706</v>
      </c>
      <c r="H52" s="41" t="s">
        <v>603</v>
      </c>
      <c r="I52" s="51" t="s">
        <v>604</v>
      </c>
      <c r="J52" s="100">
        <v>1250000</v>
      </c>
      <c r="K52" s="101">
        <v>1248000</v>
      </c>
      <c r="L52" s="44">
        <v>100</v>
      </c>
      <c r="M52" s="54">
        <v>100</v>
      </c>
      <c r="N52" s="91" t="s">
        <v>265</v>
      </c>
      <c r="O52" s="45">
        <v>17141</v>
      </c>
      <c r="P52" s="46" t="s">
        <v>266</v>
      </c>
      <c r="Q52" s="47" t="s">
        <v>605</v>
      </c>
      <c r="R52" s="48">
        <v>0</v>
      </c>
      <c r="S52" s="49">
        <v>3000</v>
      </c>
      <c r="T52" s="39" t="s">
        <v>606</v>
      </c>
      <c r="U52" s="30"/>
    </row>
    <row r="53" spans="1:21" s="30" customFormat="1" ht="30" customHeight="1" x14ac:dyDescent="0.25">
      <c r="A53" s="95" t="str">
        <f t="shared" si="1"/>
        <v>FWS-FY2012-9</v>
      </c>
      <c r="B53" s="95">
        <v>2012</v>
      </c>
      <c r="C53" s="37">
        <v>9</v>
      </c>
      <c r="D53" s="95" t="s">
        <v>478</v>
      </c>
      <c r="E53" s="97" t="s">
        <v>615</v>
      </c>
      <c r="F53" s="95" t="s">
        <v>269</v>
      </c>
      <c r="G53" s="98" t="s">
        <v>12</v>
      </c>
      <c r="H53" s="98" t="s">
        <v>616</v>
      </c>
      <c r="I53" s="99" t="s">
        <v>274</v>
      </c>
      <c r="J53" s="100">
        <f>3750000-1000000</f>
        <v>2750000</v>
      </c>
      <c r="K53" s="101">
        <v>2246000</v>
      </c>
      <c r="L53" s="112">
        <v>690</v>
      </c>
      <c r="M53" s="104">
        <v>563</v>
      </c>
      <c r="N53" s="113" t="s">
        <v>265</v>
      </c>
      <c r="O53" s="105">
        <v>20831</v>
      </c>
      <c r="P53" s="46" t="s">
        <v>266</v>
      </c>
      <c r="Q53" s="106" t="s">
        <v>617</v>
      </c>
      <c r="R53" s="107">
        <v>10000</v>
      </c>
      <c r="S53" s="195">
        <v>0</v>
      </c>
      <c r="T53" s="97" t="s">
        <v>618</v>
      </c>
    </row>
    <row r="54" spans="1:21" s="30" customFormat="1" ht="30" customHeight="1" x14ac:dyDescent="0.25">
      <c r="A54" s="56" t="str">
        <f t="shared" si="1"/>
        <v>FWS-FY2011-3</v>
      </c>
      <c r="B54" s="56">
        <v>2011</v>
      </c>
      <c r="C54" s="67">
        <v>3</v>
      </c>
      <c r="D54" s="36" t="s">
        <v>478</v>
      </c>
      <c r="E54" s="96" t="s">
        <v>544</v>
      </c>
      <c r="F54" s="36" t="s">
        <v>269</v>
      </c>
      <c r="G54" s="41" t="s">
        <v>545</v>
      </c>
      <c r="H54" s="41" t="s">
        <v>643</v>
      </c>
      <c r="I54" s="41" t="s">
        <v>274</v>
      </c>
      <c r="J54" s="68">
        <v>2500000</v>
      </c>
      <c r="K54" s="111">
        <v>400000</v>
      </c>
      <c r="L54" s="70">
        <v>625</v>
      </c>
      <c r="M54" s="87">
        <v>100</v>
      </c>
      <c r="N54" s="91" t="s">
        <v>265</v>
      </c>
      <c r="O54" s="62">
        <v>21447</v>
      </c>
      <c r="P54" s="46" t="s">
        <v>266</v>
      </c>
      <c r="Q54" s="47" t="s">
        <v>644</v>
      </c>
      <c r="R54" s="48">
        <v>0</v>
      </c>
      <c r="S54" s="63">
        <v>7000</v>
      </c>
      <c r="T54" s="39" t="s">
        <v>645</v>
      </c>
    </row>
    <row r="55" spans="1:21" s="30" customFormat="1" ht="30" customHeight="1" x14ac:dyDescent="0.25">
      <c r="A55" s="36" t="str">
        <f t="shared" si="1"/>
        <v>FWS-FY2013-9</v>
      </c>
      <c r="B55" s="36">
        <v>2013</v>
      </c>
      <c r="C55" s="37">
        <v>9</v>
      </c>
      <c r="D55" s="36" t="s">
        <v>478</v>
      </c>
      <c r="E55" s="39" t="s">
        <v>544</v>
      </c>
      <c r="F55" s="36" t="s">
        <v>269</v>
      </c>
      <c r="G55" s="41" t="s">
        <v>545</v>
      </c>
      <c r="H55" s="51" t="s">
        <v>546</v>
      </c>
      <c r="I55" s="51" t="s">
        <v>274</v>
      </c>
      <c r="J55" s="53">
        <v>1000000</v>
      </c>
      <c r="K55" s="43">
        <v>1000000</v>
      </c>
      <c r="L55" s="44">
        <v>335</v>
      </c>
      <c r="M55" s="54">
        <v>335</v>
      </c>
      <c r="N55" s="65" t="s">
        <v>265</v>
      </c>
      <c r="O55" s="45">
        <v>21137</v>
      </c>
      <c r="P55" s="46" t="s">
        <v>266</v>
      </c>
      <c r="Q55" s="47" t="s">
        <v>547</v>
      </c>
      <c r="R55" s="48">
        <v>10000</v>
      </c>
      <c r="S55" s="49">
        <v>0</v>
      </c>
      <c r="T55" s="39" t="s">
        <v>548</v>
      </c>
    </row>
    <row r="56" spans="1:21" s="30" customFormat="1" ht="30" customHeight="1" x14ac:dyDescent="0.25">
      <c r="A56" s="36" t="str">
        <f t="shared" si="1"/>
        <v>FWS-FY2013-10</v>
      </c>
      <c r="B56" s="36">
        <v>2013</v>
      </c>
      <c r="C56" s="37">
        <v>10</v>
      </c>
      <c r="D56" s="36" t="s">
        <v>478</v>
      </c>
      <c r="E56" s="39" t="s">
        <v>549</v>
      </c>
      <c r="F56" s="36" t="s">
        <v>269</v>
      </c>
      <c r="G56" s="41" t="s">
        <v>550</v>
      </c>
      <c r="H56" s="51" t="s">
        <v>551</v>
      </c>
      <c r="I56" s="51" t="s">
        <v>274</v>
      </c>
      <c r="J56" s="53">
        <v>500000</v>
      </c>
      <c r="K56" s="101">
        <v>500000</v>
      </c>
      <c r="L56" s="44">
        <v>166</v>
      </c>
      <c r="M56" s="54">
        <v>166</v>
      </c>
      <c r="N56" s="89" t="s">
        <v>301</v>
      </c>
      <c r="O56" s="45">
        <v>72411</v>
      </c>
      <c r="P56" s="46" t="s">
        <v>266</v>
      </c>
      <c r="Q56" s="47" t="s">
        <v>552</v>
      </c>
      <c r="R56" s="48">
        <v>0</v>
      </c>
      <c r="S56" s="49">
        <v>30000</v>
      </c>
      <c r="T56" s="39" t="s">
        <v>553</v>
      </c>
    </row>
    <row r="57" spans="1:21" s="30" customFormat="1" ht="30" customHeight="1" x14ac:dyDescent="0.25">
      <c r="A57" s="30" t="str">
        <f t="shared" si="1"/>
        <v>BLM-FY2011-10</v>
      </c>
      <c r="B57" s="30">
        <v>2011</v>
      </c>
      <c r="C57" s="72">
        <v>10</v>
      </c>
      <c r="D57" s="30" t="s">
        <v>393</v>
      </c>
      <c r="E57" s="73" t="s">
        <v>475</v>
      </c>
      <c r="F57" s="30" t="s">
        <v>269</v>
      </c>
      <c r="G57" s="74" t="s">
        <v>4</v>
      </c>
      <c r="H57" s="74" t="s">
        <v>397</v>
      </c>
      <c r="I57" s="74" t="s">
        <v>476</v>
      </c>
      <c r="J57" s="77">
        <v>400000</v>
      </c>
      <c r="K57" s="86">
        <v>2400000</v>
      </c>
      <c r="L57" s="78">
        <v>497</v>
      </c>
      <c r="M57" s="79">
        <v>2980</v>
      </c>
      <c r="N57" s="80" t="s">
        <v>265</v>
      </c>
      <c r="O57" s="81">
        <v>1743</v>
      </c>
      <c r="P57" s="84" t="s">
        <v>266</v>
      </c>
      <c r="Q57" s="75" t="s">
        <v>477</v>
      </c>
      <c r="R57" s="76">
        <v>10000</v>
      </c>
      <c r="S57" s="69">
        <v>5000</v>
      </c>
      <c r="T57" s="73"/>
    </row>
    <row r="58" spans="1:21" s="30" customFormat="1" ht="30" customHeight="1" x14ac:dyDescent="0.25">
      <c r="A58" s="30" t="str">
        <f t="shared" si="1"/>
        <v>BLM-FY2012-3</v>
      </c>
      <c r="B58" s="30">
        <v>2012</v>
      </c>
      <c r="C58" s="72">
        <v>3</v>
      </c>
      <c r="D58" s="30" t="s">
        <v>393</v>
      </c>
      <c r="E58" s="73" t="s">
        <v>447</v>
      </c>
      <c r="F58" s="30" t="s">
        <v>269</v>
      </c>
      <c r="G58" s="74" t="s">
        <v>4</v>
      </c>
      <c r="H58" s="29" t="s">
        <v>397</v>
      </c>
      <c r="I58" s="74" t="s">
        <v>448</v>
      </c>
      <c r="J58" s="77">
        <v>6000000</v>
      </c>
      <c r="K58" s="194">
        <v>5990000</v>
      </c>
      <c r="L58" s="78">
        <v>3045</v>
      </c>
      <c r="M58" s="79">
        <v>3045</v>
      </c>
      <c r="N58" s="80" t="s">
        <v>275</v>
      </c>
      <c r="O58" s="81">
        <v>1000</v>
      </c>
      <c r="P58" s="84" t="s">
        <v>266</v>
      </c>
      <c r="Q58" s="75" t="s">
        <v>449</v>
      </c>
      <c r="R58" s="76">
        <v>5000</v>
      </c>
      <c r="S58" s="69">
        <v>5000</v>
      </c>
      <c r="T58" s="73"/>
    </row>
    <row r="59" spans="1:21" s="30" customFormat="1" ht="30" customHeight="1" x14ac:dyDescent="0.25">
      <c r="A59" s="35" t="str">
        <f t="shared" si="1"/>
        <v>FWS-FY2013-12</v>
      </c>
      <c r="B59" s="36">
        <v>2013</v>
      </c>
      <c r="C59" s="37">
        <v>12</v>
      </c>
      <c r="D59" s="36" t="s">
        <v>478</v>
      </c>
      <c r="E59" s="39" t="s">
        <v>557</v>
      </c>
      <c r="F59" s="36" t="s">
        <v>269</v>
      </c>
      <c r="G59" s="41" t="s">
        <v>558</v>
      </c>
      <c r="H59" s="90" t="s">
        <v>280</v>
      </c>
      <c r="I59" s="51" t="s">
        <v>559</v>
      </c>
      <c r="J59" s="88">
        <v>0</v>
      </c>
      <c r="K59" s="43">
        <v>2822000</v>
      </c>
      <c r="L59" s="44" t="s">
        <v>560</v>
      </c>
      <c r="M59" s="44">
        <v>1979.94</v>
      </c>
      <c r="N59" s="65" t="s">
        <v>561</v>
      </c>
      <c r="O59" s="45">
        <v>172605.87</v>
      </c>
      <c r="P59" s="46" t="s">
        <v>266</v>
      </c>
      <c r="Q59" s="47" t="s">
        <v>562</v>
      </c>
      <c r="R59" s="48">
        <v>10000</v>
      </c>
      <c r="S59" s="49">
        <v>10000</v>
      </c>
      <c r="T59" s="39" t="s">
        <v>563</v>
      </c>
    </row>
    <row r="60" spans="1:21" s="30" customFormat="1" ht="30" customHeight="1" x14ac:dyDescent="0.25">
      <c r="A60" s="66" t="str">
        <f t="shared" si="1"/>
        <v>FWS-FY2011-20</v>
      </c>
      <c r="B60" s="56">
        <v>2011</v>
      </c>
      <c r="C60" s="67">
        <v>20</v>
      </c>
      <c r="D60" s="36" t="s">
        <v>478</v>
      </c>
      <c r="E60" s="96" t="s">
        <v>521</v>
      </c>
      <c r="F60" s="36" t="s">
        <v>269</v>
      </c>
      <c r="G60" s="41" t="s">
        <v>522</v>
      </c>
      <c r="H60" s="41" t="s">
        <v>523</v>
      </c>
      <c r="I60" s="41" t="s">
        <v>524</v>
      </c>
      <c r="J60" s="88">
        <v>0</v>
      </c>
      <c r="K60" s="60">
        <v>1000000</v>
      </c>
      <c r="L60" s="93" t="s">
        <v>691</v>
      </c>
      <c r="M60" s="54">
        <v>2158</v>
      </c>
      <c r="N60" s="91" t="s">
        <v>275</v>
      </c>
      <c r="O60" s="45">
        <v>1097842</v>
      </c>
      <c r="P60" s="46" t="s">
        <v>266</v>
      </c>
      <c r="Q60" s="47" t="s">
        <v>692</v>
      </c>
      <c r="R60" s="48">
        <v>0</v>
      </c>
      <c r="S60" s="49">
        <v>2000</v>
      </c>
      <c r="T60" s="39" t="s">
        <v>665</v>
      </c>
    </row>
    <row r="61" spans="1:21" s="30" customFormat="1" ht="30" customHeight="1" x14ac:dyDescent="0.25">
      <c r="A61" s="35" t="str">
        <f t="shared" si="1"/>
        <v>FWS-FY2013-4</v>
      </c>
      <c r="B61" s="36">
        <v>2013</v>
      </c>
      <c r="C61" s="37">
        <v>4</v>
      </c>
      <c r="D61" s="36" t="s">
        <v>478</v>
      </c>
      <c r="E61" s="39" t="s">
        <v>521</v>
      </c>
      <c r="F61" s="36" t="s">
        <v>269</v>
      </c>
      <c r="G61" s="41" t="s">
        <v>522</v>
      </c>
      <c r="H61" s="51" t="s">
        <v>523</v>
      </c>
      <c r="I61" s="51" t="s">
        <v>524</v>
      </c>
      <c r="J61" s="53">
        <v>1951000</v>
      </c>
      <c r="K61" s="43">
        <v>1000000</v>
      </c>
      <c r="L61" s="44">
        <v>6503</v>
      </c>
      <c r="M61" s="54">
        <v>3333</v>
      </c>
      <c r="N61" s="65" t="s">
        <v>275</v>
      </c>
      <c r="O61" s="45">
        <v>1083328</v>
      </c>
      <c r="P61" s="46" t="s">
        <v>266</v>
      </c>
      <c r="Q61" s="47" t="s">
        <v>525</v>
      </c>
      <c r="R61" s="48">
        <v>0</v>
      </c>
      <c r="S61" s="49">
        <v>1000</v>
      </c>
      <c r="T61" s="39" t="s">
        <v>526</v>
      </c>
    </row>
    <row r="62" spans="1:21" s="30" customFormat="1" ht="30" customHeight="1" x14ac:dyDescent="0.25">
      <c r="A62" s="66" t="str">
        <f t="shared" si="1"/>
        <v>FWS-FY2011-16</v>
      </c>
      <c r="B62" s="56">
        <v>2011</v>
      </c>
      <c r="C62" s="67">
        <v>16</v>
      </c>
      <c r="D62" s="36" t="s">
        <v>478</v>
      </c>
      <c r="E62" s="96" t="s">
        <v>675</v>
      </c>
      <c r="F62" s="36" t="s">
        <v>269</v>
      </c>
      <c r="G62" s="41" t="s">
        <v>108</v>
      </c>
      <c r="H62" s="41" t="s">
        <v>676</v>
      </c>
      <c r="I62" s="41" t="s">
        <v>677</v>
      </c>
      <c r="J62" s="68">
        <v>3000000</v>
      </c>
      <c r="K62" s="60">
        <v>3000000</v>
      </c>
      <c r="L62" s="70">
        <v>1200</v>
      </c>
      <c r="M62" s="87">
        <v>1200</v>
      </c>
      <c r="N62" s="91" t="s">
        <v>265</v>
      </c>
      <c r="O62" s="62">
        <v>13073</v>
      </c>
      <c r="P62" s="46" t="s">
        <v>266</v>
      </c>
      <c r="Q62" s="47" t="s">
        <v>678</v>
      </c>
      <c r="R62" s="48">
        <v>0</v>
      </c>
      <c r="S62" s="49">
        <v>0</v>
      </c>
      <c r="T62" s="57"/>
    </row>
    <row r="63" spans="1:21" s="30" customFormat="1" ht="30" customHeight="1" x14ac:dyDescent="0.25">
      <c r="A63" s="66" t="str">
        <f t="shared" si="1"/>
        <v>FWS-FY2011-7</v>
      </c>
      <c r="B63" s="56">
        <v>2011</v>
      </c>
      <c r="C63" s="67">
        <v>7</v>
      </c>
      <c r="D63" s="36" t="s">
        <v>478</v>
      </c>
      <c r="E63" s="96" t="s">
        <v>653</v>
      </c>
      <c r="F63" s="36" t="s">
        <v>269</v>
      </c>
      <c r="G63" s="41" t="s">
        <v>22</v>
      </c>
      <c r="H63" s="41" t="s">
        <v>654</v>
      </c>
      <c r="I63" s="41" t="s">
        <v>655</v>
      </c>
      <c r="J63" s="68">
        <v>2500000</v>
      </c>
      <c r="K63" s="60">
        <v>1500000</v>
      </c>
      <c r="L63" s="70">
        <v>1515</v>
      </c>
      <c r="M63" s="87">
        <v>909</v>
      </c>
      <c r="N63" s="91" t="s">
        <v>265</v>
      </c>
      <c r="O63" s="62">
        <v>31264</v>
      </c>
      <c r="P63" s="46" t="s">
        <v>266</v>
      </c>
      <c r="Q63" s="47" t="s">
        <v>656</v>
      </c>
      <c r="R63" s="48">
        <v>0</v>
      </c>
      <c r="S63" s="49">
        <v>0</v>
      </c>
      <c r="T63" s="57"/>
    </row>
    <row r="64" spans="1:21" s="30" customFormat="1" ht="30" customHeight="1" x14ac:dyDescent="0.25">
      <c r="A64" s="36" t="str">
        <f t="shared" si="1"/>
        <v>NPS-FY2011-5</v>
      </c>
      <c r="B64" s="36">
        <v>2011</v>
      </c>
      <c r="C64" s="37">
        <v>5</v>
      </c>
      <c r="D64" s="36" t="s">
        <v>262</v>
      </c>
      <c r="E64" s="39" t="s">
        <v>358</v>
      </c>
      <c r="F64" s="36" t="s">
        <v>269</v>
      </c>
      <c r="G64" s="41" t="s">
        <v>22</v>
      </c>
      <c r="H64" s="41" t="s">
        <v>359</v>
      </c>
      <c r="I64" s="42" t="s">
        <v>360</v>
      </c>
      <c r="J64" s="53">
        <v>640000</v>
      </c>
      <c r="K64" s="43">
        <v>640000</v>
      </c>
      <c r="L64" s="44">
        <v>18</v>
      </c>
      <c r="M64" s="54">
        <v>18</v>
      </c>
      <c r="N64" s="65" t="s">
        <v>265</v>
      </c>
      <c r="O64" s="45">
        <v>0</v>
      </c>
      <c r="P64" s="46" t="s">
        <v>361</v>
      </c>
      <c r="Q64" s="47" t="s">
        <v>362</v>
      </c>
      <c r="R64" s="48" t="s">
        <v>273</v>
      </c>
      <c r="S64" s="48" t="s">
        <v>273</v>
      </c>
      <c r="T64" s="39" t="s">
        <v>363</v>
      </c>
    </row>
    <row r="65" spans="1:21" s="30" customFormat="1" ht="30" customHeight="1" x14ac:dyDescent="0.25">
      <c r="A65" s="35" t="str">
        <f t="shared" si="1"/>
        <v>NPS-FY2011-9</v>
      </c>
      <c r="B65" s="36">
        <v>2011</v>
      </c>
      <c r="C65" s="37">
        <v>9</v>
      </c>
      <c r="D65" s="36" t="s">
        <v>262</v>
      </c>
      <c r="E65" s="39" t="s">
        <v>374</v>
      </c>
      <c r="F65" s="36" t="s">
        <v>269</v>
      </c>
      <c r="G65" s="41" t="s">
        <v>110</v>
      </c>
      <c r="H65" s="41" t="s">
        <v>375</v>
      </c>
      <c r="I65" s="42" t="s">
        <v>376</v>
      </c>
      <c r="J65" s="53">
        <v>1764000</v>
      </c>
      <c r="K65" s="43">
        <v>1700000</v>
      </c>
      <c r="L65" s="44">
        <v>23</v>
      </c>
      <c r="M65" s="54">
        <v>23</v>
      </c>
      <c r="N65" s="65" t="s">
        <v>377</v>
      </c>
      <c r="O65" s="45">
        <v>1285</v>
      </c>
      <c r="P65" s="46" t="s">
        <v>266</v>
      </c>
      <c r="Q65" s="47" t="s">
        <v>378</v>
      </c>
      <c r="R65" s="48" t="s">
        <v>273</v>
      </c>
      <c r="S65" s="48" t="s">
        <v>273</v>
      </c>
      <c r="T65" s="39"/>
    </row>
    <row r="66" spans="1:21" s="30" customFormat="1" ht="30" customHeight="1" x14ac:dyDescent="0.25">
      <c r="A66" s="36" t="str">
        <f t="shared" ref="A66:A97" si="2">D66&amp;"-FY"&amp;B66&amp;"-"&amp;C66</f>
        <v>NPS-FY2014-2</v>
      </c>
      <c r="B66" s="36">
        <v>2014</v>
      </c>
      <c r="C66" s="37">
        <v>2</v>
      </c>
      <c r="D66" s="36" t="s">
        <v>262</v>
      </c>
      <c r="E66" s="39" t="s">
        <v>283</v>
      </c>
      <c r="F66" s="36" t="s">
        <v>269</v>
      </c>
      <c r="G66" s="41" t="s">
        <v>10</v>
      </c>
      <c r="H66" s="41" t="s">
        <v>284</v>
      </c>
      <c r="I66" s="42" t="s">
        <v>285</v>
      </c>
      <c r="J66" s="43">
        <v>5269000</v>
      </c>
      <c r="K66" s="43">
        <v>5269000</v>
      </c>
      <c r="L66" s="44">
        <v>37</v>
      </c>
      <c r="M66" s="54">
        <v>37</v>
      </c>
      <c r="N66" s="64" t="s">
        <v>265</v>
      </c>
      <c r="O66" s="45">
        <v>1679</v>
      </c>
      <c r="P66" s="46" t="s">
        <v>266</v>
      </c>
      <c r="Q66" s="47" t="s">
        <v>286</v>
      </c>
      <c r="R66" s="48">
        <v>0</v>
      </c>
      <c r="S66" s="49">
        <v>0</v>
      </c>
      <c r="T66" s="39"/>
    </row>
    <row r="67" spans="1:21" s="30" customFormat="1" ht="30" customHeight="1" x14ac:dyDescent="0.25">
      <c r="A67" s="36" t="str">
        <f t="shared" si="2"/>
        <v>NPS-FY2011-11</v>
      </c>
      <c r="B67" s="36">
        <v>2011</v>
      </c>
      <c r="C67" s="37">
        <v>11</v>
      </c>
      <c r="D67" s="36" t="s">
        <v>262</v>
      </c>
      <c r="E67" s="39" t="s">
        <v>382</v>
      </c>
      <c r="F67" s="36" t="s">
        <v>269</v>
      </c>
      <c r="G67" s="41" t="s">
        <v>111</v>
      </c>
      <c r="H67" s="41" t="s">
        <v>383</v>
      </c>
      <c r="I67" s="42" t="s">
        <v>384</v>
      </c>
      <c r="J67" s="53">
        <v>366000.5</v>
      </c>
      <c r="K67" s="43">
        <v>315000</v>
      </c>
      <c r="L67" s="44">
        <v>3.5</v>
      </c>
      <c r="M67" s="54">
        <v>3</v>
      </c>
      <c r="N67" s="65" t="s">
        <v>265</v>
      </c>
      <c r="O67" s="45">
        <v>1011</v>
      </c>
      <c r="P67" s="46" t="s">
        <v>266</v>
      </c>
      <c r="Q67" s="47" t="s">
        <v>385</v>
      </c>
      <c r="R67" s="48" t="s">
        <v>273</v>
      </c>
      <c r="S67" s="48" t="s">
        <v>273</v>
      </c>
      <c r="T67" s="39"/>
    </row>
    <row r="68" spans="1:21" s="30" customFormat="1" ht="30" customHeight="1" x14ac:dyDescent="0.25">
      <c r="A68" s="30" t="str">
        <f t="shared" si="2"/>
        <v>BLM-FY2011-9</v>
      </c>
      <c r="B68" s="30">
        <v>2011</v>
      </c>
      <c r="C68" s="72">
        <v>9</v>
      </c>
      <c r="D68" s="30" t="s">
        <v>393</v>
      </c>
      <c r="E68" s="73" t="s">
        <v>472</v>
      </c>
      <c r="F68" s="30" t="s">
        <v>269</v>
      </c>
      <c r="G68" s="74" t="s">
        <v>36</v>
      </c>
      <c r="H68" s="74" t="s">
        <v>407</v>
      </c>
      <c r="I68" s="74" t="s">
        <v>473</v>
      </c>
      <c r="J68" s="77">
        <v>1000000</v>
      </c>
      <c r="K68" s="86">
        <v>717000</v>
      </c>
      <c r="L68" s="78">
        <v>1165</v>
      </c>
      <c r="M68" s="79">
        <v>835</v>
      </c>
      <c r="N68" s="80" t="s">
        <v>265</v>
      </c>
      <c r="O68" s="81">
        <v>1500</v>
      </c>
      <c r="P68" s="84" t="s">
        <v>266</v>
      </c>
      <c r="Q68" s="75" t="s">
        <v>474</v>
      </c>
      <c r="R68" s="76">
        <v>10000</v>
      </c>
      <c r="S68" s="69">
        <v>5000</v>
      </c>
      <c r="T68" s="73"/>
    </row>
    <row r="69" spans="1:21" s="30" customFormat="1" ht="30" customHeight="1" x14ac:dyDescent="0.25">
      <c r="A69" s="83" t="str">
        <f t="shared" si="2"/>
        <v>BLM-FY2013-7</v>
      </c>
      <c r="B69" s="30">
        <v>2013</v>
      </c>
      <c r="C69" s="72">
        <v>7</v>
      </c>
      <c r="D69" s="30" t="s">
        <v>393</v>
      </c>
      <c r="E69" s="73" t="s">
        <v>441</v>
      </c>
      <c r="F69" s="30" t="s">
        <v>263</v>
      </c>
      <c r="G69" s="74" t="s">
        <v>36</v>
      </c>
      <c r="H69" s="29" t="s">
        <v>407</v>
      </c>
      <c r="I69" s="29" t="s">
        <v>409</v>
      </c>
      <c r="J69" s="77">
        <v>5572000</v>
      </c>
      <c r="K69" s="77">
        <v>5572000</v>
      </c>
      <c r="L69" s="78">
        <v>4620</v>
      </c>
      <c r="M69" s="79">
        <v>4620</v>
      </c>
      <c r="N69" s="80" t="s">
        <v>265</v>
      </c>
      <c r="O69" s="81">
        <v>0</v>
      </c>
      <c r="P69" s="84" t="s">
        <v>266</v>
      </c>
      <c r="Q69" s="75" t="s">
        <v>442</v>
      </c>
      <c r="R69" s="76">
        <v>5000</v>
      </c>
      <c r="S69" s="69">
        <v>1000</v>
      </c>
      <c r="T69" s="73"/>
    </row>
    <row r="70" spans="1:21" s="30" customFormat="1" ht="30" customHeight="1" x14ac:dyDescent="0.25">
      <c r="A70" s="30" t="str">
        <f t="shared" si="2"/>
        <v>BLM-FY2014-1</v>
      </c>
      <c r="B70" s="30">
        <v>2014</v>
      </c>
      <c r="C70" s="72">
        <v>1</v>
      </c>
      <c r="D70" s="30" t="s">
        <v>393</v>
      </c>
      <c r="E70" s="73" t="s">
        <v>408</v>
      </c>
      <c r="F70" s="30" t="s">
        <v>263</v>
      </c>
      <c r="G70" s="74" t="s">
        <v>36</v>
      </c>
      <c r="H70" s="74" t="s">
        <v>407</v>
      </c>
      <c r="I70" s="74" t="s">
        <v>409</v>
      </c>
      <c r="J70" s="77">
        <v>2600000</v>
      </c>
      <c r="K70" s="86">
        <v>2600000</v>
      </c>
      <c r="L70" s="78">
        <v>3680</v>
      </c>
      <c r="M70" s="79">
        <v>3680</v>
      </c>
      <c r="N70" s="80" t="s">
        <v>265</v>
      </c>
      <c r="O70" s="81">
        <v>8000</v>
      </c>
      <c r="P70" s="84" t="s">
        <v>266</v>
      </c>
      <c r="Q70" s="75" t="s">
        <v>410</v>
      </c>
      <c r="R70" s="76">
        <v>5000</v>
      </c>
      <c r="S70" s="82">
        <v>1000</v>
      </c>
      <c r="T70" s="73"/>
    </row>
    <row r="71" spans="1:21" s="30" customFormat="1" ht="30" customHeight="1" x14ac:dyDescent="0.25">
      <c r="A71" s="56" t="str">
        <f t="shared" si="2"/>
        <v>FWS-FY2011-11</v>
      </c>
      <c r="B71" s="56">
        <v>2011</v>
      </c>
      <c r="C71" s="67">
        <v>11</v>
      </c>
      <c r="D71" s="36" t="s">
        <v>478</v>
      </c>
      <c r="E71" s="96" t="s">
        <v>487</v>
      </c>
      <c r="F71" s="36" t="s">
        <v>269</v>
      </c>
      <c r="G71" s="41" t="s">
        <v>36</v>
      </c>
      <c r="H71" s="41" t="s">
        <v>280</v>
      </c>
      <c r="I71" s="41" t="s">
        <v>488</v>
      </c>
      <c r="J71" s="68">
        <v>7895000</v>
      </c>
      <c r="K71" s="60">
        <v>5300000</v>
      </c>
      <c r="L71" s="70">
        <v>17545</v>
      </c>
      <c r="M71" s="87">
        <v>11777</v>
      </c>
      <c r="N71" s="91" t="s">
        <v>275</v>
      </c>
      <c r="O71" s="62">
        <v>126035</v>
      </c>
      <c r="P71" s="46" t="s">
        <v>266</v>
      </c>
      <c r="Q71" s="47" t="s">
        <v>664</v>
      </c>
      <c r="R71" s="48">
        <v>0</v>
      </c>
      <c r="S71" s="63">
        <v>2000</v>
      </c>
      <c r="T71" s="39" t="s">
        <v>665</v>
      </c>
    </row>
    <row r="72" spans="1:21" s="30" customFormat="1" ht="30" customHeight="1" x14ac:dyDescent="0.25">
      <c r="A72" s="56" t="str">
        <f t="shared" si="2"/>
        <v>FWS-FY2011-13</v>
      </c>
      <c r="B72" s="56">
        <v>2011</v>
      </c>
      <c r="C72" s="67">
        <v>13</v>
      </c>
      <c r="D72" s="36" t="s">
        <v>478</v>
      </c>
      <c r="E72" s="96" t="s">
        <v>557</v>
      </c>
      <c r="F72" s="36" t="s">
        <v>269</v>
      </c>
      <c r="G72" s="41" t="s">
        <v>36</v>
      </c>
      <c r="H72" s="41" t="s">
        <v>280</v>
      </c>
      <c r="I72" s="41" t="s">
        <v>559</v>
      </c>
      <c r="J72" s="68">
        <v>3000000</v>
      </c>
      <c r="K72" s="60">
        <v>1500000</v>
      </c>
      <c r="L72" s="70">
        <v>670</v>
      </c>
      <c r="M72" s="87">
        <v>1484.9</v>
      </c>
      <c r="N72" s="91" t="s">
        <v>561</v>
      </c>
      <c r="O72" s="62">
        <v>25074.1</v>
      </c>
      <c r="P72" s="46" t="s">
        <v>266</v>
      </c>
      <c r="Q72" s="47" t="s">
        <v>562</v>
      </c>
      <c r="R72" s="48">
        <v>0</v>
      </c>
      <c r="S72" s="49">
        <v>10000</v>
      </c>
      <c r="T72" s="39" t="s">
        <v>667</v>
      </c>
      <c r="U72" s="40"/>
    </row>
    <row r="73" spans="1:21" s="30" customFormat="1" ht="30" customHeight="1" x14ac:dyDescent="0.25">
      <c r="A73" s="36" t="str">
        <f t="shared" si="2"/>
        <v>FWS-FY2012-14</v>
      </c>
      <c r="B73" s="36">
        <v>2012</v>
      </c>
      <c r="C73" s="37">
        <v>14</v>
      </c>
      <c r="D73" s="36" t="s">
        <v>478</v>
      </c>
      <c r="E73" s="39" t="s">
        <v>487</v>
      </c>
      <c r="F73" s="36" t="s">
        <v>269</v>
      </c>
      <c r="G73" s="41" t="s">
        <v>36</v>
      </c>
      <c r="H73" s="41" t="s">
        <v>280</v>
      </c>
      <c r="I73" s="51" t="s">
        <v>488</v>
      </c>
      <c r="J73" s="53">
        <v>8000000</v>
      </c>
      <c r="K73" s="43">
        <v>1500000</v>
      </c>
      <c r="L73" s="44">
        <v>19277</v>
      </c>
      <c r="M73" s="54">
        <v>3333</v>
      </c>
      <c r="N73" s="65" t="s">
        <v>275</v>
      </c>
      <c r="O73" s="45">
        <v>106835</v>
      </c>
      <c r="P73" s="46" t="s">
        <v>266</v>
      </c>
      <c r="Q73" s="47" t="s">
        <v>628</v>
      </c>
      <c r="R73" s="48">
        <v>0</v>
      </c>
      <c r="S73" s="49">
        <v>4000</v>
      </c>
      <c r="T73" s="39" t="s">
        <v>629</v>
      </c>
      <c r="U73" s="40"/>
    </row>
    <row r="74" spans="1:21" s="30" customFormat="1" ht="30" customHeight="1" x14ac:dyDescent="0.25">
      <c r="A74" s="36" t="str">
        <f t="shared" si="2"/>
        <v>FWS-FY2013-16</v>
      </c>
      <c r="B74" s="36">
        <v>2013</v>
      </c>
      <c r="C74" s="37">
        <v>16</v>
      </c>
      <c r="D74" s="36" t="s">
        <v>478</v>
      </c>
      <c r="E74" s="39" t="s">
        <v>497</v>
      </c>
      <c r="F74" s="36" t="s">
        <v>263</v>
      </c>
      <c r="G74" s="41" t="s">
        <v>36</v>
      </c>
      <c r="H74" s="51" t="s">
        <v>280</v>
      </c>
      <c r="I74" s="51" t="s">
        <v>498</v>
      </c>
      <c r="J74" s="53">
        <f>19742000/2</f>
        <v>9871000</v>
      </c>
      <c r="K74" s="43">
        <v>4825000</v>
      </c>
      <c r="L74" s="44">
        <f>30685/2</f>
        <v>15342.5</v>
      </c>
      <c r="M74" s="54">
        <v>3957.63</v>
      </c>
      <c r="N74" s="65" t="s">
        <v>275</v>
      </c>
      <c r="O74" s="45">
        <f>259191/2</f>
        <v>129595.5</v>
      </c>
      <c r="P74" s="46" t="s">
        <v>266</v>
      </c>
      <c r="Q74" s="47" t="s">
        <v>577</v>
      </c>
      <c r="R74" s="48">
        <v>0</v>
      </c>
      <c r="S74" s="49">
        <v>20000</v>
      </c>
      <c r="T74" s="39" t="s">
        <v>578</v>
      </c>
      <c r="U74" s="40"/>
    </row>
    <row r="75" spans="1:21" s="30" customFormat="1" ht="30" customHeight="1" x14ac:dyDescent="0.25">
      <c r="A75" s="36" t="str">
        <f t="shared" si="2"/>
        <v>FWS-FY2013-17</v>
      </c>
      <c r="B75" s="36">
        <v>2013</v>
      </c>
      <c r="C75" s="37">
        <v>17</v>
      </c>
      <c r="D75" s="36" t="s">
        <v>478</v>
      </c>
      <c r="E75" s="39" t="s">
        <v>487</v>
      </c>
      <c r="F75" s="36" t="s">
        <v>263</v>
      </c>
      <c r="G75" s="41" t="s">
        <v>36</v>
      </c>
      <c r="H75" s="51" t="s">
        <v>280</v>
      </c>
      <c r="I75" s="51" t="s">
        <v>488</v>
      </c>
      <c r="J75" s="53">
        <f>19742000/2</f>
        <v>9871000</v>
      </c>
      <c r="K75" s="43">
        <v>5018000</v>
      </c>
      <c r="L75" s="44">
        <f>30685/2</f>
        <v>15342.5</v>
      </c>
      <c r="M75" s="54">
        <v>14987.4</v>
      </c>
      <c r="N75" s="65" t="s">
        <v>275</v>
      </c>
      <c r="O75" s="45">
        <f>259191/2</f>
        <v>129595.5</v>
      </c>
      <c r="P75" s="46" t="s">
        <v>266</v>
      </c>
      <c r="Q75" s="47" t="s">
        <v>577</v>
      </c>
      <c r="R75" s="48">
        <v>0</v>
      </c>
      <c r="S75" s="49">
        <v>20000</v>
      </c>
      <c r="T75" s="39" t="s">
        <v>578</v>
      </c>
      <c r="U75" s="40"/>
    </row>
    <row r="76" spans="1:21" s="30" customFormat="1" ht="30" customHeight="1" x14ac:dyDescent="0.25">
      <c r="A76" s="36" t="str">
        <f t="shared" si="2"/>
        <v>FWS-FY2014-1</v>
      </c>
      <c r="B76" s="36">
        <v>2014</v>
      </c>
      <c r="C76" s="37">
        <v>1</v>
      </c>
      <c r="D76" s="36" t="s">
        <v>478</v>
      </c>
      <c r="E76" s="39" t="s">
        <v>497</v>
      </c>
      <c r="F76" s="36" t="s">
        <v>263</v>
      </c>
      <c r="G76" s="41" t="s">
        <v>36</v>
      </c>
      <c r="H76" s="41" t="s">
        <v>280</v>
      </c>
      <c r="I76" s="41" t="s">
        <v>498</v>
      </c>
      <c r="J76" s="43">
        <v>4680000</v>
      </c>
      <c r="K76" s="43">
        <v>4680000</v>
      </c>
      <c r="L76" s="54">
        <v>8750</v>
      </c>
      <c r="M76" s="54">
        <v>8750</v>
      </c>
      <c r="N76" s="65" t="s">
        <v>275</v>
      </c>
      <c r="O76" s="45">
        <f>259191/2</f>
        <v>129595.5</v>
      </c>
      <c r="P76" s="46" t="s">
        <v>266</v>
      </c>
      <c r="Q76" s="47" t="s">
        <v>499</v>
      </c>
      <c r="R76" s="48">
        <v>0</v>
      </c>
      <c r="S76" s="49">
        <v>20000</v>
      </c>
      <c r="T76" s="39" t="s">
        <v>500</v>
      </c>
      <c r="U76" s="40"/>
    </row>
    <row r="77" spans="1:21" s="30" customFormat="1" ht="30" customHeight="1" x14ac:dyDescent="0.25">
      <c r="A77" s="36" t="str">
        <f t="shared" si="2"/>
        <v>FWS-FY2014-2</v>
      </c>
      <c r="B77" s="36">
        <v>2014</v>
      </c>
      <c r="C77" s="37">
        <v>2</v>
      </c>
      <c r="D77" s="36" t="s">
        <v>478</v>
      </c>
      <c r="E77" s="39" t="s">
        <v>487</v>
      </c>
      <c r="F77" s="36" t="s">
        <v>263</v>
      </c>
      <c r="G77" s="41" t="s">
        <v>36</v>
      </c>
      <c r="H77" s="41" t="s">
        <v>280</v>
      </c>
      <c r="I77" s="41" t="s">
        <v>488</v>
      </c>
      <c r="J77" s="43">
        <v>7260000</v>
      </c>
      <c r="K77" s="43">
        <v>7260000</v>
      </c>
      <c r="L77" s="54">
        <v>13124</v>
      </c>
      <c r="M77" s="54">
        <v>13124</v>
      </c>
      <c r="N77" s="65" t="s">
        <v>275</v>
      </c>
      <c r="O77" s="45">
        <f>259191/2</f>
        <v>129595.5</v>
      </c>
      <c r="P77" s="46" t="s">
        <v>266</v>
      </c>
      <c r="Q77" s="47" t="s">
        <v>499</v>
      </c>
      <c r="R77" s="48">
        <v>0</v>
      </c>
      <c r="S77" s="49">
        <v>20000</v>
      </c>
      <c r="T77" s="39" t="s">
        <v>500</v>
      </c>
      <c r="U77" s="40"/>
    </row>
    <row r="78" spans="1:21" s="30" customFormat="1" ht="30" customHeight="1" x14ac:dyDescent="0.25">
      <c r="A78" s="35" t="str">
        <f t="shared" si="2"/>
        <v>NPS-FY2013-6</v>
      </c>
      <c r="B78" s="36">
        <v>2013</v>
      </c>
      <c r="C78" s="37">
        <v>6</v>
      </c>
      <c r="D78" s="36" t="s">
        <v>262</v>
      </c>
      <c r="E78" s="39" t="s">
        <v>328</v>
      </c>
      <c r="F78" s="36" t="s">
        <v>263</v>
      </c>
      <c r="G78" s="41" t="s">
        <v>36</v>
      </c>
      <c r="H78" s="37" t="s">
        <v>280</v>
      </c>
      <c r="I78" s="42" t="s">
        <v>329</v>
      </c>
      <c r="J78" s="53">
        <v>3323000</v>
      </c>
      <c r="K78" s="43">
        <v>1200000</v>
      </c>
      <c r="L78" s="44">
        <v>318</v>
      </c>
      <c r="M78" s="54">
        <v>114</v>
      </c>
      <c r="N78" s="64" t="s">
        <v>265</v>
      </c>
      <c r="O78" s="45">
        <v>97</v>
      </c>
      <c r="P78" s="46" t="s">
        <v>266</v>
      </c>
      <c r="Q78" s="47" t="s">
        <v>330</v>
      </c>
      <c r="R78" s="48">
        <v>0</v>
      </c>
      <c r="S78" s="49">
        <v>0</v>
      </c>
      <c r="T78" s="39"/>
      <c r="U78" s="40"/>
    </row>
    <row r="79" spans="1:21" s="30" customFormat="1" ht="30" customHeight="1" x14ac:dyDescent="0.25">
      <c r="A79" s="35" t="str">
        <f t="shared" si="2"/>
        <v>NPS-FY2014-1</v>
      </c>
      <c r="B79" s="36">
        <v>2014</v>
      </c>
      <c r="C79" s="37">
        <v>1</v>
      </c>
      <c r="D79" s="36" t="s">
        <v>262</v>
      </c>
      <c r="E79" s="39" t="s">
        <v>279</v>
      </c>
      <c r="F79" s="36" t="s">
        <v>263</v>
      </c>
      <c r="G79" s="41" t="s">
        <v>36</v>
      </c>
      <c r="H79" s="41" t="s">
        <v>280</v>
      </c>
      <c r="I79" s="42" t="s">
        <v>281</v>
      </c>
      <c r="J79" s="53">
        <v>1030000</v>
      </c>
      <c r="K79" s="43">
        <v>1030000</v>
      </c>
      <c r="L79" s="44">
        <v>2</v>
      </c>
      <c r="M79" s="54">
        <v>2</v>
      </c>
      <c r="N79" s="64" t="s">
        <v>265</v>
      </c>
      <c r="O79" s="45" t="s">
        <v>272</v>
      </c>
      <c r="P79" s="46" t="s">
        <v>266</v>
      </c>
      <c r="Q79" s="47" t="s">
        <v>282</v>
      </c>
      <c r="R79" s="48">
        <v>100000</v>
      </c>
      <c r="S79" s="49">
        <v>0</v>
      </c>
      <c r="T79" s="39"/>
      <c r="U79" s="40"/>
    </row>
    <row r="80" spans="1:21" s="30" customFormat="1" ht="30" customHeight="1" x14ac:dyDescent="0.25">
      <c r="A80" s="133" t="str">
        <f t="shared" si="2"/>
        <v>NPS-FY2013-1</v>
      </c>
      <c r="B80" s="115">
        <v>2013</v>
      </c>
      <c r="C80" s="116">
        <v>1</v>
      </c>
      <c r="D80" s="115" t="s">
        <v>262</v>
      </c>
      <c r="E80" s="117" t="s">
        <v>310</v>
      </c>
      <c r="F80" s="115" t="s">
        <v>269</v>
      </c>
      <c r="G80" s="118" t="s">
        <v>274</v>
      </c>
      <c r="H80" s="116" t="s">
        <v>274</v>
      </c>
      <c r="I80" s="136" t="s">
        <v>300</v>
      </c>
      <c r="J80" s="120">
        <v>5000000</v>
      </c>
      <c r="K80" s="121">
        <v>5000000</v>
      </c>
      <c r="L80" s="137" t="s">
        <v>311</v>
      </c>
      <c r="M80" s="138">
        <v>200</v>
      </c>
      <c r="N80" s="139" t="s">
        <v>301</v>
      </c>
      <c r="O80" s="124" t="s">
        <v>311</v>
      </c>
      <c r="P80" s="125" t="s">
        <v>266</v>
      </c>
      <c r="Q80" s="126" t="s">
        <v>312</v>
      </c>
      <c r="R80" s="140">
        <v>0</v>
      </c>
      <c r="S80" s="128">
        <v>0</v>
      </c>
      <c r="T80" s="117"/>
      <c r="U80" s="129" t="s">
        <v>709</v>
      </c>
    </row>
    <row r="81" spans="1:21" s="30" customFormat="1" ht="30" customHeight="1" x14ac:dyDescent="0.25">
      <c r="A81" s="133" t="str">
        <f t="shared" si="2"/>
        <v>NPS-FY2013-2</v>
      </c>
      <c r="B81" s="115">
        <v>2013</v>
      </c>
      <c r="C81" s="116">
        <v>2</v>
      </c>
      <c r="D81" s="115" t="s">
        <v>262</v>
      </c>
      <c r="E81" s="117" t="s">
        <v>313</v>
      </c>
      <c r="F81" s="115" t="s">
        <v>269</v>
      </c>
      <c r="G81" s="118" t="s">
        <v>274</v>
      </c>
      <c r="H81" s="116" t="s">
        <v>274</v>
      </c>
      <c r="I81" s="136" t="s">
        <v>300</v>
      </c>
      <c r="J81" s="120">
        <v>4000000</v>
      </c>
      <c r="K81" s="121">
        <v>4000000</v>
      </c>
      <c r="L81" s="137" t="s">
        <v>311</v>
      </c>
      <c r="M81" s="141" t="s">
        <v>314</v>
      </c>
      <c r="N81" s="139" t="s">
        <v>301</v>
      </c>
      <c r="O81" s="124" t="s">
        <v>311</v>
      </c>
      <c r="P81" s="125" t="s">
        <v>266</v>
      </c>
      <c r="Q81" s="126" t="s">
        <v>315</v>
      </c>
      <c r="R81" s="140">
        <v>0</v>
      </c>
      <c r="S81" s="128">
        <v>0</v>
      </c>
      <c r="T81" s="117" t="s">
        <v>316</v>
      </c>
      <c r="U81" s="129" t="s">
        <v>709</v>
      </c>
    </row>
    <row r="82" spans="1:21" s="30" customFormat="1" ht="30" customHeight="1" x14ac:dyDescent="0.25">
      <c r="A82" s="115" t="str">
        <f t="shared" si="2"/>
        <v>NPS-FY2014-6</v>
      </c>
      <c r="B82" s="115">
        <v>2014</v>
      </c>
      <c r="C82" s="116">
        <v>6</v>
      </c>
      <c r="D82" s="115" t="s">
        <v>262</v>
      </c>
      <c r="E82" s="117" t="s">
        <v>299</v>
      </c>
      <c r="F82" s="115" t="s">
        <v>269</v>
      </c>
      <c r="G82" s="132" t="s">
        <v>274</v>
      </c>
      <c r="H82" s="118" t="s">
        <v>273</v>
      </c>
      <c r="I82" s="136" t="s">
        <v>300</v>
      </c>
      <c r="J82" s="120">
        <v>5500000</v>
      </c>
      <c r="K82" s="121">
        <v>5500000</v>
      </c>
      <c r="L82" s="122" t="s">
        <v>273</v>
      </c>
      <c r="M82" s="135">
        <v>826</v>
      </c>
      <c r="N82" s="134" t="s">
        <v>301</v>
      </c>
      <c r="O82" s="124" t="s">
        <v>273</v>
      </c>
      <c r="P82" s="125" t="s">
        <v>266</v>
      </c>
      <c r="Q82" s="126" t="s">
        <v>302</v>
      </c>
      <c r="R82" s="127">
        <v>0</v>
      </c>
      <c r="S82" s="128">
        <v>0</v>
      </c>
      <c r="T82" s="117"/>
      <c r="U82" s="129" t="s">
        <v>709</v>
      </c>
    </row>
    <row r="83" spans="1:21" s="30" customFormat="1" ht="30" customHeight="1" x14ac:dyDescent="0.25">
      <c r="A83" s="66" t="str">
        <f t="shared" si="2"/>
        <v>FWS-FY2011-6</v>
      </c>
      <c r="B83" s="56">
        <v>2011</v>
      </c>
      <c r="C83" s="67">
        <v>6</v>
      </c>
      <c r="D83" s="36" t="s">
        <v>478</v>
      </c>
      <c r="E83" s="96" t="s">
        <v>649</v>
      </c>
      <c r="F83" s="36" t="s">
        <v>269</v>
      </c>
      <c r="G83" s="41" t="s">
        <v>116</v>
      </c>
      <c r="H83" s="41" t="s">
        <v>650</v>
      </c>
      <c r="I83" s="41" t="s">
        <v>274</v>
      </c>
      <c r="J83" s="68">
        <v>2500000</v>
      </c>
      <c r="K83" s="60">
        <v>1000000</v>
      </c>
      <c r="L83" s="70">
        <v>14286</v>
      </c>
      <c r="M83" s="87">
        <v>5714</v>
      </c>
      <c r="N83" s="91" t="s">
        <v>275</v>
      </c>
      <c r="O83" s="62">
        <v>244055</v>
      </c>
      <c r="P83" s="46" t="s">
        <v>266</v>
      </c>
      <c r="Q83" s="47" t="s">
        <v>651</v>
      </c>
      <c r="R83" s="48">
        <v>0</v>
      </c>
      <c r="S83" s="63">
        <v>2000</v>
      </c>
      <c r="T83" s="39" t="s">
        <v>652</v>
      </c>
      <c r="U83" s="40"/>
    </row>
    <row r="84" spans="1:21" s="30" customFormat="1" ht="30" customHeight="1" x14ac:dyDescent="0.25">
      <c r="A84" s="56" t="str">
        <f t="shared" si="2"/>
        <v>FWS-FY2011-5</v>
      </c>
      <c r="B84" s="56">
        <v>2011</v>
      </c>
      <c r="C84" s="67">
        <v>5</v>
      </c>
      <c r="D84" s="36" t="s">
        <v>478</v>
      </c>
      <c r="E84" s="96" t="s">
        <v>515</v>
      </c>
      <c r="F84" s="36" t="s">
        <v>269</v>
      </c>
      <c r="G84" s="41" t="s">
        <v>482</v>
      </c>
      <c r="H84" s="41" t="s">
        <v>483</v>
      </c>
      <c r="I84" s="41" t="s">
        <v>274</v>
      </c>
      <c r="J84" s="68">
        <v>3000000</v>
      </c>
      <c r="K84" s="60">
        <v>1000000</v>
      </c>
      <c r="L84" s="70">
        <v>6667</v>
      </c>
      <c r="M84" s="87">
        <v>2222</v>
      </c>
      <c r="N84" s="91" t="s">
        <v>275</v>
      </c>
      <c r="O84" s="62">
        <v>123394</v>
      </c>
      <c r="P84" s="46" t="s">
        <v>266</v>
      </c>
      <c r="Q84" s="47" t="s">
        <v>647</v>
      </c>
      <c r="R84" s="48">
        <v>0</v>
      </c>
      <c r="S84" s="49">
        <v>1000</v>
      </c>
      <c r="T84" s="39" t="s">
        <v>648</v>
      </c>
      <c r="U84" s="40"/>
    </row>
    <row r="85" spans="1:21" s="30" customFormat="1" ht="30" customHeight="1" x14ac:dyDescent="0.25">
      <c r="A85" s="35" t="str">
        <f t="shared" si="2"/>
        <v>FWS-FY2012-16</v>
      </c>
      <c r="B85" s="36">
        <v>2012</v>
      </c>
      <c r="C85" s="37">
        <v>16</v>
      </c>
      <c r="D85" s="36" t="s">
        <v>478</v>
      </c>
      <c r="E85" s="39" t="s">
        <v>501</v>
      </c>
      <c r="F85" s="36" t="s">
        <v>269</v>
      </c>
      <c r="G85" s="41" t="s">
        <v>482</v>
      </c>
      <c r="H85" s="41" t="s">
        <v>483</v>
      </c>
      <c r="I85" s="51" t="s">
        <v>274</v>
      </c>
      <c r="J85" s="88">
        <v>0</v>
      </c>
      <c r="K85" s="43">
        <v>1000000</v>
      </c>
      <c r="L85" s="65" t="s">
        <v>631</v>
      </c>
      <c r="M85" s="54">
        <v>4160</v>
      </c>
      <c r="N85" s="65" t="s">
        <v>275</v>
      </c>
      <c r="O85" s="45">
        <v>296323.95</v>
      </c>
      <c r="P85" s="46" t="s">
        <v>266</v>
      </c>
      <c r="Q85" s="47" t="s">
        <v>634</v>
      </c>
      <c r="R85" s="48">
        <v>0</v>
      </c>
      <c r="S85" s="49">
        <v>3500</v>
      </c>
      <c r="T85" s="39" t="s">
        <v>635</v>
      </c>
      <c r="U85" s="40"/>
    </row>
    <row r="86" spans="1:21" s="30" customFormat="1" ht="30" customHeight="1" x14ac:dyDescent="0.25">
      <c r="A86" s="36" t="str">
        <f t="shared" si="2"/>
        <v>FWS-FY2013-1</v>
      </c>
      <c r="B86" s="36">
        <v>2013</v>
      </c>
      <c r="C86" s="37">
        <v>1</v>
      </c>
      <c r="D86" s="36" t="s">
        <v>478</v>
      </c>
      <c r="E86" s="39" t="s">
        <v>501</v>
      </c>
      <c r="F86" s="36" t="s">
        <v>269</v>
      </c>
      <c r="G86" s="41" t="s">
        <v>482</v>
      </c>
      <c r="H86" s="51" t="s">
        <v>483</v>
      </c>
      <c r="I86" s="51" t="s">
        <v>274</v>
      </c>
      <c r="J86" s="53">
        <v>2500000</v>
      </c>
      <c r="K86" s="43">
        <v>2500000</v>
      </c>
      <c r="L86" s="44">
        <v>10333</v>
      </c>
      <c r="M86" s="54">
        <v>10333</v>
      </c>
      <c r="N86" s="65" t="s">
        <v>275</v>
      </c>
      <c r="O86" s="45">
        <v>281187</v>
      </c>
      <c r="P86" s="46" t="s">
        <v>266</v>
      </c>
      <c r="Q86" s="47" t="s">
        <v>513</v>
      </c>
      <c r="R86" s="48">
        <v>0</v>
      </c>
      <c r="S86" s="49">
        <v>3500</v>
      </c>
      <c r="T86" s="39" t="s">
        <v>514</v>
      </c>
      <c r="U86" s="40"/>
    </row>
    <row r="87" spans="1:21" s="30" customFormat="1" ht="30" customHeight="1" x14ac:dyDescent="0.25">
      <c r="A87" s="36" t="str">
        <f t="shared" si="2"/>
        <v>FWS-FY2013-2</v>
      </c>
      <c r="B87" s="36">
        <v>2013</v>
      </c>
      <c r="C87" s="37">
        <v>2</v>
      </c>
      <c r="D87" s="36" t="s">
        <v>478</v>
      </c>
      <c r="E87" s="39" t="s">
        <v>515</v>
      </c>
      <c r="F87" s="36" t="s">
        <v>269</v>
      </c>
      <c r="G87" s="41" t="s">
        <v>482</v>
      </c>
      <c r="H87" s="51" t="s">
        <v>483</v>
      </c>
      <c r="I87" s="51" t="s">
        <v>274</v>
      </c>
      <c r="J87" s="53">
        <v>500000</v>
      </c>
      <c r="K87" s="43">
        <v>500000</v>
      </c>
      <c r="L87" s="44">
        <v>1020</v>
      </c>
      <c r="M87" s="54">
        <v>1020</v>
      </c>
      <c r="N87" s="65" t="s">
        <v>275</v>
      </c>
      <c r="O87" s="45">
        <v>124478</v>
      </c>
      <c r="P87" s="46" t="s">
        <v>266</v>
      </c>
      <c r="Q87" s="47" t="s">
        <v>516</v>
      </c>
      <c r="R87" s="48">
        <v>0</v>
      </c>
      <c r="S87" s="49">
        <v>1500</v>
      </c>
      <c r="T87" s="39" t="s">
        <v>517</v>
      </c>
      <c r="U87" s="40"/>
    </row>
    <row r="88" spans="1:21" s="30" customFormat="1" ht="30" customHeight="1" x14ac:dyDescent="0.25">
      <c r="A88" s="36" t="str">
        <f t="shared" si="2"/>
        <v>FWS-FY2014-3</v>
      </c>
      <c r="B88" s="36">
        <v>2014</v>
      </c>
      <c r="C88" s="37">
        <v>3</v>
      </c>
      <c r="D88" s="36" t="s">
        <v>478</v>
      </c>
      <c r="E88" s="39" t="s">
        <v>501</v>
      </c>
      <c r="F88" s="36" t="s">
        <v>269</v>
      </c>
      <c r="G88" s="41" t="s">
        <v>482</v>
      </c>
      <c r="H88" s="41" t="s">
        <v>502</v>
      </c>
      <c r="I88" s="41" t="s">
        <v>274</v>
      </c>
      <c r="J88" s="43">
        <v>8650000</v>
      </c>
      <c r="K88" s="43">
        <v>8650000</v>
      </c>
      <c r="L88" s="44">
        <v>23053</v>
      </c>
      <c r="M88" s="54">
        <v>23053</v>
      </c>
      <c r="N88" s="65" t="s">
        <v>275</v>
      </c>
      <c r="O88" s="45">
        <v>1902261</v>
      </c>
      <c r="P88" s="46" t="s">
        <v>266</v>
      </c>
      <c r="Q88" s="47" t="s">
        <v>503</v>
      </c>
      <c r="R88" s="48">
        <v>0</v>
      </c>
      <c r="S88" s="49">
        <v>3600</v>
      </c>
      <c r="T88" s="39" t="s">
        <v>504</v>
      </c>
      <c r="U88" s="40"/>
    </row>
    <row r="89" spans="1:21" s="30" customFormat="1" ht="30" customHeight="1" x14ac:dyDescent="0.25">
      <c r="A89" s="36" t="str">
        <f t="shared" si="2"/>
        <v>FWS-FY2011-17</v>
      </c>
      <c r="B89" s="56">
        <v>2011</v>
      </c>
      <c r="C89" s="67">
        <v>17</v>
      </c>
      <c r="D89" s="36" t="s">
        <v>478</v>
      </c>
      <c r="E89" s="96" t="s">
        <v>679</v>
      </c>
      <c r="F89" s="36" t="s">
        <v>269</v>
      </c>
      <c r="G89" s="41" t="s">
        <v>680</v>
      </c>
      <c r="H89" s="41" t="s">
        <v>681</v>
      </c>
      <c r="I89" s="41" t="s">
        <v>682</v>
      </c>
      <c r="J89" s="53">
        <v>2000000</v>
      </c>
      <c r="K89" s="43">
        <v>2240000</v>
      </c>
      <c r="L89" s="44">
        <v>2000</v>
      </c>
      <c r="M89" s="54">
        <v>2240</v>
      </c>
      <c r="N89" s="91" t="s">
        <v>265</v>
      </c>
      <c r="O89" s="45">
        <v>47303</v>
      </c>
      <c r="P89" s="46" t="s">
        <v>266</v>
      </c>
      <c r="Q89" s="47" t="s">
        <v>683</v>
      </c>
      <c r="R89" s="48">
        <v>0</v>
      </c>
      <c r="S89" s="49">
        <v>0</v>
      </c>
      <c r="T89" s="39"/>
      <c r="U89" s="40"/>
    </row>
    <row r="90" spans="1:21" s="30" customFormat="1" ht="30" customHeight="1" x14ac:dyDescent="0.25">
      <c r="A90" s="35" t="str">
        <f t="shared" si="2"/>
        <v>FWS-FY2011-21</v>
      </c>
      <c r="B90" s="56">
        <v>2011</v>
      </c>
      <c r="C90" s="67">
        <v>21</v>
      </c>
      <c r="D90" s="36" t="s">
        <v>478</v>
      </c>
      <c r="E90" s="96" t="s">
        <v>693</v>
      </c>
      <c r="F90" s="36" t="s">
        <v>269</v>
      </c>
      <c r="G90" s="41" t="s">
        <v>122</v>
      </c>
      <c r="H90" s="41" t="s">
        <v>694</v>
      </c>
      <c r="I90" s="41" t="s">
        <v>695</v>
      </c>
      <c r="J90" s="53">
        <v>1100000</v>
      </c>
      <c r="K90" s="43">
        <v>250000</v>
      </c>
      <c r="L90" s="93" t="s">
        <v>691</v>
      </c>
      <c r="M90" s="54">
        <v>66.31</v>
      </c>
      <c r="N90" s="91" t="s">
        <v>265</v>
      </c>
      <c r="O90" s="45">
        <v>12663</v>
      </c>
      <c r="P90" s="46" t="s">
        <v>266</v>
      </c>
      <c r="Q90" s="47" t="s">
        <v>696</v>
      </c>
      <c r="R90" s="48">
        <v>0</v>
      </c>
      <c r="S90" s="49">
        <v>5000</v>
      </c>
      <c r="T90" s="39"/>
      <c r="U90" s="40"/>
    </row>
    <row r="91" spans="1:21" s="30" customFormat="1" ht="30" customHeight="1" x14ac:dyDescent="0.25">
      <c r="A91" s="83" t="str">
        <f t="shared" si="2"/>
        <v>BLM-FY2011-2</v>
      </c>
      <c r="B91" s="30">
        <v>2011</v>
      </c>
      <c r="C91" s="72">
        <v>2</v>
      </c>
      <c r="D91" s="30" t="s">
        <v>393</v>
      </c>
      <c r="E91" s="73" t="s">
        <v>460</v>
      </c>
      <c r="F91" s="30" t="s">
        <v>269</v>
      </c>
      <c r="G91" s="74" t="s">
        <v>64</v>
      </c>
      <c r="H91" s="74" t="s">
        <v>461</v>
      </c>
      <c r="I91" s="74" t="s">
        <v>462</v>
      </c>
      <c r="J91" s="77">
        <v>1750000</v>
      </c>
      <c r="K91" s="86">
        <v>750000</v>
      </c>
      <c r="L91" s="78">
        <v>7440</v>
      </c>
      <c r="M91" s="79">
        <v>1383</v>
      </c>
      <c r="N91" s="80" t="s">
        <v>265</v>
      </c>
      <c r="O91" s="81">
        <v>640</v>
      </c>
      <c r="P91" s="84" t="s">
        <v>266</v>
      </c>
      <c r="Q91" s="75" t="s">
        <v>463</v>
      </c>
      <c r="R91" s="76">
        <v>1000</v>
      </c>
      <c r="S91" s="69">
        <v>10000</v>
      </c>
      <c r="T91" s="73"/>
      <c r="U91" s="40"/>
    </row>
    <row r="92" spans="1:21" s="40" customFormat="1" ht="30" customHeight="1" x14ac:dyDescent="0.25">
      <c r="A92" s="35" t="str">
        <f t="shared" si="2"/>
        <v>FWS-FY2012-17</v>
      </c>
      <c r="B92" s="36">
        <v>2012</v>
      </c>
      <c r="C92" s="37">
        <v>17</v>
      </c>
      <c r="D92" s="36" t="s">
        <v>478</v>
      </c>
      <c r="E92" s="39" t="s">
        <v>527</v>
      </c>
      <c r="F92" s="36" t="s">
        <v>269</v>
      </c>
      <c r="G92" s="41" t="s">
        <v>64</v>
      </c>
      <c r="H92" s="41" t="s">
        <v>528</v>
      </c>
      <c r="I92" s="51" t="s">
        <v>529</v>
      </c>
      <c r="J92" s="88">
        <v>0</v>
      </c>
      <c r="K92" s="43">
        <v>1258000</v>
      </c>
      <c r="L92" s="65" t="s">
        <v>631</v>
      </c>
      <c r="M92" s="54">
        <v>570</v>
      </c>
      <c r="N92" s="91" t="s">
        <v>265</v>
      </c>
      <c r="O92" s="45">
        <v>0</v>
      </c>
      <c r="P92" s="46" t="s">
        <v>266</v>
      </c>
      <c r="Q92" s="47" t="s">
        <v>636</v>
      </c>
      <c r="R92" s="48">
        <v>35000</v>
      </c>
      <c r="S92" s="49">
        <v>10000</v>
      </c>
      <c r="T92" s="39" t="s">
        <v>637</v>
      </c>
    </row>
    <row r="93" spans="1:21" s="40" customFormat="1" ht="30" customHeight="1" x14ac:dyDescent="0.25">
      <c r="A93" s="36" t="str">
        <f t="shared" si="2"/>
        <v>FWS-FY2013-5</v>
      </c>
      <c r="B93" s="36">
        <v>2013</v>
      </c>
      <c r="C93" s="37">
        <v>5</v>
      </c>
      <c r="D93" s="36" t="s">
        <v>478</v>
      </c>
      <c r="E93" s="39" t="s">
        <v>527</v>
      </c>
      <c r="F93" s="36" t="s">
        <v>269</v>
      </c>
      <c r="G93" s="41" t="s">
        <v>64</v>
      </c>
      <c r="H93" s="51" t="s">
        <v>528</v>
      </c>
      <c r="I93" s="51" t="s">
        <v>529</v>
      </c>
      <c r="J93" s="53">
        <v>1500000</v>
      </c>
      <c r="K93" s="43">
        <v>1500000</v>
      </c>
      <c r="L93" s="44">
        <v>100</v>
      </c>
      <c r="M93" s="54">
        <v>100</v>
      </c>
      <c r="N93" s="65" t="s">
        <v>265</v>
      </c>
      <c r="O93" s="45"/>
      <c r="P93" s="46" t="s">
        <v>266</v>
      </c>
      <c r="Q93" s="47" t="s">
        <v>530</v>
      </c>
      <c r="R93" s="48">
        <v>35000</v>
      </c>
      <c r="S93" s="49">
        <v>0</v>
      </c>
      <c r="T93" s="39" t="s">
        <v>531</v>
      </c>
    </row>
    <row r="94" spans="1:21" s="40" customFormat="1" ht="30" customHeight="1" x14ac:dyDescent="0.25">
      <c r="A94" s="36" t="str">
        <f t="shared" si="2"/>
        <v>NPS-FY2011-6</v>
      </c>
      <c r="B94" s="36">
        <v>2011</v>
      </c>
      <c r="C94" s="37">
        <v>6</v>
      </c>
      <c r="D94" s="36" t="s">
        <v>262</v>
      </c>
      <c r="E94" s="39" t="s">
        <v>364</v>
      </c>
      <c r="F94" s="36" t="s">
        <v>269</v>
      </c>
      <c r="G94" s="41" t="s">
        <v>365</v>
      </c>
      <c r="H94" s="41" t="s">
        <v>366</v>
      </c>
      <c r="I94" s="42" t="s">
        <v>367</v>
      </c>
      <c r="J94" s="53">
        <v>1575000</v>
      </c>
      <c r="K94" s="43">
        <v>1250000</v>
      </c>
      <c r="L94" s="44">
        <v>1.5</v>
      </c>
      <c r="M94" s="54">
        <v>2</v>
      </c>
      <c r="N94" s="65" t="s">
        <v>265</v>
      </c>
      <c r="O94" s="45">
        <v>154</v>
      </c>
      <c r="P94" s="46" t="s">
        <v>266</v>
      </c>
      <c r="Q94" s="47" t="s">
        <v>368</v>
      </c>
      <c r="R94" s="48" t="s">
        <v>273</v>
      </c>
      <c r="S94" s="48" t="s">
        <v>273</v>
      </c>
      <c r="T94" s="39"/>
    </row>
    <row r="95" spans="1:21" s="40" customFormat="1" ht="30" customHeight="1" x14ac:dyDescent="0.25">
      <c r="A95" s="35" t="str">
        <f t="shared" si="2"/>
        <v>NPS-FY2011-7</v>
      </c>
      <c r="B95" s="36">
        <v>2011</v>
      </c>
      <c r="C95" s="37">
        <v>7</v>
      </c>
      <c r="D95" s="36" t="s">
        <v>262</v>
      </c>
      <c r="E95" s="39" t="s">
        <v>369</v>
      </c>
      <c r="F95" s="36" t="s">
        <v>269</v>
      </c>
      <c r="G95" s="41" t="s">
        <v>65</v>
      </c>
      <c r="H95" s="41" t="s">
        <v>370</v>
      </c>
      <c r="I95" s="42" t="s">
        <v>371</v>
      </c>
      <c r="J95" s="53">
        <v>6816000</v>
      </c>
      <c r="K95" s="43">
        <v>5400000</v>
      </c>
      <c r="L95" s="44">
        <v>418</v>
      </c>
      <c r="M95" s="54">
        <v>330</v>
      </c>
      <c r="N95" s="65" t="s">
        <v>265</v>
      </c>
      <c r="O95" s="45">
        <v>1006</v>
      </c>
      <c r="P95" s="46" t="s">
        <v>266</v>
      </c>
      <c r="Q95" s="47" t="s">
        <v>372</v>
      </c>
      <c r="R95" s="48" t="s">
        <v>273</v>
      </c>
      <c r="S95" s="48" t="s">
        <v>273</v>
      </c>
      <c r="T95" s="39"/>
    </row>
    <row r="96" spans="1:21" s="40" customFormat="1" ht="30" customHeight="1" x14ac:dyDescent="0.25">
      <c r="A96" s="83" t="str">
        <f t="shared" si="2"/>
        <v>BLM-FY2011-3</v>
      </c>
      <c r="B96" s="30">
        <v>2011</v>
      </c>
      <c r="C96" s="72">
        <v>3</v>
      </c>
      <c r="D96" s="30" t="s">
        <v>393</v>
      </c>
      <c r="E96" s="73" t="s">
        <v>433</v>
      </c>
      <c r="F96" s="30" t="s">
        <v>269</v>
      </c>
      <c r="G96" s="74" t="s">
        <v>2</v>
      </c>
      <c r="H96" s="74" t="s">
        <v>398</v>
      </c>
      <c r="I96" s="74" t="s">
        <v>406</v>
      </c>
      <c r="J96" s="77">
        <v>7500000</v>
      </c>
      <c r="K96" s="86">
        <v>3393000</v>
      </c>
      <c r="L96" s="78">
        <v>5400</v>
      </c>
      <c r="M96" s="79">
        <v>2435</v>
      </c>
      <c r="N96" s="80" t="s">
        <v>265</v>
      </c>
      <c r="O96" s="81">
        <v>3656</v>
      </c>
      <c r="P96" s="84" t="s">
        <v>266</v>
      </c>
      <c r="Q96" s="75" t="s">
        <v>464</v>
      </c>
      <c r="R96" s="76">
        <v>3000</v>
      </c>
      <c r="S96" s="69">
        <v>25000</v>
      </c>
      <c r="T96" s="73"/>
    </row>
    <row r="97" spans="1:21" s="40" customFormat="1" ht="30" customHeight="1" x14ac:dyDescent="0.25">
      <c r="A97" s="30" t="str">
        <f t="shared" si="2"/>
        <v>BLM-FY2011-5</v>
      </c>
      <c r="B97" s="30">
        <v>2011</v>
      </c>
      <c r="C97" s="72">
        <v>5</v>
      </c>
      <c r="D97" s="30" t="s">
        <v>393</v>
      </c>
      <c r="E97" s="73" t="s">
        <v>466</v>
      </c>
      <c r="F97" s="30" t="s">
        <v>269</v>
      </c>
      <c r="G97" s="74" t="s">
        <v>2</v>
      </c>
      <c r="H97" s="74" t="s">
        <v>467</v>
      </c>
      <c r="I97" s="74" t="s">
        <v>399</v>
      </c>
      <c r="J97" s="77">
        <v>1500000</v>
      </c>
      <c r="K97" s="77">
        <v>1500000</v>
      </c>
      <c r="L97" s="78">
        <v>245</v>
      </c>
      <c r="M97" s="79">
        <v>245</v>
      </c>
      <c r="N97" s="80" t="s">
        <v>265</v>
      </c>
      <c r="O97" s="81">
        <v>1005</v>
      </c>
      <c r="P97" s="84" t="s">
        <v>266</v>
      </c>
      <c r="Q97" s="75" t="s">
        <v>468</v>
      </c>
      <c r="R97" s="76">
        <v>5000</v>
      </c>
      <c r="S97" s="69">
        <v>1500</v>
      </c>
      <c r="T97" s="73"/>
    </row>
    <row r="98" spans="1:21" s="40" customFormat="1" ht="30" customHeight="1" x14ac:dyDescent="0.25">
      <c r="A98" s="30" t="str">
        <f t="shared" ref="A98:A123" si="3">D98&amp;"-FY"&amp;B98&amp;"-"&amp;C98</f>
        <v>BLM-FY2012-1</v>
      </c>
      <c r="B98" s="30">
        <v>2012</v>
      </c>
      <c r="C98" s="72">
        <v>1</v>
      </c>
      <c r="D98" s="30" t="s">
        <v>393</v>
      </c>
      <c r="E98" s="73" t="s">
        <v>443</v>
      </c>
      <c r="F98" s="30" t="s">
        <v>269</v>
      </c>
      <c r="G98" s="74" t="s">
        <v>2</v>
      </c>
      <c r="H98" s="74" t="s">
        <v>398</v>
      </c>
      <c r="I98" s="29" t="s">
        <v>406</v>
      </c>
      <c r="J98" s="77">
        <v>6000000</v>
      </c>
      <c r="K98" s="86">
        <v>5990400</v>
      </c>
      <c r="L98" s="78">
        <v>4080</v>
      </c>
      <c r="M98" s="79">
        <v>4080</v>
      </c>
      <c r="N98" s="80" t="s">
        <v>265</v>
      </c>
      <c r="O98" s="81">
        <v>6620</v>
      </c>
      <c r="P98" s="84" t="s">
        <v>266</v>
      </c>
      <c r="Q98" s="75" t="s">
        <v>444</v>
      </c>
      <c r="R98" s="76">
        <v>1000</v>
      </c>
      <c r="S98" s="69">
        <v>10000</v>
      </c>
      <c r="T98" s="73"/>
    </row>
    <row r="99" spans="1:21" s="40" customFormat="1" ht="30" customHeight="1" x14ac:dyDescent="0.25">
      <c r="A99" s="30" t="str">
        <f t="shared" si="3"/>
        <v>BLM-FY2013-4</v>
      </c>
      <c r="B99" s="30">
        <v>2013</v>
      </c>
      <c r="C99" s="72">
        <v>4</v>
      </c>
      <c r="D99" s="30" t="s">
        <v>393</v>
      </c>
      <c r="E99" s="73" t="s">
        <v>433</v>
      </c>
      <c r="F99" s="30" t="s">
        <v>269</v>
      </c>
      <c r="G99" s="74" t="s">
        <v>2</v>
      </c>
      <c r="H99" s="29" t="s">
        <v>398</v>
      </c>
      <c r="I99" s="29" t="s">
        <v>406</v>
      </c>
      <c r="J99" s="77">
        <v>2000000</v>
      </c>
      <c r="K99" s="86">
        <v>76000</v>
      </c>
      <c r="L99" s="78">
        <v>1287</v>
      </c>
      <c r="M99" s="79">
        <v>40</v>
      </c>
      <c r="N99" s="80" t="s">
        <v>265</v>
      </c>
      <c r="O99" s="81">
        <v>11965</v>
      </c>
      <c r="P99" s="84" t="s">
        <v>266</v>
      </c>
      <c r="Q99" s="75" t="s">
        <v>434</v>
      </c>
      <c r="R99" s="76">
        <v>1000</v>
      </c>
      <c r="S99" s="69">
        <v>10000</v>
      </c>
      <c r="T99" s="73"/>
    </row>
    <row r="100" spans="1:21" s="40" customFormat="1" ht="30" customHeight="1" x14ac:dyDescent="0.25">
      <c r="A100" s="35" t="str">
        <f t="shared" si="3"/>
        <v>FWS-FY2011-8</v>
      </c>
      <c r="B100" s="56">
        <v>2011</v>
      </c>
      <c r="C100" s="67">
        <v>8</v>
      </c>
      <c r="D100" s="36" t="s">
        <v>478</v>
      </c>
      <c r="E100" s="96" t="s">
        <v>619</v>
      </c>
      <c r="F100" s="36" t="s">
        <v>269</v>
      </c>
      <c r="G100" s="41" t="s">
        <v>131</v>
      </c>
      <c r="H100" s="41" t="s">
        <v>603</v>
      </c>
      <c r="I100" s="41" t="s">
        <v>620</v>
      </c>
      <c r="J100" s="53">
        <v>2125000</v>
      </c>
      <c r="K100" s="43">
        <v>1250000</v>
      </c>
      <c r="L100" s="44">
        <v>738</v>
      </c>
      <c r="M100" s="54">
        <v>434</v>
      </c>
      <c r="N100" s="91" t="s">
        <v>265</v>
      </c>
      <c r="O100" s="45">
        <v>35223</v>
      </c>
      <c r="P100" s="46" t="s">
        <v>266</v>
      </c>
      <c r="Q100" s="47" t="s">
        <v>657</v>
      </c>
      <c r="R100" s="48">
        <v>0</v>
      </c>
      <c r="S100" s="49">
        <v>0</v>
      </c>
      <c r="T100" s="39"/>
    </row>
    <row r="101" spans="1:21" s="129" customFormat="1" ht="30" customHeight="1" x14ac:dyDescent="0.25">
      <c r="A101" s="36" t="str">
        <f t="shared" si="3"/>
        <v>FWS-FY2012-10</v>
      </c>
      <c r="B101" s="36">
        <v>2012</v>
      </c>
      <c r="C101" s="37">
        <v>10</v>
      </c>
      <c r="D101" s="36" t="s">
        <v>478</v>
      </c>
      <c r="E101" s="39" t="s">
        <v>619</v>
      </c>
      <c r="F101" s="36" t="s">
        <v>269</v>
      </c>
      <c r="G101" s="41" t="s">
        <v>131</v>
      </c>
      <c r="H101" s="41" t="s">
        <v>603</v>
      </c>
      <c r="I101" s="51" t="s">
        <v>620</v>
      </c>
      <c r="J101" s="53">
        <f>2000000-1000000</f>
        <v>1000000</v>
      </c>
      <c r="K101" s="43">
        <v>998000</v>
      </c>
      <c r="L101" s="44">
        <v>500</v>
      </c>
      <c r="M101" s="54">
        <v>500</v>
      </c>
      <c r="N101" s="38" t="s">
        <v>265</v>
      </c>
      <c r="O101" s="45">
        <v>36038</v>
      </c>
      <c r="P101" s="46" t="s">
        <v>266</v>
      </c>
      <c r="Q101" s="47" t="s">
        <v>621</v>
      </c>
      <c r="R101" s="48">
        <v>0</v>
      </c>
      <c r="S101" s="49">
        <v>0</v>
      </c>
      <c r="T101" s="39"/>
      <c r="U101" s="40"/>
    </row>
    <row r="102" spans="1:21" s="129" customFormat="1" ht="30" customHeight="1" x14ac:dyDescent="0.25">
      <c r="A102" s="36" t="str">
        <f t="shared" si="3"/>
        <v>FWS-FY2012-11</v>
      </c>
      <c r="B102" s="36">
        <v>2012</v>
      </c>
      <c r="C102" s="37">
        <v>11</v>
      </c>
      <c r="D102" s="36" t="s">
        <v>478</v>
      </c>
      <c r="E102" s="39" t="s">
        <v>622</v>
      </c>
      <c r="F102" s="36" t="s">
        <v>269</v>
      </c>
      <c r="G102" s="41" t="s">
        <v>131</v>
      </c>
      <c r="H102" s="41" t="s">
        <v>603</v>
      </c>
      <c r="I102" s="51" t="s">
        <v>623</v>
      </c>
      <c r="J102" s="53">
        <v>750000</v>
      </c>
      <c r="K102" s="43">
        <v>749000</v>
      </c>
      <c r="L102" s="44">
        <v>582</v>
      </c>
      <c r="M102" s="54">
        <v>193</v>
      </c>
      <c r="N102" s="91" t="s">
        <v>265</v>
      </c>
      <c r="O102" s="45">
        <v>8649</v>
      </c>
      <c r="P102" s="46" t="s">
        <v>266</v>
      </c>
      <c r="Q102" s="47" t="s">
        <v>624</v>
      </c>
      <c r="R102" s="48">
        <v>0</v>
      </c>
      <c r="S102" s="48">
        <v>0</v>
      </c>
      <c r="T102" s="39"/>
      <c r="U102" s="40"/>
    </row>
    <row r="103" spans="1:21" s="129" customFormat="1" ht="30" customHeight="1" x14ac:dyDescent="0.25">
      <c r="A103" s="35" t="str">
        <f t="shared" si="3"/>
        <v>NPS-FY2011-8</v>
      </c>
      <c r="B103" s="36">
        <v>2011</v>
      </c>
      <c r="C103" s="37">
        <v>8</v>
      </c>
      <c r="D103" s="36" t="s">
        <v>262</v>
      </c>
      <c r="E103" s="39" t="s">
        <v>291</v>
      </c>
      <c r="F103" s="36" t="s">
        <v>269</v>
      </c>
      <c r="G103" s="41" t="s">
        <v>131</v>
      </c>
      <c r="H103" s="41" t="s">
        <v>292</v>
      </c>
      <c r="I103" s="42" t="s">
        <v>293</v>
      </c>
      <c r="J103" s="43">
        <v>1400000</v>
      </c>
      <c r="K103" s="43">
        <v>1400000</v>
      </c>
      <c r="L103" s="44">
        <v>436</v>
      </c>
      <c r="M103" s="54">
        <v>436</v>
      </c>
      <c r="N103" s="65" t="s">
        <v>265</v>
      </c>
      <c r="O103" s="45">
        <v>0</v>
      </c>
      <c r="P103" s="46" t="s">
        <v>266</v>
      </c>
      <c r="Q103" s="47" t="s">
        <v>373</v>
      </c>
      <c r="R103" s="48" t="s">
        <v>273</v>
      </c>
      <c r="S103" s="48" t="s">
        <v>273</v>
      </c>
      <c r="T103" s="39"/>
      <c r="U103" s="40"/>
    </row>
    <row r="104" spans="1:21" s="40" customFormat="1" ht="30" customHeight="1" x14ac:dyDescent="0.25">
      <c r="A104" s="35" t="str">
        <f t="shared" si="3"/>
        <v>NPS-FY2014-4</v>
      </c>
      <c r="B104" s="36">
        <v>2014</v>
      </c>
      <c r="C104" s="37">
        <v>4</v>
      </c>
      <c r="D104" s="36" t="s">
        <v>262</v>
      </c>
      <c r="E104" s="39" t="s">
        <v>291</v>
      </c>
      <c r="F104" s="36" t="s">
        <v>263</v>
      </c>
      <c r="G104" s="41" t="s">
        <v>131</v>
      </c>
      <c r="H104" s="41" t="s">
        <v>292</v>
      </c>
      <c r="I104" s="42" t="s">
        <v>293</v>
      </c>
      <c r="J104" s="43">
        <v>1428000</v>
      </c>
      <c r="K104" s="43">
        <v>1428000</v>
      </c>
      <c r="L104" s="54">
        <v>355</v>
      </c>
      <c r="M104" s="54">
        <v>355</v>
      </c>
      <c r="N104" s="64" t="s">
        <v>265</v>
      </c>
      <c r="O104" s="45" t="s">
        <v>272</v>
      </c>
      <c r="P104" s="46" t="s">
        <v>266</v>
      </c>
      <c r="Q104" s="47" t="s">
        <v>294</v>
      </c>
      <c r="R104" s="48">
        <v>0</v>
      </c>
      <c r="S104" s="49">
        <v>0</v>
      </c>
      <c r="T104" s="39"/>
    </row>
    <row r="105" spans="1:21" s="40" customFormat="1" ht="30" customHeight="1" x14ac:dyDescent="0.25">
      <c r="A105" s="35" t="str">
        <f t="shared" si="3"/>
        <v>NPS-FY2011-12</v>
      </c>
      <c r="B105" s="36">
        <v>2011</v>
      </c>
      <c r="C105" s="37">
        <v>12</v>
      </c>
      <c r="D105" s="36" t="s">
        <v>262</v>
      </c>
      <c r="E105" s="39" t="s">
        <v>386</v>
      </c>
      <c r="F105" s="36" t="s">
        <v>269</v>
      </c>
      <c r="G105" s="41" t="s">
        <v>387</v>
      </c>
      <c r="H105" s="41" t="s">
        <v>388</v>
      </c>
      <c r="I105" s="42" t="s">
        <v>389</v>
      </c>
      <c r="J105" s="53">
        <v>8557000</v>
      </c>
      <c r="K105" s="43">
        <v>8315000</v>
      </c>
      <c r="L105" s="44">
        <v>1299</v>
      </c>
      <c r="M105" s="54">
        <v>5555</v>
      </c>
      <c r="N105" s="65" t="s">
        <v>265</v>
      </c>
      <c r="O105" s="45">
        <v>0</v>
      </c>
      <c r="P105" s="46" t="s">
        <v>266</v>
      </c>
      <c r="Q105" s="47" t="s">
        <v>390</v>
      </c>
      <c r="R105" s="48" t="s">
        <v>273</v>
      </c>
      <c r="S105" s="48" t="s">
        <v>273</v>
      </c>
      <c r="T105" s="39"/>
    </row>
    <row r="106" spans="1:21" s="40" customFormat="1" ht="30" customHeight="1" x14ac:dyDescent="0.25">
      <c r="A106" s="36" t="str">
        <f t="shared" si="3"/>
        <v>FWS-FY2011-4</v>
      </c>
      <c r="B106" s="56">
        <v>2011</v>
      </c>
      <c r="C106" s="67">
        <v>4</v>
      </c>
      <c r="D106" s="36" t="s">
        <v>478</v>
      </c>
      <c r="E106" s="96" t="s">
        <v>610</v>
      </c>
      <c r="F106" s="36" t="s">
        <v>269</v>
      </c>
      <c r="G106" s="41" t="s">
        <v>6</v>
      </c>
      <c r="H106" s="41" t="s">
        <v>611</v>
      </c>
      <c r="I106" s="41" t="s">
        <v>612</v>
      </c>
      <c r="J106" s="53">
        <v>2500000</v>
      </c>
      <c r="K106" s="43">
        <v>1500000</v>
      </c>
      <c r="L106" s="44">
        <v>1401</v>
      </c>
      <c r="M106" s="54">
        <v>841</v>
      </c>
      <c r="N106" s="91" t="s">
        <v>265</v>
      </c>
      <c r="O106" s="45">
        <v>32670</v>
      </c>
      <c r="P106" s="46" t="s">
        <v>266</v>
      </c>
      <c r="Q106" s="47" t="s">
        <v>646</v>
      </c>
      <c r="R106" s="48">
        <v>0</v>
      </c>
      <c r="S106" s="49">
        <v>0</v>
      </c>
      <c r="T106" s="39"/>
    </row>
    <row r="107" spans="1:21" s="40" customFormat="1" ht="30" customHeight="1" x14ac:dyDescent="0.25">
      <c r="A107" s="36" t="str">
        <f t="shared" si="3"/>
        <v>FWS-FY2011-10</v>
      </c>
      <c r="B107" s="56">
        <v>2011</v>
      </c>
      <c r="C107" s="67">
        <v>10</v>
      </c>
      <c r="D107" s="36" t="s">
        <v>478</v>
      </c>
      <c r="E107" s="96" t="s">
        <v>659</v>
      </c>
      <c r="F107" s="36" t="s">
        <v>269</v>
      </c>
      <c r="G107" s="41" t="s">
        <v>6</v>
      </c>
      <c r="H107" s="41" t="s">
        <v>660</v>
      </c>
      <c r="I107" s="41" t="s">
        <v>661</v>
      </c>
      <c r="J107" s="53">
        <v>4000000</v>
      </c>
      <c r="K107" s="43">
        <v>2172000</v>
      </c>
      <c r="L107" s="44">
        <v>1844</v>
      </c>
      <c r="M107" s="54">
        <v>1001</v>
      </c>
      <c r="N107" s="91" t="s">
        <v>265</v>
      </c>
      <c r="O107" s="45">
        <v>14172</v>
      </c>
      <c r="P107" s="46" t="s">
        <v>266</v>
      </c>
      <c r="Q107" s="47" t="s">
        <v>662</v>
      </c>
      <c r="R107" s="48">
        <v>0</v>
      </c>
      <c r="S107" s="49">
        <v>10000</v>
      </c>
      <c r="T107" s="39" t="s">
        <v>663</v>
      </c>
    </row>
    <row r="108" spans="1:21" s="40" customFormat="1" ht="30" customHeight="1" x14ac:dyDescent="0.25">
      <c r="A108" s="36" t="str">
        <f t="shared" si="3"/>
        <v>FWS-FY2011-14</v>
      </c>
      <c r="B108" s="56">
        <v>2011</v>
      </c>
      <c r="C108" s="67">
        <v>14</v>
      </c>
      <c r="D108" s="36" t="s">
        <v>478</v>
      </c>
      <c r="E108" s="96" t="s">
        <v>668</v>
      </c>
      <c r="F108" s="36" t="s">
        <v>269</v>
      </c>
      <c r="G108" s="41" t="s">
        <v>6</v>
      </c>
      <c r="H108" s="41" t="s">
        <v>669</v>
      </c>
      <c r="I108" s="41" t="s">
        <v>670</v>
      </c>
      <c r="J108" s="53">
        <v>2000000</v>
      </c>
      <c r="K108" s="43">
        <v>500000</v>
      </c>
      <c r="L108" s="44">
        <v>750</v>
      </c>
      <c r="M108" s="54">
        <v>187</v>
      </c>
      <c r="N108" s="91" t="s">
        <v>265</v>
      </c>
      <c r="O108" s="45">
        <v>55826</v>
      </c>
      <c r="P108" s="46" t="s">
        <v>266</v>
      </c>
      <c r="Q108" s="47" t="s">
        <v>671</v>
      </c>
      <c r="R108" s="48">
        <v>0</v>
      </c>
      <c r="S108" s="49">
        <v>1000</v>
      </c>
      <c r="T108" s="39" t="s">
        <v>672</v>
      </c>
    </row>
    <row r="109" spans="1:21" s="40" customFormat="1" ht="30" customHeight="1" x14ac:dyDescent="0.25">
      <c r="A109" s="36" t="str">
        <f t="shared" si="3"/>
        <v>FWS-FY2012-3</v>
      </c>
      <c r="B109" s="36">
        <v>2012</v>
      </c>
      <c r="C109" s="37">
        <v>3</v>
      </c>
      <c r="D109" s="36" t="s">
        <v>478</v>
      </c>
      <c r="E109" s="39" t="s">
        <v>590</v>
      </c>
      <c r="F109" s="36" t="s">
        <v>269</v>
      </c>
      <c r="G109" s="41" t="s">
        <v>6</v>
      </c>
      <c r="H109" s="41" t="s">
        <v>591</v>
      </c>
      <c r="I109" s="51" t="s">
        <v>592</v>
      </c>
      <c r="J109" s="53">
        <v>1200000</v>
      </c>
      <c r="K109" s="43">
        <v>0</v>
      </c>
      <c r="L109" s="44">
        <v>343</v>
      </c>
      <c r="M109" s="54">
        <v>0</v>
      </c>
      <c r="N109" s="91" t="s">
        <v>265</v>
      </c>
      <c r="O109" s="45">
        <v>62655</v>
      </c>
      <c r="P109" s="46" t="s">
        <v>266</v>
      </c>
      <c r="Q109" s="47" t="s">
        <v>593</v>
      </c>
      <c r="R109" s="48">
        <v>5000</v>
      </c>
      <c r="S109" s="49">
        <v>0</v>
      </c>
      <c r="T109" s="39" t="s">
        <v>594</v>
      </c>
    </row>
    <row r="110" spans="1:21" s="40" customFormat="1" ht="30" customHeight="1" x14ac:dyDescent="0.25">
      <c r="A110" s="36" t="str">
        <f t="shared" si="3"/>
        <v>FWS-FY2012-8</v>
      </c>
      <c r="B110" s="36">
        <v>2012</v>
      </c>
      <c r="C110" s="37">
        <v>8</v>
      </c>
      <c r="D110" s="36" t="s">
        <v>478</v>
      </c>
      <c r="E110" s="39" t="s">
        <v>610</v>
      </c>
      <c r="F110" s="36" t="s">
        <v>269</v>
      </c>
      <c r="G110" s="41" t="s">
        <v>6</v>
      </c>
      <c r="H110" s="41" t="s">
        <v>611</v>
      </c>
      <c r="I110" s="51" t="s">
        <v>612</v>
      </c>
      <c r="J110" s="53">
        <v>2565000</v>
      </c>
      <c r="K110" s="43">
        <v>1996000</v>
      </c>
      <c r="L110" s="44">
        <v>1500</v>
      </c>
      <c r="M110" s="54">
        <v>1167</v>
      </c>
      <c r="N110" s="91" t="s">
        <v>275</v>
      </c>
      <c r="O110" s="45">
        <v>34404</v>
      </c>
      <c r="P110" s="46" t="s">
        <v>266</v>
      </c>
      <c r="Q110" s="47" t="s">
        <v>613</v>
      </c>
      <c r="R110" s="48">
        <v>10000</v>
      </c>
      <c r="S110" s="49">
        <v>0</v>
      </c>
      <c r="T110" s="39" t="s">
        <v>614</v>
      </c>
    </row>
    <row r="111" spans="1:21" s="40" customFormat="1" ht="30" customHeight="1" x14ac:dyDescent="0.25">
      <c r="A111" s="36" t="str">
        <f t="shared" si="3"/>
        <v>FWS-FY2013-6</v>
      </c>
      <c r="B111" s="36">
        <v>2013</v>
      </c>
      <c r="C111" s="37">
        <v>6</v>
      </c>
      <c r="D111" s="36" t="s">
        <v>478</v>
      </c>
      <c r="E111" s="39" t="s">
        <v>532</v>
      </c>
      <c r="F111" s="36" t="s">
        <v>269</v>
      </c>
      <c r="G111" s="41" t="s">
        <v>6</v>
      </c>
      <c r="H111" s="90" t="s">
        <v>533</v>
      </c>
      <c r="I111" s="51" t="s">
        <v>534</v>
      </c>
      <c r="J111" s="53">
        <v>1000000</v>
      </c>
      <c r="K111" s="43">
        <v>1000000</v>
      </c>
      <c r="L111" s="44">
        <v>640</v>
      </c>
      <c r="M111" s="54">
        <v>640</v>
      </c>
      <c r="N111" s="65" t="s">
        <v>265</v>
      </c>
      <c r="O111" s="45">
        <v>22859</v>
      </c>
      <c r="P111" s="46" t="s">
        <v>266</v>
      </c>
      <c r="Q111" s="47" t="s">
        <v>535</v>
      </c>
      <c r="R111" s="48">
        <v>25000</v>
      </c>
      <c r="S111" s="49">
        <v>0</v>
      </c>
      <c r="T111" s="39" t="s">
        <v>536</v>
      </c>
    </row>
    <row r="112" spans="1:21" s="40" customFormat="1" ht="30" customHeight="1" x14ac:dyDescent="0.25">
      <c r="A112" s="35" t="str">
        <f t="shared" si="3"/>
        <v>NPS-FY2014-3</v>
      </c>
      <c r="B112" s="36">
        <v>2014</v>
      </c>
      <c r="C112" s="37">
        <v>3</v>
      </c>
      <c r="D112" s="36" t="s">
        <v>262</v>
      </c>
      <c r="E112" s="39" t="s">
        <v>287</v>
      </c>
      <c r="F112" s="36" t="s">
        <v>269</v>
      </c>
      <c r="G112" s="41" t="s">
        <v>6</v>
      </c>
      <c r="H112" s="41" t="s">
        <v>288</v>
      </c>
      <c r="I112" s="42" t="s">
        <v>289</v>
      </c>
      <c r="J112" s="53">
        <v>1760000</v>
      </c>
      <c r="K112" s="43">
        <v>1760000</v>
      </c>
      <c r="L112" s="44">
        <v>40</v>
      </c>
      <c r="M112" s="54">
        <v>40</v>
      </c>
      <c r="N112" s="64" t="s">
        <v>265</v>
      </c>
      <c r="O112" s="45">
        <v>99</v>
      </c>
      <c r="P112" s="46" t="s">
        <v>266</v>
      </c>
      <c r="Q112" s="47" t="s">
        <v>290</v>
      </c>
      <c r="R112" s="48">
        <v>0</v>
      </c>
      <c r="S112" s="49">
        <v>0</v>
      </c>
      <c r="T112" s="39"/>
    </row>
    <row r="113" spans="1:20" s="40" customFormat="1" ht="30" customHeight="1" x14ac:dyDescent="0.25">
      <c r="A113" s="36" t="str">
        <f t="shared" si="3"/>
        <v>FWS-FY2011-19</v>
      </c>
      <c r="B113" s="56">
        <v>2011</v>
      </c>
      <c r="C113" s="67">
        <v>19</v>
      </c>
      <c r="D113" s="36" t="s">
        <v>478</v>
      </c>
      <c r="E113" s="96" t="s">
        <v>686</v>
      </c>
      <c r="F113" s="36" t="s">
        <v>269</v>
      </c>
      <c r="G113" s="41" t="s">
        <v>71</v>
      </c>
      <c r="H113" s="41" t="s">
        <v>687</v>
      </c>
      <c r="I113" s="41" t="s">
        <v>688</v>
      </c>
      <c r="J113" s="53">
        <v>1500000</v>
      </c>
      <c r="K113" s="43">
        <v>1600000</v>
      </c>
      <c r="L113" s="44">
        <v>500</v>
      </c>
      <c r="M113" s="54">
        <v>533</v>
      </c>
      <c r="N113" s="91" t="s">
        <v>265</v>
      </c>
      <c r="O113" s="45">
        <v>30641</v>
      </c>
      <c r="P113" s="46" t="s">
        <v>266</v>
      </c>
      <c r="Q113" s="47" t="s">
        <v>689</v>
      </c>
      <c r="R113" s="48">
        <v>0</v>
      </c>
      <c r="S113" s="49">
        <v>10000</v>
      </c>
      <c r="T113" s="39" t="s">
        <v>690</v>
      </c>
    </row>
    <row r="114" spans="1:20" s="40" customFormat="1" ht="30" customHeight="1" x14ac:dyDescent="0.25">
      <c r="A114" s="36" t="str">
        <f t="shared" si="3"/>
        <v>FWS-FY2011-18</v>
      </c>
      <c r="B114" s="56">
        <v>2011</v>
      </c>
      <c r="C114" s="67">
        <v>18</v>
      </c>
      <c r="D114" s="36" t="s">
        <v>478</v>
      </c>
      <c r="E114" s="96" t="s">
        <v>484</v>
      </c>
      <c r="F114" s="36" t="s">
        <v>269</v>
      </c>
      <c r="G114" s="41" t="s">
        <v>20</v>
      </c>
      <c r="H114" s="41" t="s">
        <v>485</v>
      </c>
      <c r="I114" s="41" t="s">
        <v>486</v>
      </c>
      <c r="J114" s="53">
        <v>1000000</v>
      </c>
      <c r="K114" s="43">
        <v>1000000</v>
      </c>
      <c r="L114" s="44">
        <v>200</v>
      </c>
      <c r="M114" s="54">
        <v>200</v>
      </c>
      <c r="N114" s="91" t="s">
        <v>265</v>
      </c>
      <c r="O114" s="81">
        <v>11581</v>
      </c>
      <c r="P114" s="84" t="s">
        <v>266</v>
      </c>
      <c r="Q114" s="47" t="s">
        <v>684</v>
      </c>
      <c r="R114" s="48">
        <v>0</v>
      </c>
      <c r="S114" s="49">
        <v>1000</v>
      </c>
      <c r="T114" s="39" t="s">
        <v>685</v>
      </c>
    </row>
    <row r="115" spans="1:20" s="40" customFormat="1" ht="30" customHeight="1" x14ac:dyDescent="0.25">
      <c r="A115" s="36" t="str">
        <f t="shared" si="3"/>
        <v>NPS-FY2011-10</v>
      </c>
      <c r="B115" s="36">
        <v>2011</v>
      </c>
      <c r="C115" s="37">
        <v>10</v>
      </c>
      <c r="D115" s="36" t="s">
        <v>262</v>
      </c>
      <c r="E115" s="39" t="s">
        <v>379</v>
      </c>
      <c r="F115" s="36" t="s">
        <v>269</v>
      </c>
      <c r="G115" s="41" t="s">
        <v>20</v>
      </c>
      <c r="H115" s="41" t="s">
        <v>271</v>
      </c>
      <c r="I115" s="42" t="s">
        <v>380</v>
      </c>
      <c r="J115" s="53">
        <v>3750000</v>
      </c>
      <c r="K115" s="43">
        <v>500000</v>
      </c>
      <c r="L115" s="44">
        <v>166</v>
      </c>
      <c r="M115" s="54">
        <v>23</v>
      </c>
      <c r="N115" s="65" t="s">
        <v>265</v>
      </c>
      <c r="O115" s="45">
        <v>864</v>
      </c>
      <c r="P115" s="46" t="s">
        <v>266</v>
      </c>
      <c r="Q115" s="47" t="s">
        <v>381</v>
      </c>
      <c r="R115" s="48" t="s">
        <v>273</v>
      </c>
      <c r="S115" s="48" t="s">
        <v>273</v>
      </c>
      <c r="T115" s="39"/>
    </row>
    <row r="116" spans="1:20" s="40" customFormat="1" ht="30" customHeight="1" x14ac:dyDescent="0.25">
      <c r="A116" s="35" t="str">
        <f t="shared" si="3"/>
        <v>NPS-FY2011-13</v>
      </c>
      <c r="B116" s="36">
        <v>2011</v>
      </c>
      <c r="C116" s="37">
        <v>13</v>
      </c>
      <c r="D116" s="36" t="s">
        <v>262</v>
      </c>
      <c r="E116" s="39" t="s">
        <v>303</v>
      </c>
      <c r="F116" s="36" t="s">
        <v>269</v>
      </c>
      <c r="G116" s="41" t="s">
        <v>304</v>
      </c>
      <c r="H116" s="41" t="s">
        <v>391</v>
      </c>
      <c r="I116" s="42" t="s">
        <v>305</v>
      </c>
      <c r="J116" s="53">
        <v>3750000</v>
      </c>
      <c r="K116" s="43">
        <v>2300000</v>
      </c>
      <c r="L116" s="44">
        <v>90</v>
      </c>
      <c r="M116" s="54">
        <v>55</v>
      </c>
      <c r="N116" s="65" t="s">
        <v>265</v>
      </c>
      <c r="O116" s="45">
        <v>1355</v>
      </c>
      <c r="P116" s="46" t="s">
        <v>266</v>
      </c>
      <c r="Q116" s="47" t="s">
        <v>392</v>
      </c>
      <c r="R116" s="48" t="s">
        <v>273</v>
      </c>
      <c r="S116" s="48" t="s">
        <v>273</v>
      </c>
      <c r="T116" s="39"/>
    </row>
    <row r="117" spans="1:20" s="40" customFormat="1" ht="30" customHeight="1" x14ac:dyDescent="0.25">
      <c r="A117" s="35" t="str">
        <f t="shared" si="3"/>
        <v>NPS-FY2013-3</v>
      </c>
      <c r="B117" s="36">
        <v>2013</v>
      </c>
      <c r="C117" s="37">
        <v>3</v>
      </c>
      <c r="D117" s="36" t="s">
        <v>262</v>
      </c>
      <c r="E117" s="39" t="s">
        <v>303</v>
      </c>
      <c r="F117" s="36" t="s">
        <v>269</v>
      </c>
      <c r="G117" s="41" t="s">
        <v>304</v>
      </c>
      <c r="H117" s="37" t="s">
        <v>304</v>
      </c>
      <c r="I117" s="42" t="s">
        <v>305</v>
      </c>
      <c r="J117" s="53">
        <v>2738000</v>
      </c>
      <c r="K117" s="43">
        <v>2738000</v>
      </c>
      <c r="L117" s="44">
        <v>74</v>
      </c>
      <c r="M117" s="54">
        <v>74</v>
      </c>
      <c r="N117" s="64" t="s">
        <v>265</v>
      </c>
      <c r="O117" s="45">
        <v>1743</v>
      </c>
      <c r="P117" s="46" t="s">
        <v>266</v>
      </c>
      <c r="Q117" s="47" t="s">
        <v>317</v>
      </c>
      <c r="R117" s="48">
        <v>0</v>
      </c>
      <c r="S117" s="49">
        <v>0</v>
      </c>
      <c r="T117" s="39"/>
    </row>
    <row r="118" spans="1:20" s="40" customFormat="1" ht="30" customHeight="1" x14ac:dyDescent="0.25">
      <c r="A118" s="36" t="str">
        <f t="shared" si="3"/>
        <v>NPS-FY2014-7</v>
      </c>
      <c r="B118" s="36">
        <v>2014</v>
      </c>
      <c r="C118" s="37">
        <v>7</v>
      </c>
      <c r="D118" s="36" t="s">
        <v>262</v>
      </c>
      <c r="E118" s="39" t="s">
        <v>303</v>
      </c>
      <c r="F118" s="36" t="s">
        <v>269</v>
      </c>
      <c r="G118" s="41" t="s">
        <v>304</v>
      </c>
      <c r="H118" s="41" t="s">
        <v>304</v>
      </c>
      <c r="I118" s="42" t="s">
        <v>305</v>
      </c>
      <c r="J118" s="53">
        <v>2771000</v>
      </c>
      <c r="K118" s="43">
        <v>2771000</v>
      </c>
      <c r="L118" s="44">
        <v>3</v>
      </c>
      <c r="M118" s="54">
        <v>3</v>
      </c>
      <c r="N118" s="64" t="s">
        <v>265</v>
      </c>
      <c r="O118" s="45">
        <v>1814</v>
      </c>
      <c r="P118" s="46" t="s">
        <v>266</v>
      </c>
      <c r="Q118" s="47" t="s">
        <v>306</v>
      </c>
      <c r="R118" s="48">
        <v>0</v>
      </c>
      <c r="S118" s="49">
        <v>0</v>
      </c>
      <c r="T118" s="39"/>
    </row>
    <row r="119" spans="1:20" s="40" customFormat="1" ht="30" customHeight="1" x14ac:dyDescent="0.25">
      <c r="A119" s="35" t="str">
        <f t="shared" si="3"/>
        <v>FWS-FY2013-13</v>
      </c>
      <c r="B119" s="36">
        <v>2013</v>
      </c>
      <c r="C119" s="37">
        <v>13</v>
      </c>
      <c r="D119" s="36" t="s">
        <v>478</v>
      </c>
      <c r="E119" s="39" t="s">
        <v>564</v>
      </c>
      <c r="F119" s="36" t="s">
        <v>269</v>
      </c>
      <c r="G119" s="41" t="s">
        <v>30</v>
      </c>
      <c r="H119" s="90" t="s">
        <v>565</v>
      </c>
      <c r="I119" s="51" t="s">
        <v>566</v>
      </c>
      <c r="J119" s="53">
        <v>1000000</v>
      </c>
      <c r="K119" s="43">
        <v>1000000</v>
      </c>
      <c r="L119" s="44">
        <v>208</v>
      </c>
      <c r="M119" s="54">
        <v>208</v>
      </c>
      <c r="N119" s="65" t="s">
        <v>265</v>
      </c>
      <c r="O119" s="45">
        <v>2985</v>
      </c>
      <c r="P119" s="46" t="s">
        <v>266</v>
      </c>
      <c r="Q119" s="47" t="s">
        <v>567</v>
      </c>
      <c r="R119" s="48">
        <v>18000</v>
      </c>
      <c r="S119" s="49">
        <v>0</v>
      </c>
      <c r="T119" s="39" t="s">
        <v>568</v>
      </c>
    </row>
    <row r="120" spans="1:20" s="40" customFormat="1" ht="30" customHeight="1" x14ac:dyDescent="0.25">
      <c r="A120" s="36" t="str">
        <f t="shared" si="3"/>
        <v>NPS-FY2013-7</v>
      </c>
      <c r="B120" s="36">
        <v>2013</v>
      </c>
      <c r="C120" s="37">
        <v>7</v>
      </c>
      <c r="D120" s="36" t="s">
        <v>262</v>
      </c>
      <c r="E120" s="39" t="s">
        <v>331</v>
      </c>
      <c r="F120" s="36" t="s">
        <v>269</v>
      </c>
      <c r="G120" s="41" t="s">
        <v>30</v>
      </c>
      <c r="H120" s="37" t="s">
        <v>332</v>
      </c>
      <c r="I120" s="42" t="s">
        <v>333</v>
      </c>
      <c r="J120" s="53">
        <v>1000000</v>
      </c>
      <c r="K120" s="43">
        <v>1000000</v>
      </c>
      <c r="L120" s="44">
        <v>226</v>
      </c>
      <c r="M120" s="54">
        <v>226</v>
      </c>
      <c r="N120" s="64" t="s">
        <v>265</v>
      </c>
      <c r="O120" s="45">
        <v>0</v>
      </c>
      <c r="P120" s="46" t="s">
        <v>266</v>
      </c>
      <c r="Q120" s="47" t="s">
        <v>334</v>
      </c>
      <c r="R120" s="48">
        <v>15000</v>
      </c>
      <c r="S120" s="49">
        <v>30000</v>
      </c>
      <c r="T120" s="39"/>
    </row>
    <row r="121" spans="1:20" s="40" customFormat="1" ht="30" customHeight="1" x14ac:dyDescent="0.25">
      <c r="A121" s="35" t="str">
        <f t="shared" si="3"/>
        <v>FWS-FY2011-22</v>
      </c>
      <c r="B121" s="56">
        <v>2011</v>
      </c>
      <c r="C121" s="67">
        <v>22</v>
      </c>
      <c r="D121" s="36" t="s">
        <v>478</v>
      </c>
      <c r="E121" s="96" t="s">
        <v>697</v>
      </c>
      <c r="F121" s="36" t="s">
        <v>269</v>
      </c>
      <c r="G121" s="41" t="s">
        <v>144</v>
      </c>
      <c r="H121" s="41" t="s">
        <v>698</v>
      </c>
      <c r="I121" s="41" t="s">
        <v>699</v>
      </c>
      <c r="J121" s="88">
        <v>0</v>
      </c>
      <c r="K121" s="43">
        <v>950000</v>
      </c>
      <c r="L121" s="93" t="s">
        <v>691</v>
      </c>
      <c r="M121" s="54">
        <v>222.36</v>
      </c>
      <c r="N121" s="91" t="s">
        <v>265</v>
      </c>
      <c r="O121" s="94" t="s">
        <v>692</v>
      </c>
      <c r="P121" s="46" t="s">
        <v>266</v>
      </c>
      <c r="Q121" s="47" t="s">
        <v>692</v>
      </c>
      <c r="R121" s="48">
        <v>0</v>
      </c>
      <c r="S121" s="49" t="s">
        <v>692</v>
      </c>
      <c r="T121" s="39"/>
    </row>
    <row r="122" spans="1:20" s="40" customFormat="1" ht="30" customHeight="1" x14ac:dyDescent="0.25">
      <c r="A122" s="30" t="str">
        <f t="shared" si="3"/>
        <v>BLM-FY2011-4</v>
      </c>
      <c r="B122" s="30">
        <v>2011</v>
      </c>
      <c r="C122" s="72">
        <v>4</v>
      </c>
      <c r="D122" s="30" t="s">
        <v>393</v>
      </c>
      <c r="E122" s="73" t="s">
        <v>400</v>
      </c>
      <c r="F122" s="30" t="s">
        <v>269</v>
      </c>
      <c r="G122" s="74" t="s">
        <v>336</v>
      </c>
      <c r="H122" s="74" t="s">
        <v>401</v>
      </c>
      <c r="I122" s="74" t="s">
        <v>402</v>
      </c>
      <c r="J122" s="77">
        <v>3000000</v>
      </c>
      <c r="K122" s="86">
        <v>2700000</v>
      </c>
      <c r="L122" s="78">
        <v>377</v>
      </c>
      <c r="M122" s="79">
        <v>377</v>
      </c>
      <c r="N122" s="80" t="s">
        <v>265</v>
      </c>
      <c r="O122" s="81">
        <v>1958</v>
      </c>
      <c r="P122" s="84" t="s">
        <v>266</v>
      </c>
      <c r="Q122" s="75" t="s">
        <v>465</v>
      </c>
      <c r="R122" s="76">
        <v>50000</v>
      </c>
      <c r="S122" s="69">
        <v>15000</v>
      </c>
      <c r="T122" s="73"/>
    </row>
    <row r="123" spans="1:20" s="40" customFormat="1" ht="30" customHeight="1" x14ac:dyDescent="0.25">
      <c r="A123" s="36" t="str">
        <f t="shared" si="3"/>
        <v>NPS-FY2013-8</v>
      </c>
      <c r="B123" s="36">
        <v>2013</v>
      </c>
      <c r="C123" s="37">
        <v>8</v>
      </c>
      <c r="D123" s="36" t="s">
        <v>262</v>
      </c>
      <c r="E123" s="39" t="s">
        <v>335</v>
      </c>
      <c r="F123" s="36" t="s">
        <v>263</v>
      </c>
      <c r="G123" s="41" t="s">
        <v>336</v>
      </c>
      <c r="H123" s="41" t="s">
        <v>337</v>
      </c>
      <c r="I123" s="42" t="s">
        <v>338</v>
      </c>
      <c r="J123" s="53">
        <v>8000</v>
      </c>
      <c r="K123" s="43">
        <v>8000000</v>
      </c>
      <c r="L123" s="44">
        <v>86</v>
      </c>
      <c r="M123" s="54">
        <v>86</v>
      </c>
      <c r="N123" s="64" t="s">
        <v>265</v>
      </c>
      <c r="O123" s="45">
        <v>2134</v>
      </c>
      <c r="P123" s="46" t="s">
        <v>266</v>
      </c>
      <c r="Q123" s="47" t="s">
        <v>339</v>
      </c>
      <c r="R123" s="48">
        <v>0</v>
      </c>
      <c r="S123" s="49">
        <v>0</v>
      </c>
      <c r="T123" s="39"/>
    </row>
    <row r="124" spans="1:20" s="148" customFormat="1" x14ac:dyDescent="0.25">
      <c r="I124" s="149" t="s">
        <v>724</v>
      </c>
      <c r="J124" s="150">
        <f>SUM(J2:J123)</f>
        <v>392332950.5</v>
      </c>
      <c r="K124" s="150">
        <f>SUM(K2:K123)</f>
        <v>313351780</v>
      </c>
      <c r="L124" s="151">
        <f>SUM(L2:L123)</f>
        <v>388617</v>
      </c>
      <c r="M124" s="151">
        <f>SUM(M2:M123)</f>
        <v>294949.53999999998</v>
      </c>
      <c r="N124" s="150"/>
      <c r="O124" s="152">
        <f>SUM(O2:O123)</f>
        <v>9089294.9199999999</v>
      </c>
    </row>
  </sheetData>
  <autoFilter ref="A1:U124"/>
  <sortState ref="A2:U159">
    <sortCondition ref="G2:G159"/>
    <sortCondition ref="D2:D159"/>
    <sortCondition ref="B2:B159"/>
  </sortState>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5"/>
  <sheetViews>
    <sheetView topLeftCell="A22" workbookViewId="0">
      <selection activeCell="L30" sqref="L30"/>
    </sheetView>
  </sheetViews>
  <sheetFormatPr defaultRowHeight="15" x14ac:dyDescent="0.25"/>
  <cols>
    <col min="1" max="1" width="14.28515625" customWidth="1"/>
    <col min="2" max="2" width="16.28515625" bestFit="1" customWidth="1"/>
    <col min="3" max="3" width="20.140625" customWidth="1"/>
    <col min="4" max="4" width="6" customWidth="1"/>
    <col min="5" max="30" width="7" customWidth="1"/>
    <col min="31" max="109" width="8" customWidth="1"/>
    <col min="110" max="110" width="9" customWidth="1"/>
    <col min="111" max="111" width="7.28515625" customWidth="1"/>
    <col min="112" max="112" width="11.28515625" bestFit="1" customWidth="1"/>
  </cols>
  <sheetData>
    <row r="3" spans="1:8" x14ac:dyDescent="0.25">
      <c r="A3" s="108" t="s">
        <v>700</v>
      </c>
      <c r="B3" t="s">
        <v>703</v>
      </c>
      <c r="C3" t="s">
        <v>704</v>
      </c>
    </row>
    <row r="4" spans="1:8" x14ac:dyDescent="0.25">
      <c r="A4" s="1" t="s">
        <v>582</v>
      </c>
      <c r="B4" s="109">
        <v>99000</v>
      </c>
      <c r="C4" s="109">
        <v>151</v>
      </c>
    </row>
    <row r="5" spans="1:8" x14ac:dyDescent="0.25">
      <c r="A5" s="1" t="s">
        <v>82</v>
      </c>
      <c r="B5" s="109">
        <v>4143200</v>
      </c>
      <c r="C5" s="109">
        <v>1657</v>
      </c>
    </row>
    <row r="6" spans="1:8" x14ac:dyDescent="0.25">
      <c r="A6" s="1" t="s">
        <v>85</v>
      </c>
      <c r="B6" s="109">
        <v>10900000</v>
      </c>
      <c r="C6" s="109">
        <v>50954</v>
      </c>
    </row>
    <row r="7" spans="1:8" x14ac:dyDescent="0.25">
      <c r="A7" s="1" t="s">
        <v>26</v>
      </c>
      <c r="B7" s="109">
        <v>42189080</v>
      </c>
      <c r="C7" s="109">
        <v>24246</v>
      </c>
    </row>
    <row r="8" spans="1:8" x14ac:dyDescent="0.25">
      <c r="A8" s="1" t="s">
        <v>24</v>
      </c>
      <c r="B8" s="109">
        <v>6476000</v>
      </c>
      <c r="C8" s="109">
        <v>2679</v>
      </c>
    </row>
    <row r="9" spans="1:8" x14ac:dyDescent="0.25">
      <c r="A9" s="1" t="s">
        <v>537</v>
      </c>
      <c r="B9" s="109">
        <v>10298000</v>
      </c>
      <c r="C9" s="109">
        <v>2718</v>
      </c>
    </row>
    <row r="10" spans="1:8" x14ac:dyDescent="0.25">
      <c r="A10" s="23" t="s">
        <v>579</v>
      </c>
      <c r="B10" s="114">
        <v>5115000</v>
      </c>
      <c r="C10" s="114">
        <v>0</v>
      </c>
      <c r="D10" s="24"/>
      <c r="E10" s="24" t="s">
        <v>708</v>
      </c>
      <c r="F10" s="24"/>
      <c r="G10" s="24"/>
      <c r="H10" s="24"/>
    </row>
    <row r="11" spans="1:8" x14ac:dyDescent="0.25">
      <c r="A11" s="1" t="s">
        <v>16</v>
      </c>
      <c r="B11" s="109">
        <v>49034100</v>
      </c>
      <c r="C11" s="109">
        <v>48946</v>
      </c>
    </row>
    <row r="12" spans="1:8" x14ac:dyDescent="0.25">
      <c r="A12" s="1" t="s">
        <v>18</v>
      </c>
      <c r="B12" s="109">
        <v>3000000</v>
      </c>
      <c r="C12" s="109">
        <v>3708</v>
      </c>
    </row>
    <row r="13" spans="1:8" x14ac:dyDescent="0.25">
      <c r="A13" s="1" t="s">
        <v>12</v>
      </c>
      <c r="B13" s="109">
        <v>2246000</v>
      </c>
      <c r="C13" s="109">
        <v>563</v>
      </c>
    </row>
    <row r="14" spans="1:8" x14ac:dyDescent="0.25">
      <c r="A14" s="1" t="s">
        <v>545</v>
      </c>
      <c r="B14" s="109">
        <v>1400000</v>
      </c>
      <c r="C14" s="109">
        <v>435</v>
      </c>
    </row>
    <row r="15" spans="1:8" x14ac:dyDescent="0.25">
      <c r="A15" s="1" t="s">
        <v>550</v>
      </c>
      <c r="B15" s="109">
        <v>500000</v>
      </c>
      <c r="C15" s="109">
        <v>166</v>
      </c>
    </row>
    <row r="16" spans="1:8" x14ac:dyDescent="0.25">
      <c r="A16" s="1" t="s">
        <v>4</v>
      </c>
      <c r="B16" s="109">
        <v>8390000</v>
      </c>
      <c r="C16" s="109">
        <v>6025</v>
      </c>
    </row>
    <row r="17" spans="1:3" x14ac:dyDescent="0.25">
      <c r="A17" s="1" t="s">
        <v>558</v>
      </c>
      <c r="B17" s="109">
        <v>2822000</v>
      </c>
      <c r="C17" s="109">
        <v>1979.94</v>
      </c>
    </row>
    <row r="18" spans="1:3" x14ac:dyDescent="0.25">
      <c r="A18" s="1" t="s">
        <v>522</v>
      </c>
      <c r="B18" s="109">
        <v>2000000</v>
      </c>
      <c r="C18" s="109">
        <v>5491</v>
      </c>
    </row>
    <row r="19" spans="1:3" x14ac:dyDescent="0.25">
      <c r="A19" s="1" t="s">
        <v>108</v>
      </c>
      <c r="B19" s="109">
        <v>3000000</v>
      </c>
      <c r="C19" s="109">
        <v>1200</v>
      </c>
    </row>
    <row r="20" spans="1:3" x14ac:dyDescent="0.25">
      <c r="A20" s="1" t="s">
        <v>22</v>
      </c>
      <c r="B20" s="109">
        <v>2140000</v>
      </c>
      <c r="C20" s="109">
        <v>927</v>
      </c>
    </row>
    <row r="21" spans="1:3" x14ac:dyDescent="0.25">
      <c r="A21" s="1" t="s">
        <v>110</v>
      </c>
      <c r="B21" s="109">
        <v>1700000</v>
      </c>
      <c r="C21" s="109">
        <v>23</v>
      </c>
    </row>
    <row r="22" spans="1:3" x14ac:dyDescent="0.25">
      <c r="A22" s="1" t="s">
        <v>10</v>
      </c>
      <c r="B22" s="109">
        <v>5269000</v>
      </c>
      <c r="C22" s="109">
        <v>37</v>
      </c>
    </row>
    <row r="23" spans="1:3" x14ac:dyDescent="0.25">
      <c r="A23" s="1" t="s">
        <v>111</v>
      </c>
      <c r="B23" s="109">
        <v>315000</v>
      </c>
      <c r="C23" s="109">
        <v>3</v>
      </c>
    </row>
    <row r="24" spans="1:3" x14ac:dyDescent="0.25">
      <c r="A24" s="1" t="s">
        <v>36</v>
      </c>
      <c r="B24" s="109">
        <v>41202000</v>
      </c>
      <c r="C24" s="109">
        <v>66664.929999999993</v>
      </c>
    </row>
    <row r="25" spans="1:3" x14ac:dyDescent="0.25">
      <c r="A25" s="1" t="s">
        <v>274</v>
      </c>
      <c r="B25" s="109">
        <v>14500000</v>
      </c>
      <c r="C25" s="109">
        <v>1026</v>
      </c>
    </row>
    <row r="26" spans="1:3" x14ac:dyDescent="0.25">
      <c r="A26" s="1" t="s">
        <v>116</v>
      </c>
      <c r="B26" s="109">
        <v>1000000</v>
      </c>
      <c r="C26" s="109">
        <v>5714</v>
      </c>
    </row>
    <row r="27" spans="1:3" x14ac:dyDescent="0.25">
      <c r="A27" s="1" t="s">
        <v>482</v>
      </c>
      <c r="B27" s="109">
        <v>13650000</v>
      </c>
      <c r="C27" s="109">
        <v>40788</v>
      </c>
    </row>
    <row r="28" spans="1:3" x14ac:dyDescent="0.25">
      <c r="A28" s="1" t="s">
        <v>680</v>
      </c>
      <c r="B28" s="109">
        <v>2240000</v>
      </c>
      <c r="C28" s="109">
        <v>2240</v>
      </c>
    </row>
    <row r="29" spans="1:3" x14ac:dyDescent="0.25">
      <c r="A29" s="1" t="s">
        <v>122</v>
      </c>
      <c r="B29" s="109">
        <v>250000</v>
      </c>
      <c r="C29" s="109">
        <v>66.31</v>
      </c>
    </row>
    <row r="30" spans="1:3" x14ac:dyDescent="0.25">
      <c r="A30" s="1" t="s">
        <v>64</v>
      </c>
      <c r="B30" s="109">
        <v>3508000</v>
      </c>
      <c r="C30" s="109">
        <v>2053</v>
      </c>
    </row>
    <row r="31" spans="1:3" x14ac:dyDescent="0.25">
      <c r="A31" s="1" t="s">
        <v>365</v>
      </c>
      <c r="B31" s="109">
        <v>1250000</v>
      </c>
      <c r="C31" s="109">
        <v>2</v>
      </c>
    </row>
    <row r="32" spans="1:3" x14ac:dyDescent="0.25">
      <c r="A32" s="1" t="s">
        <v>65</v>
      </c>
      <c r="B32" s="109">
        <v>5400000</v>
      </c>
      <c r="C32" s="109">
        <v>330</v>
      </c>
    </row>
    <row r="33" spans="1:3" x14ac:dyDescent="0.25">
      <c r="A33" s="1" t="s">
        <v>2</v>
      </c>
      <c r="B33" s="109">
        <v>10959400</v>
      </c>
      <c r="C33" s="109">
        <v>6800</v>
      </c>
    </row>
    <row r="34" spans="1:3" x14ac:dyDescent="0.25">
      <c r="A34" s="1" t="s">
        <v>131</v>
      </c>
      <c r="B34" s="109">
        <v>5825000</v>
      </c>
      <c r="C34" s="109">
        <v>1918</v>
      </c>
    </row>
    <row r="35" spans="1:3" x14ac:dyDescent="0.25">
      <c r="A35" s="1" t="s">
        <v>387</v>
      </c>
      <c r="B35" s="109">
        <v>8315000</v>
      </c>
      <c r="C35" s="109">
        <v>5555</v>
      </c>
    </row>
    <row r="36" spans="1:3" x14ac:dyDescent="0.25">
      <c r="A36" s="1" t="s">
        <v>6</v>
      </c>
      <c r="B36" s="109">
        <v>8928000</v>
      </c>
      <c r="C36" s="109">
        <v>3876</v>
      </c>
    </row>
    <row r="37" spans="1:3" x14ac:dyDescent="0.25">
      <c r="A37" s="1" t="s">
        <v>71</v>
      </c>
      <c r="B37" s="109">
        <v>1600000</v>
      </c>
      <c r="C37" s="109">
        <v>533</v>
      </c>
    </row>
    <row r="38" spans="1:3" x14ac:dyDescent="0.25">
      <c r="A38" s="1" t="s">
        <v>20</v>
      </c>
      <c r="B38" s="109">
        <v>1500000</v>
      </c>
      <c r="C38" s="109">
        <v>223</v>
      </c>
    </row>
    <row r="39" spans="1:3" x14ac:dyDescent="0.25">
      <c r="A39" s="1" t="s">
        <v>304</v>
      </c>
      <c r="B39" s="109">
        <v>7809000</v>
      </c>
      <c r="C39" s="109">
        <v>132</v>
      </c>
    </row>
    <row r="40" spans="1:3" x14ac:dyDescent="0.25">
      <c r="A40" s="1" t="s">
        <v>30</v>
      </c>
      <c r="B40" s="109">
        <v>2000000</v>
      </c>
      <c r="C40" s="109">
        <v>434</v>
      </c>
    </row>
    <row r="41" spans="1:3" x14ac:dyDescent="0.25">
      <c r="A41" s="1" t="s">
        <v>144</v>
      </c>
      <c r="B41" s="109">
        <v>950000</v>
      </c>
      <c r="C41" s="109">
        <v>222.36</v>
      </c>
    </row>
    <row r="42" spans="1:3" x14ac:dyDescent="0.25">
      <c r="A42" s="1" t="s">
        <v>336</v>
      </c>
      <c r="B42" s="109">
        <v>10700000</v>
      </c>
      <c r="C42" s="109">
        <v>463</v>
      </c>
    </row>
    <row r="43" spans="1:3" x14ac:dyDescent="0.25">
      <c r="A43" s="1" t="s">
        <v>705</v>
      </c>
      <c r="B43" s="109">
        <v>9481000</v>
      </c>
      <c r="C43" s="110">
        <v>3900</v>
      </c>
    </row>
    <row r="44" spans="1:3" x14ac:dyDescent="0.25">
      <c r="A44" s="1" t="s">
        <v>706</v>
      </c>
      <c r="B44" s="109">
        <v>1248000</v>
      </c>
      <c r="C44" s="110">
        <v>100</v>
      </c>
    </row>
    <row r="45" spans="1:3" x14ac:dyDescent="0.25">
      <c r="A45" s="1" t="s">
        <v>701</v>
      </c>
      <c r="B45" s="109">
        <v>313351780</v>
      </c>
      <c r="C45" s="110">
        <v>294949.53999999998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0"/>
  <sheetViews>
    <sheetView workbookViewId="0">
      <selection activeCell="B15" sqref="B15"/>
    </sheetView>
  </sheetViews>
  <sheetFormatPr defaultRowHeight="15" x14ac:dyDescent="0.25"/>
  <cols>
    <col min="1" max="1" width="18" customWidth="1"/>
    <col min="2" max="2" width="137.7109375" customWidth="1"/>
  </cols>
  <sheetData>
    <row r="4" spans="1:3" x14ac:dyDescent="0.25">
      <c r="A4" s="142" t="s">
        <v>711</v>
      </c>
      <c r="B4" s="142" t="s">
        <v>261</v>
      </c>
    </row>
    <row r="5" spans="1:3" x14ac:dyDescent="0.25">
      <c r="A5" t="s">
        <v>712</v>
      </c>
      <c r="B5" t="s">
        <v>713</v>
      </c>
    </row>
    <row r="6" spans="1:3" x14ac:dyDescent="0.25">
      <c r="A6" t="s">
        <v>145</v>
      </c>
      <c r="B6" t="s">
        <v>714</v>
      </c>
    </row>
    <row r="7" spans="1:3" x14ac:dyDescent="0.25">
      <c r="A7" t="s">
        <v>249</v>
      </c>
      <c r="B7" t="s">
        <v>715</v>
      </c>
    </row>
    <row r="8" spans="1:3" x14ac:dyDescent="0.25">
      <c r="A8" s="15" t="s">
        <v>251</v>
      </c>
      <c r="B8" s="15" t="s">
        <v>716</v>
      </c>
    </row>
    <row r="9" spans="1:3" x14ac:dyDescent="0.25">
      <c r="A9" t="s">
        <v>246</v>
      </c>
      <c r="B9" t="s">
        <v>717</v>
      </c>
    </row>
    <row r="11" spans="1:3" x14ac:dyDescent="0.25">
      <c r="A11" s="143"/>
      <c r="B11" s="143"/>
      <c r="C11" s="143"/>
    </row>
    <row r="12" spans="1:3" ht="45" x14ac:dyDescent="0.25">
      <c r="A12" s="144" t="s">
        <v>718</v>
      </c>
      <c r="B12" s="145" t="s">
        <v>722</v>
      </c>
      <c r="C12" s="143"/>
    </row>
    <row r="13" spans="1:3" ht="45" x14ac:dyDescent="0.25">
      <c r="A13" s="146" t="s">
        <v>719</v>
      </c>
      <c r="B13" s="145" t="s">
        <v>721</v>
      </c>
      <c r="C13" s="143"/>
    </row>
    <row r="14" spans="1:3" x14ac:dyDescent="0.25">
      <c r="A14" s="147" t="s">
        <v>720</v>
      </c>
      <c r="B14" s="143" t="s">
        <v>723</v>
      </c>
      <c r="C14" s="143"/>
    </row>
    <row r="15" spans="1:3" x14ac:dyDescent="0.25">
      <c r="A15" s="143"/>
      <c r="B15" s="143"/>
      <c r="C15" s="143"/>
    </row>
    <row r="18" ht="64.900000000000006" customHeight="1" x14ac:dyDescent="0.25"/>
    <row r="19" ht="53.45" customHeight="1" x14ac:dyDescent="0.25"/>
    <row r="20" ht="40.15" customHeight="1" x14ac:dyDescent="0.25"/>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Totals by State</vt:lpstr>
      <vt:lpstr>CESCF 2011-2014</vt:lpstr>
      <vt:lpstr>Stateside data 2011-2014</vt:lpstr>
      <vt:lpstr>ABPP 2011-2014</vt:lpstr>
      <vt:lpstr>All Federal LA 2011-2014</vt:lpstr>
      <vt:lpstr>Federal LA pivot table</vt:lpstr>
      <vt:lpstr>Notes</vt:lpstr>
      <vt:lpstr>'Totals by State'!Print_Area</vt:lpstr>
    </vt:vector>
  </TitlesOfParts>
  <Company>U.S. Fish &amp; Wildlife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Porcari, Emily A</dc:creator>
  <cp:lastModifiedBy>Peterson, Sarah E</cp:lastModifiedBy>
  <dcterms:created xsi:type="dcterms:W3CDTF">2014-11-04T19:43:21Z</dcterms:created>
  <dcterms:modified xsi:type="dcterms:W3CDTF">2015-07-20T22:14:00Z</dcterms:modified>
</cp:coreProperties>
</file>