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0920" firstSheet="4" activeTab="11"/>
  </bookViews>
  <sheets>
    <sheet name="日志" sheetId="9" r:id="rId1"/>
    <sheet name="螺纹多" sheetId="3" r:id="rId2"/>
    <sheet name="螺纹空" sheetId="2" r:id="rId3"/>
    <sheet name="螺纹波动点" sheetId="12" r:id="rId4"/>
    <sheet name="玻璃多" sheetId="4" r:id="rId5"/>
    <sheet name="沥青多" sheetId="6" r:id="rId6"/>
    <sheet name="沥青空" sheetId="5" r:id="rId7"/>
    <sheet name="棕榈多" sheetId="11" r:id="rId8"/>
    <sheet name="棕榈空" sheetId="7" r:id="rId9"/>
    <sheet name="玉米多" sheetId="8" r:id="rId10"/>
    <sheet name="不理智交易" sheetId="10" r:id="rId11"/>
    <sheet name="螺纹多空" sheetId="13" r:id="rId12"/>
  </sheets>
  <calcPr calcId="125725"/>
</workbook>
</file>

<file path=xl/calcChain.xml><?xml version="1.0" encoding="utf-8"?>
<calcChain xmlns="http://schemas.openxmlformats.org/spreadsheetml/2006/main">
  <c r="CL30" i="13"/>
  <c r="CL25"/>
  <c r="CL20"/>
  <c r="CL15"/>
  <c r="CF30"/>
  <c r="CF24"/>
  <c r="BV30"/>
  <c r="BV25"/>
  <c r="BQ30"/>
  <c r="BQ25"/>
  <c r="C36"/>
  <c r="C39" s="1"/>
  <c r="BH20"/>
  <c r="BH15"/>
  <c r="AW20"/>
  <c r="AW15"/>
  <c r="C64"/>
  <c r="C60"/>
  <c r="C62" s="1"/>
  <c r="C57"/>
  <c r="C50"/>
  <c r="C46"/>
  <c r="C48" s="1"/>
  <c r="AS20"/>
  <c r="AM20"/>
  <c r="AH20"/>
  <c r="W20"/>
  <c r="T20"/>
  <c r="AS15"/>
  <c r="AM15"/>
  <c r="AH15"/>
  <c r="W15"/>
  <c r="T15"/>
  <c r="R6"/>
  <c r="Q6"/>
  <c r="P6"/>
  <c r="O6"/>
  <c r="N6"/>
  <c r="M6"/>
  <c r="R5"/>
  <c r="Q5"/>
  <c r="P5"/>
  <c r="O5"/>
  <c r="N5"/>
  <c r="M5"/>
  <c r="J128" i="8"/>
  <c r="I128"/>
  <c r="E128"/>
  <c r="A128"/>
  <c r="J127"/>
  <c r="I127"/>
  <c r="E127"/>
  <c r="A127"/>
  <c r="J126"/>
  <c r="I126"/>
  <c r="E126"/>
  <c r="A126"/>
  <c r="J125"/>
  <c r="I125"/>
  <c r="G125"/>
  <c r="F125"/>
  <c r="E125"/>
  <c r="A125"/>
  <c r="J124"/>
  <c r="I124"/>
  <c r="G124"/>
  <c r="F124"/>
  <c r="E124"/>
  <c r="A124"/>
  <c r="J123"/>
  <c r="I123"/>
  <c r="G123"/>
  <c r="F123"/>
  <c r="E123"/>
  <c r="A123"/>
  <c r="J122"/>
  <c r="I122"/>
  <c r="G122"/>
  <c r="F122"/>
  <c r="E122"/>
  <c r="A122"/>
  <c r="J121"/>
  <c r="I121"/>
  <c r="G121"/>
  <c r="F121"/>
  <c r="E121"/>
  <c r="A121"/>
  <c r="J120"/>
  <c r="I120"/>
  <c r="E120"/>
  <c r="A120"/>
  <c r="J119"/>
  <c r="I119"/>
  <c r="E119"/>
  <c r="A119"/>
  <c r="J118"/>
  <c r="I118"/>
  <c r="E118"/>
  <c r="A118"/>
  <c r="J117"/>
  <c r="I117"/>
  <c r="E117"/>
  <c r="A117"/>
  <c r="J115"/>
  <c r="I115"/>
  <c r="E115"/>
  <c r="A115"/>
  <c r="J114"/>
  <c r="I114"/>
  <c r="E114"/>
  <c r="A114"/>
  <c r="J113"/>
  <c r="I113"/>
  <c r="E113"/>
  <c r="A113"/>
  <c r="J112"/>
  <c r="I112"/>
  <c r="E112"/>
  <c r="A112"/>
  <c r="J111"/>
  <c r="I111"/>
  <c r="E111"/>
  <c r="A111"/>
  <c r="J110"/>
  <c r="I110"/>
  <c r="G110"/>
  <c r="F110"/>
  <c r="E110"/>
  <c r="A110"/>
  <c r="J109"/>
  <c r="I109"/>
  <c r="G109"/>
  <c r="F109"/>
  <c r="E109"/>
  <c r="A109"/>
  <c r="J108"/>
  <c r="I108"/>
  <c r="G108"/>
  <c r="F108"/>
  <c r="E108"/>
  <c r="A108"/>
  <c r="J107"/>
  <c r="I107"/>
  <c r="G107"/>
  <c r="F107"/>
  <c r="E107"/>
  <c r="A107"/>
  <c r="J106"/>
  <c r="I106"/>
  <c r="E106"/>
  <c r="A106"/>
  <c r="J105"/>
  <c r="I105"/>
  <c r="E105"/>
  <c r="A105"/>
  <c r="J104"/>
  <c r="I104"/>
  <c r="E104"/>
  <c r="A104"/>
  <c r="J103"/>
  <c r="I103"/>
  <c r="G103"/>
  <c r="F103"/>
  <c r="E103"/>
  <c r="A103"/>
  <c r="J102"/>
  <c r="I102"/>
  <c r="G102"/>
  <c r="F102"/>
  <c r="E102"/>
  <c r="A102"/>
  <c r="J101"/>
  <c r="I101"/>
  <c r="G101"/>
  <c r="F101"/>
  <c r="E101"/>
  <c r="A101"/>
  <c r="J100"/>
  <c r="I100"/>
  <c r="G100"/>
  <c r="F100"/>
  <c r="E100"/>
  <c r="A100"/>
  <c r="J99"/>
  <c r="I99"/>
  <c r="G99"/>
  <c r="F99"/>
  <c r="E99"/>
  <c r="A99"/>
  <c r="J98"/>
  <c r="I98"/>
  <c r="G98"/>
  <c r="F98"/>
  <c r="E98"/>
  <c r="A98"/>
  <c r="J97"/>
  <c r="I97"/>
  <c r="G97"/>
  <c r="F97"/>
  <c r="E97"/>
  <c r="A97"/>
  <c r="J96"/>
  <c r="I96"/>
  <c r="G96"/>
  <c r="F96"/>
  <c r="E96"/>
  <c r="A96"/>
  <c r="J95"/>
  <c r="I95"/>
  <c r="G95"/>
  <c r="F95"/>
  <c r="E95"/>
  <c r="A95"/>
  <c r="J94"/>
  <c r="I94"/>
  <c r="G94"/>
  <c r="F94"/>
  <c r="E94"/>
  <c r="A94"/>
  <c r="J93"/>
  <c r="I93"/>
  <c r="G93"/>
  <c r="F93"/>
  <c r="E93"/>
  <c r="A93"/>
  <c r="J92"/>
  <c r="I92"/>
  <c r="G92"/>
  <c r="F92"/>
  <c r="E92"/>
  <c r="A92"/>
  <c r="J91"/>
  <c r="I91"/>
  <c r="G91"/>
  <c r="F91"/>
  <c r="E91"/>
  <c r="A91"/>
  <c r="J90"/>
  <c r="I90"/>
  <c r="G90"/>
  <c r="F90"/>
  <c r="E90"/>
  <c r="A90"/>
  <c r="J89"/>
  <c r="I89"/>
  <c r="G89"/>
  <c r="F89"/>
  <c r="E89"/>
  <c r="A89"/>
  <c r="J88"/>
  <c r="I88"/>
  <c r="E88"/>
  <c r="A88"/>
  <c r="J86"/>
  <c r="I86"/>
  <c r="E86"/>
  <c r="A86"/>
  <c r="J85"/>
  <c r="I85"/>
  <c r="E85"/>
  <c r="A85"/>
  <c r="J84"/>
  <c r="I84"/>
  <c r="E84"/>
  <c r="A84"/>
  <c r="J83"/>
  <c r="I83"/>
  <c r="E83"/>
  <c r="A83"/>
  <c r="J82"/>
  <c r="I82"/>
  <c r="E82"/>
  <c r="A82"/>
  <c r="J81"/>
  <c r="I81"/>
  <c r="E81"/>
  <c r="A81"/>
  <c r="J80"/>
  <c r="I80"/>
  <c r="E80"/>
  <c r="A80"/>
  <c r="J79"/>
  <c r="I79"/>
  <c r="E79"/>
  <c r="A79"/>
  <c r="J78"/>
  <c r="I78"/>
  <c r="E78"/>
  <c r="A78"/>
  <c r="J77"/>
  <c r="I77"/>
  <c r="E77"/>
  <c r="A77"/>
  <c r="J76"/>
  <c r="I76"/>
  <c r="E76"/>
  <c r="A76"/>
  <c r="J75"/>
  <c r="I75"/>
  <c r="E75"/>
  <c r="A75"/>
  <c r="J74"/>
  <c r="I74"/>
  <c r="G74"/>
  <c r="F74"/>
  <c r="E74"/>
  <c r="A74"/>
  <c r="J73"/>
  <c r="I73"/>
  <c r="E73"/>
  <c r="A73"/>
  <c r="J72"/>
  <c r="I72"/>
  <c r="G72"/>
  <c r="F72"/>
  <c r="E72"/>
  <c r="A72"/>
  <c r="J70"/>
  <c r="I70"/>
  <c r="G70"/>
  <c r="F70"/>
  <c r="E70"/>
  <c r="A70"/>
  <c r="J69"/>
  <c r="I69"/>
  <c r="E69"/>
  <c r="A69"/>
  <c r="J68"/>
  <c r="I68"/>
  <c r="E68"/>
  <c r="A68"/>
  <c r="J67"/>
  <c r="I67"/>
  <c r="G67"/>
  <c r="F67"/>
  <c r="E67"/>
  <c r="A67"/>
  <c r="J66"/>
  <c r="I66"/>
  <c r="F66"/>
  <c r="E66"/>
  <c r="A66"/>
  <c r="J65"/>
  <c r="I65"/>
  <c r="F65"/>
  <c r="E65"/>
  <c r="A65"/>
  <c r="J64"/>
  <c r="I64"/>
  <c r="F64"/>
  <c r="E64"/>
  <c r="A64"/>
  <c r="J63"/>
  <c r="I63"/>
  <c r="F63"/>
  <c r="E63"/>
  <c r="A63"/>
  <c r="J62"/>
  <c r="I62"/>
  <c r="G62"/>
  <c r="F62"/>
  <c r="E62"/>
  <c r="A62"/>
  <c r="F61"/>
  <c r="E61"/>
  <c r="A61"/>
  <c r="F60"/>
  <c r="E60"/>
  <c r="A60"/>
  <c r="F59"/>
  <c r="E59"/>
  <c r="A59"/>
  <c r="F58"/>
  <c r="E58"/>
  <c r="A58"/>
  <c r="F57"/>
  <c r="E57"/>
  <c r="A57"/>
  <c r="F56"/>
  <c r="E56"/>
  <c r="A56"/>
  <c r="F55"/>
  <c r="E55"/>
  <c r="A55"/>
  <c r="I51"/>
  <c r="H51"/>
  <c r="F51"/>
  <c r="E51"/>
  <c r="I50"/>
  <c r="A50"/>
  <c r="I47"/>
  <c r="H47"/>
  <c r="F47"/>
  <c r="E47"/>
  <c r="I46"/>
  <c r="A46"/>
  <c r="I43"/>
  <c r="H43"/>
  <c r="F43"/>
  <c r="E43"/>
  <c r="I42"/>
  <c r="A42"/>
  <c r="I39"/>
  <c r="H39"/>
  <c r="F39"/>
  <c r="E39"/>
  <c r="I38"/>
  <c r="A38"/>
  <c r="I35"/>
  <c r="H35"/>
  <c r="F35"/>
  <c r="E35"/>
  <c r="I34"/>
  <c r="A34"/>
  <c r="I31"/>
  <c r="H31"/>
  <c r="F31"/>
  <c r="E31"/>
  <c r="I30"/>
  <c r="A30"/>
  <c r="I27"/>
  <c r="H27"/>
  <c r="F27"/>
  <c r="E27"/>
  <c r="I26"/>
  <c r="A26"/>
  <c r="I23"/>
  <c r="H23"/>
  <c r="F23"/>
  <c r="E23"/>
  <c r="I22"/>
  <c r="A22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F3"/>
  <c r="E3"/>
  <c r="J114" i="7"/>
  <c r="I114"/>
  <c r="E114"/>
  <c r="A114"/>
  <c r="J113"/>
  <c r="I113"/>
  <c r="E113"/>
  <c r="A113"/>
  <c r="J112"/>
  <c r="I112"/>
  <c r="G112"/>
  <c r="F112"/>
  <c r="E112"/>
  <c r="A112"/>
  <c r="F111"/>
  <c r="E111"/>
  <c r="A111"/>
  <c r="F110"/>
  <c r="E110"/>
  <c r="A110"/>
  <c r="F109"/>
  <c r="E109"/>
  <c r="A109"/>
  <c r="F108"/>
  <c r="E108"/>
  <c r="A108"/>
  <c r="F107"/>
  <c r="E107"/>
  <c r="A107"/>
  <c r="I104"/>
  <c r="H104"/>
  <c r="F104"/>
  <c r="E104"/>
  <c r="I103"/>
  <c r="A103"/>
  <c r="I100"/>
  <c r="H100"/>
  <c r="F100"/>
  <c r="E100"/>
  <c r="I99"/>
  <c r="H99"/>
  <c r="F99"/>
  <c r="E99"/>
  <c r="I98"/>
  <c r="A98"/>
  <c r="I95"/>
  <c r="H95"/>
  <c r="F95"/>
  <c r="E95"/>
  <c r="I94"/>
  <c r="A94"/>
  <c r="I91"/>
  <c r="H91"/>
  <c r="F91"/>
  <c r="E91"/>
  <c r="I90"/>
  <c r="A90"/>
  <c r="I87"/>
  <c r="H87"/>
  <c r="F87"/>
  <c r="E87"/>
  <c r="I86"/>
  <c r="A86"/>
  <c r="I83"/>
  <c r="H83"/>
  <c r="F83"/>
  <c r="E83"/>
  <c r="I82"/>
  <c r="A82"/>
  <c r="I79"/>
  <c r="H79"/>
  <c r="F79"/>
  <c r="E79"/>
  <c r="I78"/>
  <c r="H78"/>
  <c r="F78"/>
  <c r="E78"/>
  <c r="I77"/>
  <c r="H77"/>
  <c r="F77"/>
  <c r="E77"/>
  <c r="I76"/>
  <c r="A76"/>
  <c r="I73"/>
  <c r="H73"/>
  <c r="F73"/>
  <c r="E73"/>
  <c r="I72"/>
  <c r="A72"/>
  <c r="I69"/>
  <c r="H69"/>
  <c r="F69"/>
  <c r="E69"/>
  <c r="I68"/>
  <c r="A68"/>
  <c r="I65"/>
  <c r="H65"/>
  <c r="F65"/>
  <c r="E65"/>
  <c r="I64"/>
  <c r="A64"/>
  <c r="I61"/>
  <c r="H61"/>
  <c r="F61"/>
  <c r="E61"/>
  <c r="I60"/>
  <c r="A60"/>
  <c r="I57"/>
  <c r="H57"/>
  <c r="F57"/>
  <c r="E57"/>
  <c r="I56"/>
  <c r="A56"/>
  <c r="I53"/>
  <c r="H53"/>
  <c r="F53"/>
  <c r="E53"/>
  <c r="I52"/>
  <c r="A52"/>
  <c r="I49"/>
  <c r="H49"/>
  <c r="F49"/>
  <c r="E49"/>
  <c r="I48"/>
  <c r="A48"/>
  <c r="I45"/>
  <c r="H45"/>
  <c r="F45"/>
  <c r="E45"/>
  <c r="I44"/>
  <c r="A44"/>
  <c r="I41"/>
  <c r="H41"/>
  <c r="F41"/>
  <c r="E41"/>
  <c r="I40"/>
  <c r="A40"/>
  <c r="I37"/>
  <c r="H37"/>
  <c r="F37"/>
  <c r="E37"/>
  <c r="I36"/>
  <c r="A36"/>
  <c r="I33"/>
  <c r="H33"/>
  <c r="F33"/>
  <c r="E33"/>
  <c r="I32"/>
  <c r="A32"/>
  <c r="I29"/>
  <c r="H29"/>
  <c r="F29"/>
  <c r="E29"/>
  <c r="I28"/>
  <c r="A28"/>
  <c r="I25"/>
  <c r="H25"/>
  <c r="F25"/>
  <c r="E25"/>
  <c r="I24"/>
  <c r="A24"/>
  <c r="I21"/>
  <c r="H21"/>
  <c r="F21"/>
  <c r="E21"/>
  <c r="I20"/>
  <c r="H20"/>
  <c r="F20"/>
  <c r="E20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E3"/>
  <c r="J7" i="11"/>
  <c r="I7"/>
  <c r="G7"/>
  <c r="A7"/>
  <c r="J6"/>
  <c r="I6"/>
  <c r="G6"/>
  <c r="F6"/>
  <c r="E6"/>
  <c r="A6"/>
  <c r="I3"/>
  <c r="H3"/>
  <c r="F3"/>
  <c r="E3"/>
  <c r="F56" i="5"/>
  <c r="E56"/>
  <c r="A56"/>
  <c r="F55"/>
  <c r="E55"/>
  <c r="A55"/>
  <c r="F54"/>
  <c r="E54"/>
  <c r="A54"/>
  <c r="F53"/>
  <c r="E53"/>
  <c r="A53"/>
  <c r="F52"/>
  <c r="E52"/>
  <c r="A52"/>
  <c r="F51"/>
  <c r="E51"/>
  <c r="A51"/>
  <c r="F50"/>
  <c r="E50"/>
  <c r="A50"/>
  <c r="I47"/>
  <c r="H47"/>
  <c r="F47"/>
  <c r="E47"/>
  <c r="J43"/>
  <c r="I43"/>
  <c r="E43"/>
  <c r="A43"/>
  <c r="J42"/>
  <c r="I42"/>
  <c r="E42"/>
  <c r="A42"/>
  <c r="J41"/>
  <c r="I41"/>
  <c r="E41"/>
  <c r="A41"/>
  <c r="J40"/>
  <c r="I40"/>
  <c r="G40"/>
  <c r="F40"/>
  <c r="E40"/>
  <c r="A40"/>
  <c r="J39"/>
  <c r="I39"/>
  <c r="G39"/>
  <c r="F39"/>
  <c r="E39"/>
  <c r="A39"/>
  <c r="J38"/>
  <c r="I38"/>
  <c r="G38"/>
  <c r="F38"/>
  <c r="E38"/>
  <c r="A38"/>
  <c r="J37"/>
  <c r="I37"/>
  <c r="G37"/>
  <c r="F37"/>
  <c r="E37"/>
  <c r="A37"/>
  <c r="J36"/>
  <c r="I36"/>
  <c r="G36"/>
  <c r="F36"/>
  <c r="E36"/>
  <c r="A36"/>
  <c r="J35"/>
  <c r="I35"/>
  <c r="G35"/>
  <c r="F35"/>
  <c r="E35"/>
  <c r="A35"/>
  <c r="J34"/>
  <c r="I34"/>
  <c r="G34"/>
  <c r="F34"/>
  <c r="E34"/>
  <c r="A34"/>
  <c r="J33"/>
  <c r="I33"/>
  <c r="G33"/>
  <c r="F33"/>
  <c r="E33"/>
  <c r="A33"/>
  <c r="J32"/>
  <c r="I32"/>
  <c r="G32"/>
  <c r="F32"/>
  <c r="E32"/>
  <c r="A32"/>
  <c r="J31"/>
  <c r="I31"/>
  <c r="G31"/>
  <c r="F31"/>
  <c r="E31"/>
  <c r="A31"/>
  <c r="J30"/>
  <c r="I30"/>
  <c r="G30"/>
  <c r="F30"/>
  <c r="E30"/>
  <c r="A30"/>
  <c r="J29"/>
  <c r="I29"/>
  <c r="G29"/>
  <c r="F29"/>
  <c r="E29"/>
  <c r="A29"/>
  <c r="J28"/>
  <c r="I28"/>
  <c r="G28"/>
  <c r="F28"/>
  <c r="E28"/>
  <c r="A28"/>
  <c r="J27"/>
  <c r="I27"/>
  <c r="G27"/>
  <c r="F27"/>
  <c r="E27"/>
  <c r="A27"/>
  <c r="J26"/>
  <c r="I26"/>
  <c r="G26"/>
  <c r="F26"/>
  <c r="E26"/>
  <c r="A26"/>
  <c r="F25"/>
  <c r="E25"/>
  <c r="A25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A11"/>
  <c r="I8"/>
  <c r="H8"/>
  <c r="F8"/>
  <c r="E8"/>
  <c r="I7"/>
  <c r="A7"/>
  <c r="I4"/>
  <c r="H4"/>
  <c r="F4"/>
  <c r="E4"/>
  <c r="I3"/>
  <c r="H3"/>
  <c r="F3"/>
  <c r="E3"/>
  <c r="J83" i="6"/>
  <c r="I83"/>
  <c r="E83"/>
  <c r="A83"/>
  <c r="J82"/>
  <c r="I82"/>
  <c r="G82"/>
  <c r="F82"/>
  <c r="E82"/>
  <c r="A82"/>
  <c r="F81"/>
  <c r="E81"/>
  <c r="A81"/>
  <c r="I77"/>
  <c r="H77"/>
  <c r="F77"/>
  <c r="E77"/>
  <c r="J75"/>
  <c r="I75"/>
  <c r="F75"/>
  <c r="E75"/>
  <c r="A75"/>
  <c r="J74"/>
  <c r="I74"/>
  <c r="G74"/>
  <c r="F74"/>
  <c r="E74"/>
  <c r="A74"/>
  <c r="J73"/>
  <c r="I73"/>
  <c r="G73"/>
  <c r="F73"/>
  <c r="E73"/>
  <c r="A73"/>
  <c r="J72"/>
  <c r="I72"/>
  <c r="G72"/>
  <c r="F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F64"/>
  <c r="E64"/>
  <c r="A64"/>
  <c r="E63"/>
  <c r="A63"/>
  <c r="E62"/>
  <c r="A62"/>
  <c r="E61"/>
  <c r="A61"/>
  <c r="I57"/>
  <c r="H57"/>
  <c r="F57"/>
  <c r="E57"/>
  <c r="F54"/>
  <c r="E54"/>
  <c r="A54"/>
  <c r="F53"/>
  <c r="E53"/>
  <c r="A53"/>
  <c r="F52"/>
  <c r="E52"/>
  <c r="A52"/>
  <c r="F51"/>
  <c r="E51"/>
  <c r="A51"/>
  <c r="I47"/>
  <c r="H47"/>
  <c r="F47"/>
  <c r="E47"/>
  <c r="J43"/>
  <c r="I43"/>
  <c r="E43"/>
  <c r="A43"/>
  <c r="J42"/>
  <c r="I42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F26"/>
  <c r="E26"/>
  <c r="A26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H11"/>
  <c r="F11"/>
  <c r="E11"/>
  <c r="I10"/>
  <c r="H10"/>
  <c r="F10"/>
  <c r="E10"/>
  <c r="I9"/>
  <c r="A9"/>
  <c r="I6"/>
  <c r="H6"/>
  <c r="F6"/>
  <c r="E6"/>
  <c r="I5"/>
  <c r="H5"/>
  <c r="F5"/>
  <c r="E5"/>
  <c r="I4"/>
  <c r="H4"/>
  <c r="F4"/>
  <c r="E4"/>
  <c r="I3"/>
  <c r="H3"/>
  <c r="F3"/>
  <c r="E3"/>
  <c r="J73" i="4"/>
  <c r="I73"/>
  <c r="E73"/>
  <c r="A73"/>
  <c r="J72"/>
  <c r="I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J64"/>
  <c r="I64"/>
  <c r="G64"/>
  <c r="F64"/>
  <c r="E64"/>
  <c r="A64"/>
  <c r="J63"/>
  <c r="I63"/>
  <c r="G63"/>
  <c r="F63"/>
  <c r="E63"/>
  <c r="A63"/>
  <c r="J62"/>
  <c r="I62"/>
  <c r="G62"/>
  <c r="F62"/>
  <c r="E62"/>
  <c r="A62"/>
  <c r="J61"/>
  <c r="I61"/>
  <c r="G61"/>
  <c r="F61"/>
  <c r="E61"/>
  <c r="A61"/>
  <c r="J60"/>
  <c r="I60"/>
  <c r="G60"/>
  <c r="F60"/>
  <c r="E60"/>
  <c r="A60"/>
  <c r="J59"/>
  <c r="I59"/>
  <c r="G59"/>
  <c r="F59"/>
  <c r="E59"/>
  <c r="A59"/>
  <c r="J58"/>
  <c r="I58"/>
  <c r="G58"/>
  <c r="F58"/>
  <c r="E58"/>
  <c r="A58"/>
  <c r="J57"/>
  <c r="I57"/>
  <c r="G57"/>
  <c r="F57"/>
  <c r="E57"/>
  <c r="A57"/>
  <c r="J56"/>
  <c r="I56"/>
  <c r="G56"/>
  <c r="F56"/>
  <c r="E56"/>
  <c r="A56"/>
  <c r="J55"/>
  <c r="I55"/>
  <c r="G55"/>
  <c r="F55"/>
  <c r="E55"/>
  <c r="A55"/>
  <c r="J54"/>
  <c r="I54"/>
  <c r="G54"/>
  <c r="F54"/>
  <c r="E54"/>
  <c r="A54"/>
  <c r="F53"/>
  <c r="E53"/>
  <c r="A53"/>
  <c r="F51"/>
  <c r="E51"/>
  <c r="A51"/>
  <c r="F50"/>
  <c r="E50"/>
  <c r="A50"/>
  <c r="F49"/>
  <c r="E49"/>
  <c r="A49"/>
  <c r="F48"/>
  <c r="E48"/>
  <c r="A48"/>
  <c r="F47"/>
  <c r="E47"/>
  <c r="A47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I28"/>
  <c r="H28"/>
  <c r="F28"/>
  <c r="E28"/>
  <c r="J25"/>
  <c r="I25"/>
  <c r="E25"/>
  <c r="A25"/>
  <c r="J24"/>
  <c r="I24"/>
  <c r="E24"/>
  <c r="A24"/>
  <c r="J23"/>
  <c r="I23"/>
  <c r="G23"/>
  <c r="F23"/>
  <c r="E23"/>
  <c r="A23"/>
  <c r="J22"/>
  <c r="I22"/>
  <c r="G22"/>
  <c r="F22"/>
  <c r="E22"/>
  <c r="A22"/>
  <c r="J21"/>
  <c r="I21"/>
  <c r="G21"/>
  <c r="F21"/>
  <c r="E21"/>
  <c r="A21"/>
  <c r="J20"/>
  <c r="I20"/>
  <c r="G20"/>
  <c r="F20"/>
  <c r="E20"/>
  <c r="A20"/>
  <c r="J19"/>
  <c r="I19"/>
  <c r="G19"/>
  <c r="F19"/>
  <c r="E19"/>
  <c r="A19"/>
  <c r="J18"/>
  <c r="I18"/>
  <c r="G18"/>
  <c r="F18"/>
  <c r="E18"/>
  <c r="A18"/>
  <c r="F17"/>
  <c r="E17"/>
  <c r="A17"/>
  <c r="I14"/>
  <c r="H14"/>
  <c r="F14"/>
  <c r="E14"/>
  <c r="I13"/>
  <c r="H13"/>
  <c r="F13"/>
  <c r="E13"/>
  <c r="I12"/>
  <c r="A12"/>
  <c r="I9"/>
  <c r="H9"/>
  <c r="F9"/>
  <c r="E9"/>
  <c r="I8"/>
  <c r="H8"/>
  <c r="F8"/>
  <c r="E8"/>
  <c r="I7"/>
  <c r="A7"/>
  <c r="I4"/>
  <c r="H4"/>
  <c r="F4"/>
  <c r="E4"/>
  <c r="I3"/>
  <c r="H3"/>
  <c r="F3"/>
  <c r="E3"/>
  <c r="K79" i="2"/>
  <c r="I79"/>
  <c r="F79"/>
  <c r="E79"/>
  <c r="A79"/>
  <c r="I78"/>
  <c r="F78"/>
  <c r="E78"/>
  <c r="A78"/>
  <c r="F77"/>
  <c r="E77"/>
  <c r="A77"/>
  <c r="I74"/>
  <c r="H74"/>
  <c r="F74"/>
  <c r="E74"/>
  <c r="K72"/>
  <c r="I72"/>
  <c r="F72"/>
  <c r="E72"/>
  <c r="A72"/>
  <c r="F71"/>
  <c r="E71"/>
  <c r="A71"/>
  <c r="I68"/>
  <c r="H68"/>
  <c r="F68"/>
  <c r="E68"/>
  <c r="K65"/>
  <c r="I65"/>
  <c r="F65"/>
  <c r="E65"/>
  <c r="A65"/>
  <c r="K64"/>
  <c r="I64"/>
  <c r="F64"/>
  <c r="E64"/>
  <c r="A64"/>
  <c r="K63"/>
  <c r="I63"/>
  <c r="F63"/>
  <c r="E63"/>
  <c r="A63"/>
  <c r="K62"/>
  <c r="I62"/>
  <c r="F62"/>
  <c r="E62"/>
  <c r="A62"/>
  <c r="K61"/>
  <c r="I61"/>
  <c r="F61"/>
  <c r="E61"/>
  <c r="A61"/>
  <c r="F60"/>
  <c r="E60"/>
  <c r="A60"/>
  <c r="I57"/>
  <c r="H57"/>
  <c r="F57"/>
  <c r="E57"/>
  <c r="F54"/>
  <c r="E54"/>
  <c r="A54"/>
  <c r="I51"/>
  <c r="H51"/>
  <c r="F51"/>
  <c r="E51"/>
  <c r="F48"/>
  <c r="E48"/>
  <c r="A48"/>
  <c r="I45"/>
  <c r="H45"/>
  <c r="F45"/>
  <c r="E45"/>
  <c r="K39"/>
  <c r="I39"/>
  <c r="E39"/>
  <c r="K38"/>
  <c r="I38"/>
  <c r="E38"/>
  <c r="F37"/>
  <c r="E37"/>
  <c r="E36"/>
  <c r="F35"/>
  <c r="E35"/>
  <c r="I32"/>
  <c r="H32"/>
  <c r="F32"/>
  <c r="E32"/>
  <c r="I31"/>
  <c r="H31"/>
  <c r="F31"/>
  <c r="E31"/>
  <c r="I30"/>
  <c r="H30"/>
  <c r="F30"/>
  <c r="E30"/>
  <c r="I29"/>
  <c r="H29"/>
  <c r="F29"/>
  <c r="E29"/>
  <c r="I28"/>
  <c r="H28"/>
  <c r="F28"/>
  <c r="E28"/>
  <c r="I27"/>
  <c r="H27"/>
  <c r="F27"/>
  <c r="E27"/>
  <c r="I26"/>
  <c r="A26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B261" i="3"/>
  <c r="B260"/>
  <c r="B255"/>
  <c r="B254"/>
  <c r="C249"/>
  <c r="C245"/>
  <c r="B239"/>
  <c r="C234"/>
  <c r="C233"/>
  <c r="I182"/>
  <c r="G182"/>
  <c r="F182"/>
  <c r="E182"/>
  <c r="A182"/>
  <c r="I181"/>
  <c r="G181"/>
  <c r="F181"/>
  <c r="E181"/>
  <c r="A181"/>
  <c r="I178"/>
  <c r="H178"/>
  <c r="F178"/>
  <c r="E178"/>
  <c r="I176"/>
  <c r="G176"/>
  <c r="F176"/>
  <c r="E176"/>
  <c r="A176"/>
  <c r="I175"/>
  <c r="G175"/>
  <c r="F175"/>
  <c r="E175"/>
  <c r="A175"/>
  <c r="I174"/>
  <c r="G174"/>
  <c r="F174"/>
  <c r="E174"/>
  <c r="A174"/>
  <c r="I173"/>
  <c r="G173"/>
  <c r="F173"/>
  <c r="E173"/>
  <c r="A173"/>
  <c r="I172"/>
  <c r="G172"/>
  <c r="F172"/>
  <c r="E172"/>
  <c r="A172"/>
  <c r="I171"/>
  <c r="G171"/>
  <c r="F171"/>
  <c r="E171"/>
  <c r="A171"/>
  <c r="I170"/>
  <c r="G170"/>
  <c r="F170"/>
  <c r="E170"/>
  <c r="A170"/>
  <c r="I167"/>
  <c r="H167"/>
  <c r="F167"/>
  <c r="E167"/>
  <c r="I165"/>
  <c r="H165"/>
  <c r="F165"/>
  <c r="E165"/>
  <c r="I162"/>
  <c r="E162"/>
  <c r="A162"/>
  <c r="I161"/>
  <c r="E161"/>
  <c r="A161"/>
  <c r="I160"/>
  <c r="F160"/>
  <c r="E160"/>
  <c r="A160"/>
  <c r="I159"/>
  <c r="F159"/>
  <c r="E159"/>
  <c r="A159"/>
  <c r="I158"/>
  <c r="F158"/>
  <c r="E158"/>
  <c r="A158"/>
  <c r="I155"/>
  <c r="H155"/>
  <c r="F155"/>
  <c r="E155"/>
  <c r="I148"/>
  <c r="F148"/>
  <c r="E148"/>
  <c r="A148"/>
  <c r="I147"/>
  <c r="F147"/>
  <c r="E147"/>
  <c r="A147"/>
  <c r="I145"/>
  <c r="F145"/>
  <c r="E145"/>
  <c r="A145"/>
  <c r="I144"/>
  <c r="F144"/>
  <c r="E144"/>
  <c r="A144"/>
  <c r="I143"/>
  <c r="F143"/>
  <c r="E143"/>
  <c r="A143"/>
  <c r="I142"/>
  <c r="F142"/>
  <c r="E142"/>
  <c r="A142"/>
  <c r="I141"/>
  <c r="F141"/>
  <c r="E141"/>
  <c r="A141"/>
  <c r="I140"/>
  <c r="F140"/>
  <c r="E140"/>
  <c r="A140"/>
  <c r="I139"/>
  <c r="F139"/>
  <c r="E139"/>
  <c r="A139"/>
  <c r="I138"/>
  <c r="F138"/>
  <c r="E138"/>
  <c r="A138"/>
  <c r="I137"/>
  <c r="F137"/>
  <c r="E137"/>
  <c r="A137"/>
  <c r="I136"/>
  <c r="F136"/>
  <c r="E136"/>
  <c r="A136"/>
  <c r="I135"/>
  <c r="F135"/>
  <c r="E135"/>
  <c r="A135"/>
  <c r="I134"/>
  <c r="F134"/>
  <c r="E134"/>
  <c r="A134"/>
  <c r="I133"/>
  <c r="F133"/>
  <c r="E133"/>
  <c r="A133"/>
  <c r="I132"/>
  <c r="F132"/>
  <c r="E132"/>
  <c r="A132"/>
  <c r="I131"/>
  <c r="F131"/>
  <c r="E131"/>
  <c r="A131"/>
  <c r="I130"/>
  <c r="F130"/>
  <c r="E130"/>
  <c r="A130"/>
  <c r="I129"/>
  <c r="F129"/>
  <c r="E129"/>
  <c r="A129"/>
  <c r="I128"/>
  <c r="F128"/>
  <c r="E128"/>
  <c r="A128"/>
  <c r="I127"/>
  <c r="F127"/>
  <c r="E127"/>
  <c r="A127"/>
  <c r="I126"/>
  <c r="F126"/>
  <c r="E126"/>
  <c r="A126"/>
  <c r="I125"/>
  <c r="F125"/>
  <c r="E125"/>
  <c r="A125"/>
  <c r="F124"/>
  <c r="E124"/>
  <c r="A124"/>
  <c r="I120"/>
  <c r="H120"/>
  <c r="F120"/>
  <c r="E120"/>
  <c r="K118"/>
  <c r="I118"/>
  <c r="F118"/>
  <c r="E118"/>
  <c r="A118"/>
  <c r="K117"/>
  <c r="I117"/>
  <c r="F117"/>
  <c r="E117"/>
  <c r="A117"/>
  <c r="K116"/>
  <c r="I116"/>
  <c r="F116"/>
  <c r="E116"/>
  <c r="A116"/>
  <c r="K115"/>
  <c r="I115"/>
  <c r="F115"/>
  <c r="E115"/>
  <c r="A115"/>
  <c r="F114"/>
  <c r="E114"/>
  <c r="A114"/>
  <c r="I110"/>
  <c r="H110"/>
  <c r="F110"/>
  <c r="E110"/>
  <c r="K107"/>
  <c r="I107"/>
  <c r="E107"/>
  <c r="A107"/>
  <c r="K106"/>
  <c r="I106"/>
  <c r="E106"/>
  <c r="A106"/>
  <c r="F105"/>
  <c r="E105"/>
  <c r="A105"/>
  <c r="I101"/>
  <c r="H101"/>
  <c r="F101"/>
  <c r="E101"/>
  <c r="K98"/>
  <c r="I98"/>
  <c r="E98"/>
  <c r="A98"/>
  <c r="K97"/>
  <c r="I97"/>
  <c r="E97"/>
  <c r="A97"/>
  <c r="K96"/>
  <c r="J96"/>
  <c r="I96"/>
  <c r="F96"/>
  <c r="E96"/>
  <c r="A96"/>
  <c r="K95"/>
  <c r="I95"/>
  <c r="E95"/>
  <c r="A95"/>
  <c r="K94"/>
  <c r="J94"/>
  <c r="I94"/>
  <c r="F94"/>
  <c r="E94"/>
  <c r="A94"/>
  <c r="K93"/>
  <c r="J93"/>
  <c r="I93"/>
  <c r="F93"/>
  <c r="E93"/>
  <c r="A93"/>
  <c r="K92"/>
  <c r="J92"/>
  <c r="I92"/>
  <c r="F92"/>
  <c r="E92"/>
  <c r="A92"/>
  <c r="K91"/>
  <c r="J91"/>
  <c r="I91"/>
  <c r="F91"/>
  <c r="E91"/>
  <c r="A91"/>
  <c r="K90"/>
  <c r="J90"/>
  <c r="I90"/>
  <c r="F90"/>
  <c r="E90"/>
  <c r="A90"/>
  <c r="K89"/>
  <c r="J89"/>
  <c r="I89"/>
  <c r="F89"/>
  <c r="E89"/>
  <c r="A89"/>
  <c r="K88"/>
  <c r="J88"/>
  <c r="I88"/>
  <c r="F88"/>
  <c r="E88"/>
  <c r="A88"/>
  <c r="K87"/>
  <c r="I87"/>
  <c r="F87"/>
  <c r="E87"/>
  <c r="A87"/>
  <c r="K86"/>
  <c r="J86"/>
  <c r="I86"/>
  <c r="F86"/>
  <c r="E86"/>
  <c r="A86"/>
  <c r="K85"/>
  <c r="J85"/>
  <c r="I85"/>
  <c r="F85"/>
  <c r="E85"/>
  <c r="A85"/>
  <c r="K84"/>
  <c r="J84"/>
  <c r="I84"/>
  <c r="F84"/>
  <c r="E84"/>
  <c r="A84"/>
  <c r="K83"/>
  <c r="J83"/>
  <c r="I83"/>
  <c r="F83"/>
  <c r="E83"/>
  <c r="A83"/>
  <c r="F82"/>
  <c r="E82"/>
  <c r="A82"/>
  <c r="I78"/>
  <c r="H78"/>
  <c r="F78"/>
  <c r="E78"/>
  <c r="K74"/>
  <c r="I74"/>
  <c r="E74"/>
  <c r="A74"/>
  <c r="K73"/>
  <c r="J73"/>
  <c r="I73"/>
  <c r="F73"/>
  <c r="E73"/>
  <c r="A73"/>
  <c r="K71"/>
  <c r="J71"/>
  <c r="I71"/>
  <c r="F71"/>
  <c r="E71"/>
  <c r="A71"/>
  <c r="I70"/>
  <c r="F70"/>
  <c r="E70"/>
  <c r="A70"/>
  <c r="K69"/>
  <c r="J69"/>
  <c r="I69"/>
  <c r="F69"/>
  <c r="E69"/>
  <c r="A69"/>
  <c r="K68"/>
  <c r="J68"/>
  <c r="I68"/>
  <c r="F68"/>
  <c r="E68"/>
  <c r="A68"/>
  <c r="K67"/>
  <c r="J67"/>
  <c r="I67"/>
  <c r="F67"/>
  <c r="E67"/>
  <c r="A67"/>
  <c r="F66"/>
  <c r="E66"/>
  <c r="A66"/>
  <c r="F65"/>
  <c r="E65"/>
  <c r="A65"/>
  <c r="F64"/>
  <c r="E64"/>
  <c r="A64"/>
  <c r="F63"/>
  <c r="E63"/>
  <c r="A63"/>
  <c r="F62"/>
  <c r="E62"/>
  <c r="A62"/>
  <c r="F61"/>
  <c r="E61"/>
  <c r="A61"/>
  <c r="F60"/>
  <c r="E60"/>
  <c r="A60"/>
  <c r="F59"/>
  <c r="E59"/>
  <c r="A59"/>
  <c r="F58"/>
  <c r="E58"/>
  <c r="A58"/>
  <c r="K57"/>
  <c r="J57"/>
  <c r="I57"/>
  <c r="F57"/>
  <c r="E57"/>
  <c r="A57"/>
  <c r="K56"/>
  <c r="J56"/>
  <c r="I56"/>
  <c r="F56"/>
  <c r="E56"/>
  <c r="A56"/>
  <c r="K55"/>
  <c r="J55"/>
  <c r="I55"/>
  <c r="F55"/>
  <c r="E55"/>
  <c r="A55"/>
  <c r="K54"/>
  <c r="J54"/>
  <c r="I54"/>
  <c r="F54"/>
  <c r="E54"/>
  <c r="A54"/>
  <c r="K53"/>
  <c r="J53"/>
  <c r="I53"/>
  <c r="F53"/>
  <c r="E53"/>
  <c r="A53"/>
  <c r="K52"/>
  <c r="J52"/>
  <c r="I52"/>
  <c r="F52"/>
  <c r="E52"/>
  <c r="A52"/>
  <c r="K51"/>
  <c r="J51"/>
  <c r="I51"/>
  <c r="F51"/>
  <c r="E51"/>
  <c r="A51"/>
  <c r="K50"/>
  <c r="J50"/>
  <c r="I50"/>
  <c r="F50"/>
  <c r="E50"/>
  <c r="A50"/>
  <c r="K49"/>
  <c r="J49"/>
  <c r="I49"/>
  <c r="F49"/>
  <c r="E49"/>
  <c r="A49"/>
  <c r="K48"/>
  <c r="J48"/>
  <c r="I48"/>
  <c r="F48"/>
  <c r="E48"/>
  <c r="A48"/>
  <c r="K46"/>
  <c r="I46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S2" i="9"/>
  <c r="R2"/>
  <c r="Q2"/>
  <c r="P2"/>
  <c r="I2"/>
  <c r="H2"/>
  <c r="G2"/>
  <c r="F2"/>
</calcChain>
</file>

<file path=xl/comments1.xml><?xml version="1.0" encoding="utf-8"?>
<comments xmlns="http://schemas.openxmlformats.org/spreadsheetml/2006/main">
  <authors>
    <author>作者</author>
    <author>RenJianJun</author>
  </authors>
  <commentList>
    <comment ref="E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H66" authorId="0">
      <text>
        <r>
          <rPr>
            <sz val="9"/>
            <rFont val="宋体"/>
            <family val="3"/>
            <charset val="134"/>
          </rPr>
          <t>冒险开仓，没有阳线出现。低于交易线立即止损。第二天才是买入时机。</t>
        </r>
      </text>
    </comment>
    <comment ref="H69" authorId="0">
      <text>
        <r>
          <rPr>
            <sz val="9"/>
            <rFont val="宋体"/>
            <family val="3"/>
            <charset val="134"/>
          </rPr>
          <t>没有按照自己的策略，听到群里别人说的消息，就进行了止盈。
处理方法：早盘开盘后择机卖回来。退群</t>
        </r>
      </text>
    </comment>
    <comment ref="E8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8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8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0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0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0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0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1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12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119" authorId="1">
      <text>
        <r>
          <rPr>
            <b/>
            <sz val="9"/>
            <rFont val="宋体"/>
            <family val="3"/>
            <charset val="134"/>
          </rPr>
          <t>交易日志:</t>
        </r>
        <r>
          <rPr>
            <sz val="9"/>
            <rFont val="宋体"/>
            <family val="3"/>
            <charset val="134"/>
          </rPr>
          <t>（</t>
        </r>
        <r>
          <rPr>
            <b/>
            <sz val="10"/>
            <color indexed="10"/>
            <rFont val="宋体"/>
            <family val="3"/>
            <charset val="134"/>
          </rPr>
          <t xml:space="preserve">20171130 -- </t>
        </r>
        <r>
          <rPr>
            <sz val="9"/>
            <rFont val="宋体"/>
            <family val="3"/>
            <charset val="134"/>
          </rPr>
          <t xml:space="preserve">20171204）
</t>
        </r>
        <r>
          <rPr>
            <b/>
            <sz val="10"/>
            <color rgb="FF000000"/>
            <rFont val="宋体"/>
            <family val="3"/>
            <charset val="134"/>
          </rPr>
          <t>20171130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10"/>
            <color indexed="1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截至目前有了很好的浮盈，正赶上需要钱，下午跳水回调的时候以指数4020主力3987的点位平仓。主力合约盈利3000，加上前期也有类似一次操作收益1000左右。故，本次一手操作的盈利在4000左右。820:（2800+1000）的风险率，操作属于合理操作。
</t>
        </r>
        <r>
          <rPr>
            <b/>
            <sz val="10"/>
            <color indexed="1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：“MA_螺纹_多_PLUS_20170913”指标系统并没有发出卖出信号，但进行了平仓操作。这个对我的心理暗示非常不好，一旦合约继续上涨，很容易去追涨操作造成损失。
</t>
        </r>
        <r>
          <rPr>
            <b/>
            <sz val="10"/>
            <color indexed="10"/>
            <rFont val="宋体"/>
            <family val="3"/>
            <charset val="134"/>
          </rPr>
          <t xml:space="preserve">策略 </t>
        </r>
        <r>
          <rPr>
            <sz val="9"/>
            <rFont val="宋体"/>
            <family val="3"/>
            <charset val="134"/>
          </rPr>
          <t>：</t>
        </r>
        <r>
          <rPr>
            <b/>
            <sz val="9"/>
            <rFont val="宋体"/>
            <family val="3"/>
            <charset val="134"/>
          </rPr>
          <t>稳定住情绪，今天夜盘10点前不进行任何操作</t>
        </r>
        <r>
          <rPr>
            <sz val="9"/>
            <rFont val="宋体"/>
            <family val="3"/>
            <charset val="134"/>
          </rPr>
          <t xml:space="preserve">。
</t>
        </r>
        <r>
          <rPr>
            <b/>
            <sz val="10"/>
            <color rgb="FF000000"/>
            <rFont val="宋体"/>
            <family val="3"/>
            <charset val="134"/>
          </rPr>
          <t>20171201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：夜盘十点后在4053建仓1手，白盘盘面回调，收盘4020，浮亏400元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：持仓，按照“MA_螺纹_多_PLUS_20170913”执行。
</t>
        </r>
        <r>
          <rPr>
            <b/>
            <sz val="10"/>
            <color rgb="FF000000"/>
            <rFont val="宋体"/>
            <family val="3"/>
            <charset val="134"/>
          </rPr>
          <t>20171204</t>
        </r>
        <r>
          <rPr>
            <b/>
            <sz val="10"/>
            <color rgb="FFFF0000"/>
            <rFont val="宋体"/>
            <family val="3"/>
            <charset val="134"/>
          </rPr>
          <t>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 xml:space="preserve">情况 </t>
        </r>
        <r>
          <rPr>
            <sz val="9"/>
            <rFont val="宋体"/>
            <family val="3"/>
            <charset val="134"/>
          </rPr>
          <t xml:space="preserve">：今日盘中最高价4135，大于设定的4128的最大浮盈（3800），收盘4104。在上午11:03分4109处平仓。在下午14:53:24建仓1手4109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：随着收益越来越高，心态反而越来越着急，连着三天进行了平仓开仓的操作，归纳心态焦虑的原因：
1、前期“MA_螺纹_多_PLUS_20170913”和“MA_螺纹_空_PLUS_20170913”这两个策略一直亏损，在有了不错的浮盈之后，想保住胜利果实。
2、在盘中最高价格4135超过最大浮盈设置点4128之后，价格回落，想保住浮盈的心理占据了上风，担心价格太高，依据“MA_螺纹_多_PLUS_20170913”策略，浮盈回吐太多。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</t>
        </r>
        <r>
          <rPr>
            <b/>
            <sz val="12"/>
            <color rgb="FFFF0000"/>
            <rFont val="宋体"/>
            <family val="3"/>
            <charset val="134"/>
          </rPr>
          <t>需要认清以下观点</t>
        </r>
        <r>
          <rPr>
            <b/>
            <sz val="9"/>
            <color rgb="FF000000"/>
            <rFont val="宋体"/>
            <family val="3"/>
            <charset val="134"/>
          </rPr>
          <t>，不论是赔钱的时候还是赚钱的时候，这些观点与立场都不能丧失。长久来看，这些观点是盈利的基础。
1、最大浮盈是保护浮盈的有效手段，当价格超过了最大浮盈，</t>
        </r>
        <r>
          <rPr>
            <b/>
            <sz val="9"/>
            <color rgb="FFFF00FF"/>
            <rFont val="宋体"/>
            <family val="3"/>
            <charset val="134"/>
          </rPr>
          <t>步步止损是必须要</t>
        </r>
        <r>
          <rPr>
            <b/>
            <sz val="9"/>
            <color rgb="FF000000"/>
            <rFont val="宋体"/>
            <family val="3"/>
            <charset val="134"/>
          </rPr>
          <t>做到的。
2、没有达到最大浮盈，那么浮盈回吐是交易策略本身的一部分。不能去排斥它、恐惧它、贪婪它。</t>
        </r>
        <r>
          <rPr>
            <b/>
            <sz val="9"/>
            <color rgb="FFFF00FF"/>
            <rFont val="宋体"/>
            <family val="3"/>
            <charset val="134"/>
          </rPr>
          <t>要做的就是不带感情的执行策略</t>
        </r>
        <r>
          <rPr>
            <b/>
            <sz val="9"/>
            <color rgb="FF000000"/>
            <rFont val="宋体"/>
            <family val="3"/>
            <charset val="134"/>
          </rPr>
          <t>。
3、任何没有给出交易信号的盘中操作都带有极大的危险性，也不能侥幸这种操作带来的一点点收益，迟早会还回去的。</t>
        </r>
        <r>
          <rPr>
            <b/>
            <sz val="9"/>
            <color rgb="FFFF00FF"/>
            <rFont val="宋体"/>
            <family val="3"/>
            <charset val="134"/>
          </rPr>
          <t xml:space="preserve">克服违反策略的交易方法：交易时间段内14:50-15:00才看盘，其余时间禁止看盘，所有的复盘分析放在收盘后进行。
</t>
        </r>
        <r>
          <rPr>
            <b/>
            <sz val="9"/>
            <color rgb="FF000000"/>
            <rFont val="宋体"/>
            <family val="3"/>
            <charset val="134"/>
          </rPr>
          <t>4、</t>
        </r>
        <r>
          <rPr>
            <b/>
            <sz val="9"/>
            <color rgb="FFFF00FF"/>
            <rFont val="宋体"/>
            <family val="3"/>
            <charset val="134"/>
          </rPr>
          <t xml:space="preserve">在黄色趋势线端内禁止做空。
</t>
        </r>
        <r>
          <rPr>
            <b/>
            <sz val="9"/>
            <color rgb="FF000000"/>
            <rFont val="宋体"/>
            <family val="3"/>
            <charset val="134"/>
          </rPr>
          <t>记住利弗莫尔的告诫：“利润是坐出来的！！！！！”</t>
        </r>
      </text>
    </comment>
    <comment ref="E1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2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22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A164" authorId="1">
      <text>
        <r>
          <rPr>
            <b/>
            <sz val="9"/>
            <color rgb="FF000000"/>
            <rFont val="宋体"/>
            <family val="3"/>
            <charset val="134"/>
          </rPr>
          <t>交易日志:（2018130 -- 20180223）
2018130：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：2018年伊始，针对2017年使用的策略“</t>
        </r>
        <r>
          <rPr>
            <b/>
            <u/>
            <sz val="9"/>
            <rFont val="宋体"/>
            <family val="3"/>
            <charset val="134"/>
          </rPr>
          <t>MA_螺纹_多_PLUS_20170913</t>
        </r>
        <r>
          <rPr>
            <sz val="9"/>
            <rFont val="宋体"/>
            <family val="3"/>
            <charset val="134"/>
          </rPr>
          <t>”，进行了检查，发现这个策略放在贯穿整个螺纹的所有K线中效果是不错的，但是针对2017K线走势确实一般，盈利能力下降，回撤加大，还调整了SP2 and SP4 为 SP4 。针对2017年的K线走势优化生成了新的一版策略</t>
        </r>
        <r>
          <rPr>
            <u/>
            <sz val="9"/>
            <rFont val="宋体"/>
            <family val="3"/>
            <charset val="134"/>
          </rPr>
          <t>“</t>
        </r>
        <r>
          <rPr>
            <b/>
            <u/>
            <sz val="9"/>
            <rFont val="宋体"/>
            <family val="3"/>
            <charset val="134"/>
          </rPr>
          <t>MA_螺纹_多_PLUS_2017”</t>
        </r>
        <r>
          <rPr>
            <sz val="9"/>
            <rFont val="宋体"/>
            <family val="3"/>
            <charset val="134"/>
          </rPr>
          <t xml:space="preserve">。并且结合K线图中标注的黄色趋势进行参考。
</t>
        </r>
        <r>
          <rPr>
            <b/>
            <sz val="9"/>
            <rFont val="宋体"/>
            <family val="3"/>
            <charset val="134"/>
          </rPr>
          <t xml:space="preserve">20180223：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：这次的买入信号的发出，我认为还是不错的，理由有以下5点：
1 、价格触碰到了黄色上行趋势的边缘并且下探后返回。
2 、与交易线的止损额度为0.57%，这个幅度比较理想。
3 、与螺纹关联度最高的热卷走势与螺纹走势相同，没有发生背离。热卷“</t>
        </r>
        <r>
          <rPr>
            <b/>
            <u/>
            <sz val="9"/>
            <rFont val="宋体"/>
            <family val="3"/>
            <charset val="134"/>
          </rPr>
          <t>MA_热卷_多_PLUS_2017</t>
        </r>
        <r>
          <rPr>
            <sz val="9"/>
            <rFont val="宋体"/>
            <family val="3"/>
            <charset val="134"/>
          </rPr>
          <t xml:space="preserve">”维持在持仓做多的信号之中，且热卷价格亦接近黄色上行趋势线边缘后返回。
4 、其他的与螺纹相关的合约如铁矿石、黑链指数走势均保持回调方向为黄色上行趋势线且向上。
5、螺纹与热卷均在上升趋势的下降过程中，突破了小的下降趋势线。
</t>
        </r>
        <r>
          <rPr>
            <b/>
            <sz val="9"/>
            <rFont val="宋体"/>
            <family val="3"/>
            <charset val="134"/>
          </rPr>
          <t>保证金亏损阈值</t>
        </r>
        <r>
          <rPr>
            <sz val="9"/>
            <rFont val="宋体"/>
            <family val="3"/>
            <charset val="134"/>
          </rPr>
          <t xml:space="preserve">：3930-（3930*10*0.14）*0.08/10 = </t>
        </r>
        <r>
          <rPr>
            <b/>
            <sz val="10"/>
            <color rgb="FFFF0000"/>
            <rFont val="宋体"/>
            <family val="3"/>
            <charset val="134"/>
          </rPr>
          <t xml:space="preserve">3885
</t>
        </r>
        <r>
          <rPr>
            <b/>
            <sz val="10"/>
            <color rgb="FF000000"/>
            <rFont val="宋体"/>
            <family val="3"/>
            <charset val="134"/>
          </rPr>
          <t xml:space="preserve">浮盈阀值;3930+320 = </t>
        </r>
        <r>
          <rPr>
            <b/>
            <sz val="10"/>
            <color rgb="FFFF0000"/>
            <rFont val="宋体"/>
            <family val="3"/>
            <charset val="134"/>
          </rPr>
          <t xml:space="preserve">4250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b/>
            <sz val="9"/>
            <rFont val="宋体"/>
            <family val="3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：持仓，按照“</t>
        </r>
        <r>
          <rPr>
            <b/>
            <u/>
            <sz val="9"/>
            <rFont val="宋体"/>
            <family val="3"/>
            <charset val="134"/>
          </rPr>
          <t>MA_螺纹_多_PLUS_2017</t>
        </r>
        <r>
          <rPr>
            <sz val="9"/>
            <rFont val="宋体"/>
            <family val="3"/>
            <charset val="134"/>
          </rPr>
          <t>”执行。</t>
        </r>
      </text>
    </comment>
    <comment ref="E1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E1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绿色：亏损止损
粉色：盈利止损
红色：止盈
黄色：开仓
橙色：持仓
蓝色：等待
灰色：信号消失</t>
        </r>
      </text>
    </commen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3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4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34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44" authorId="0">
      <text>
        <r>
          <rPr>
            <b/>
            <sz val="9"/>
            <rFont val="Tahoma"/>
            <family val="2"/>
          </rPr>
          <t>20170922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从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family val="3"/>
            <charset val="134"/>
          </rPr>
          <t>年底开始螺纹整体是多头趋势，这个阶段做空大多亏损的状态，所以要格外小心。
严格按照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螺纹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_PLUS_20170913</t>
        </r>
        <r>
          <rPr>
            <sz val="9"/>
            <rFont val="宋体"/>
            <family val="3"/>
            <charset val="134"/>
          </rPr>
          <t xml:space="preserve">策略的建仓和止损信号执行。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</text>
    </comment>
    <comment ref="E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7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4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58" authorId="0">
      <text>
        <r>
          <rPr>
            <b/>
            <sz val="9"/>
            <rFont val="Tahoma"/>
            <family val="2"/>
          </rPr>
          <t xml:space="preserve">20171009:
</t>
        </r>
        <r>
          <rPr>
            <sz val="9"/>
            <rFont val="宋体"/>
            <family val="3"/>
            <charset val="134"/>
          </rPr>
          <t>国庆节后第一个交易日，螺纹振幅较大。螺纹最高涨了2.45%，最终以涨幅0.11%收盘。
盘中也曾想到涨了这么多，要不要平仓，最终还是没有平仓。原因有下面两点：
1、</t>
        </r>
        <r>
          <rPr>
            <b/>
            <sz val="9"/>
            <rFont val="宋体"/>
            <family val="3"/>
            <charset val="134"/>
          </rPr>
          <t>主要原因</t>
        </r>
        <r>
          <rPr>
            <sz val="9"/>
            <rFont val="宋体"/>
            <family val="3"/>
            <charset val="134"/>
          </rPr>
          <t xml:space="preserve"> 告诫自己：</t>
        </r>
        <r>
          <rPr>
            <sz val="9"/>
            <color indexed="10"/>
            <rFont val="宋体"/>
            <family val="3"/>
            <charset val="134"/>
          </rPr>
          <t xml:space="preserve">严格按照"MA_螺纹_空_PLUS_20170913"策略交易信号操作执行。
</t>
        </r>
        <r>
          <rPr>
            <sz val="9"/>
            <color indexed="8"/>
            <rFont val="宋体"/>
            <family val="3"/>
            <charset val="134"/>
          </rPr>
          <t>2、</t>
        </r>
        <r>
          <rPr>
            <b/>
            <sz val="9"/>
            <color indexed="8"/>
            <rFont val="宋体"/>
            <family val="3"/>
            <charset val="134"/>
          </rPr>
          <t>次要原因</t>
        </r>
        <r>
          <rPr>
            <sz val="9"/>
            <color indexed="8"/>
            <rFont val="宋体"/>
            <family val="3"/>
            <charset val="134"/>
          </rPr>
          <t xml:space="preserve"> 综合判断：</t>
        </r>
        <r>
          <rPr>
            <sz val="9"/>
            <color indexed="10"/>
            <rFont val="宋体"/>
            <family val="3"/>
            <charset val="134"/>
          </rPr>
          <t xml:space="preserve">在螺纹、热卷上涨过程中，铁矿、焦煤、焦炭等品种没有跟风上涨，甚至还有跌势。故判断螺纹的上涨不会长久只是暂时的。
</t>
        </r>
        <r>
          <rPr>
            <b/>
            <sz val="9"/>
            <color indexed="8"/>
            <rFont val="宋体"/>
            <family val="3"/>
            <charset val="134"/>
          </rPr>
          <t xml:space="preserve">20171010-20171012:
</t>
        </r>
        <r>
          <rPr>
            <sz val="9"/>
            <color indexed="8"/>
            <rFont val="宋体"/>
            <family val="3"/>
            <charset val="134"/>
          </rPr>
          <t xml:space="preserve">这三天螺纹跌势良好，那么当然也能很好的按照"MA_螺纹_空_PLUS_20170913"策略交易信号进行操作的执行。这是很顺风顺水的行情。
期望的：是后面行情可以有一个小的回涨缓和一下跌势，然后在继续的下跌。
害怕的：是后面的行情突然一个暴涨，之前的浮盈回吐出去，这种情形会让人很难受，很容易就不去遵守策略的操作。
</t>
        </r>
        <r>
          <rPr>
            <sz val="9"/>
            <color indexed="10"/>
            <rFont val="宋体"/>
            <family val="3"/>
            <charset val="134"/>
          </rPr>
          <t xml:space="preserve">不管是期望的行情还是让人难受的行情，第一要务就是遵守策略的执行，浮盈回吐甚至出现亏损，只能说明策略为了把握住大的行情做的必须现在做出亏损决定，要明白那些浮盈不是属于自己的。
</t>
        </r>
        <r>
          <rPr>
            <b/>
            <sz val="9"/>
            <color indexed="8"/>
            <rFont val="宋体"/>
            <family val="3"/>
            <charset val="134"/>
          </rPr>
          <t>20171012</t>
        </r>
        <r>
          <rPr>
            <sz val="9"/>
            <color indexed="8"/>
            <rFont val="宋体"/>
            <family val="3"/>
            <charset val="134"/>
          </rPr>
          <t xml:space="preserve">
果不其然，奶油蛋糕总是奶油先落地，回吐了90%的浮盈。</t>
        </r>
        <r>
          <rPr>
            <sz val="9"/>
            <color indexed="10"/>
            <rFont val="宋体"/>
            <family val="3"/>
            <charset val="134"/>
          </rPr>
          <t xml:space="preserve">
现在要做的就是按照策略的提醒执行操作。什么也别多想。不是自己的总不会进入自己口袋。只有策略是自己的，尊重策略。
</t>
        </r>
        <r>
          <rPr>
            <b/>
            <sz val="9"/>
            <color indexed="8"/>
            <rFont val="宋体"/>
            <family val="3"/>
            <charset val="134"/>
          </rPr>
          <t>20171013</t>
        </r>
        <r>
          <rPr>
            <sz val="9"/>
            <color indexed="10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在整个多头趋势的行情中做空，要更加的小心加谨慎。
</t>
        </r>
        <r>
          <rPr>
            <sz val="9"/>
            <color indexed="10"/>
            <rFont val="宋体"/>
            <family val="3"/>
            <charset val="134"/>
          </rPr>
          <t>即使是最终收益亏损，只要坚持策略也是成功。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6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0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0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8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4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4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4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7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A46" authorId="0">
      <text>
        <r>
          <rPr>
            <b/>
            <sz val="9"/>
            <rFont val="Tahoma"/>
            <family val="2"/>
          </rPr>
          <t>20100920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沥青现在的止损额度太高达到</t>
        </r>
        <r>
          <rPr>
            <sz val="9"/>
            <rFont val="Tahoma"/>
            <family val="2"/>
          </rPr>
          <t>5%</t>
        </r>
        <r>
          <rPr>
            <sz val="9"/>
            <rFont val="宋体"/>
            <family val="3"/>
            <charset val="134"/>
          </rPr>
          <t>以上。所以一定不要着急的去交易。
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沥青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_PLUS_20190914</t>
        </r>
        <r>
          <rPr>
            <sz val="9"/>
            <rFont val="宋体"/>
            <family val="3"/>
            <charset val="134"/>
          </rPr>
          <t xml:space="preserve">的提示去操作。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indexed="8"/>
            <rFont val="Tahoma"/>
            <family val="2"/>
          </rPr>
          <t>20100927: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沥青的价格越来越交易线的可交易范围，在没有达到交易范围的时候，还是要耐心而且克制住交易欲望，按照策略指定的计划交易。
</t>
        </r>
        <r>
          <rPr>
            <b/>
            <sz val="9"/>
            <color indexed="10"/>
            <rFont val="宋体"/>
            <family val="3"/>
            <charset val="134"/>
          </rPr>
          <t xml:space="preserve">指标从来不会错过真正的大行情。错过的都是因为没有耐心。
</t>
        </r>
        <r>
          <rPr>
            <b/>
            <sz val="9"/>
            <color indexed="8"/>
            <rFont val="Tahoma"/>
            <family val="2"/>
          </rPr>
          <t>20101009</t>
        </r>
        <r>
          <rPr>
            <b/>
            <sz val="9"/>
            <color indexed="8"/>
            <rFont val="宋体"/>
            <family val="3"/>
            <charset val="134"/>
          </rPr>
          <t xml:space="preserve">：
</t>
        </r>
        <r>
          <rPr>
            <sz val="9"/>
            <color indexed="8"/>
            <rFont val="宋体"/>
            <family val="3"/>
            <charset val="134"/>
          </rPr>
          <t>沥青价格在国庆节后暴跌，还是没有忍住跟了进去，在止损处赔了100元出局。</t>
        </r>
        <r>
          <rPr>
            <b/>
            <sz val="9"/>
            <color indexed="8"/>
            <rFont val="宋体"/>
            <family val="3"/>
            <charset val="134"/>
          </rPr>
          <t xml:space="preserve">
</t>
        </r>
        <r>
          <rPr>
            <b/>
            <sz val="9"/>
            <color indexed="10"/>
            <rFont val="宋体"/>
            <family val="3"/>
            <charset val="134"/>
          </rPr>
          <t>不遵守交易规则永远只会赔钱。是一个教训。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A2" authorId="0">
      <text>
        <r>
          <rPr>
            <b/>
            <sz val="9"/>
            <rFont val="宋体"/>
            <family val="3"/>
            <charset val="134"/>
          </rPr>
          <t>20170927</t>
        </r>
        <r>
          <rPr>
            <sz val="9"/>
            <rFont val="宋体"/>
            <family val="3"/>
            <charset val="134"/>
          </rPr>
          <t xml:space="preserve">
8月4日发出买开信号，因指标体系刚建成并没有进行操作，
9月25日价格接近交易线只有止损率0.59%，进行开仓。
9月27日的夜盘21:40:01止损出局。
</t>
        </r>
        <r>
          <rPr>
            <b/>
            <sz val="9"/>
            <rFont val="宋体"/>
            <family val="3"/>
            <charset val="134"/>
          </rPr>
          <t>很多次的经验表明</t>
        </r>
        <r>
          <rPr>
            <sz val="9"/>
            <rFont val="宋体"/>
            <family val="3"/>
            <charset val="134"/>
          </rPr>
          <t>：</t>
        </r>
        <r>
          <rPr>
            <sz val="9"/>
            <color indexed="10"/>
            <rFont val="宋体"/>
            <family val="3"/>
            <charset val="134"/>
          </rPr>
          <t>错过了开仓信号就不要试图中途开仓，中途开仓看似点位不错，但在没有交易策略的指示情况下持仓，持仓心理严重脆弱，95%是赔钱的交易。</t>
        </r>
        <r>
          <rPr>
            <b/>
            <sz val="9"/>
            <color indexed="10"/>
            <rFont val="宋体"/>
            <family val="3"/>
            <charset val="134"/>
          </rPr>
          <t>等待下次信号！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sharedStrings.xml><?xml version="1.0" encoding="utf-8"?>
<sst xmlns="http://schemas.openxmlformats.org/spreadsheetml/2006/main" count="2168" uniqueCount="404">
  <si>
    <t>时间</t>
  </si>
  <si>
    <t>合约名称</t>
  </si>
  <si>
    <t>上一收盘价</t>
  </si>
  <si>
    <t>做空交易线</t>
  </si>
  <si>
    <t>穿越天数1</t>
  </si>
  <si>
    <t>穿越幅度</t>
  </si>
  <si>
    <t>保证金亏损</t>
  </si>
  <si>
    <t>日最大涨幅</t>
  </si>
  <si>
    <t>最大浮盈</t>
  </si>
  <si>
    <t>做多交易线</t>
  </si>
  <si>
    <t>穿越天数2</t>
  </si>
  <si>
    <t>日最大跌幅</t>
  </si>
  <si>
    <t xml:space="preserve">螺纹指数 </t>
  </si>
  <si>
    <t>编号</t>
  </si>
  <si>
    <t>日期</t>
  </si>
  <si>
    <t>BK买开</t>
  </si>
  <si>
    <t>止损率</t>
  </si>
  <si>
    <t>止损额</t>
  </si>
  <si>
    <t>SP卖平</t>
  </si>
  <si>
    <t>收益</t>
  </si>
  <si>
    <t>止损差额</t>
  </si>
  <si>
    <t>MA_螺纹_多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</si>
  <si>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</si>
  <si>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day</t>
  </si>
  <si>
    <t>阳线</t>
  </si>
  <si>
    <t>操作</t>
  </si>
  <si>
    <t>当日止损额
--------
当日收益</t>
  </si>
  <si>
    <t>当日收益
--------
首次止损额</t>
  </si>
  <si>
    <t>0-27</t>
  </si>
  <si>
    <t>有</t>
  </si>
  <si>
    <t>等待</t>
  </si>
  <si>
    <t>无</t>
  </si>
  <si>
    <t>开仓策略</t>
  </si>
  <si>
    <t>持仓策略</t>
  </si>
  <si>
    <t>28-55</t>
  </si>
  <si>
    <t>止盈策略</t>
  </si>
  <si>
    <t>是</t>
  </si>
  <si>
    <t>否</t>
  </si>
  <si>
    <t>未按照策略的损失</t>
  </si>
  <si>
    <t>56--57</t>
  </si>
  <si>
    <t>止损策略</t>
  </si>
  <si>
    <r>
      <rPr>
        <b/>
        <sz val="10"/>
        <color theme="1"/>
        <rFont val="宋体"/>
        <family val="3"/>
        <charset val="134"/>
      </rPr>
      <t>当日止损额</t>
    </r>
    <r>
      <rPr>
        <b/>
        <sz val="10"/>
        <color theme="1"/>
        <rFont val="宋体"/>
        <family val="3"/>
        <charset val="134"/>
      </rPr>
      <t>/</t>
    </r>
    <r>
      <rPr>
        <b/>
        <sz val="10"/>
        <color theme="1"/>
        <rFont val="宋体"/>
        <family val="3"/>
        <charset val="134"/>
      </rPr>
      <t>当日收益</t>
    </r>
    <r>
      <rPr>
        <sz val="10"/>
        <color theme="1"/>
        <rFont val="宋体"/>
        <family val="3"/>
        <charset val="134"/>
      </rPr>
      <t xml:space="preserve"> : 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>当日收益/首次止损额</t>
    </r>
    <r>
      <rPr>
        <sz val="10"/>
        <color theme="1"/>
        <rFont val="宋体"/>
        <family val="3"/>
        <charset val="134"/>
      </rPr>
      <t xml:space="preserve"> : 收益为正：代表现在的收益与开仓时承担止损风险的倍数。该值越大越好。
</t>
    </r>
    <r>
      <rPr>
        <b/>
        <sz val="10"/>
        <color theme="1"/>
        <rFont val="宋体"/>
        <family val="3"/>
        <charset val="134"/>
      </rPr>
      <t xml:space="preserve">                   </t>
    </r>
    <r>
      <rPr>
        <sz val="10"/>
        <color theme="1"/>
        <rFont val="宋体"/>
        <family val="3"/>
        <charset val="134"/>
      </rPr>
      <t>收益为负：代表现在的损额与开仓时承担止损风险的百分比。该值越小越好。</t>
    </r>
  </si>
  <si>
    <r>
      <rPr>
        <sz val="10"/>
        <color theme="1"/>
        <rFont val="微软雅黑"/>
        <family val="2"/>
        <charset val="134"/>
      </rPr>
      <t xml:space="preserve">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</si>
  <si>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离交易线非常近，激进了。</t>
  </si>
  <si>
    <t>盘中高点下行，跌破了交易线，进行了仓位止损，保护盈利。
如果再次站上交易线上方，建仓1手。</t>
  </si>
  <si>
    <t>盘中突破了3924的交易线，所以在3933建仓一手，收盘时候回落
，等待明天如果在收盘前持续发出平仓信号则平仓。</t>
  </si>
  <si>
    <t>MA_螺纹_多_基本_20170823</t>
  </si>
  <si>
    <t>MA_螺纹_多_PLUS_20170913</t>
  </si>
  <si>
    <t>开仓</t>
  </si>
  <si>
    <t>止损</t>
  </si>
  <si>
    <t>持仓</t>
  </si>
  <si>
    <t>MA_螺纹_多_PLUS_20170913（有批注）</t>
  </si>
  <si>
    <t>0-29</t>
  </si>
  <si>
    <t>30-59</t>
  </si>
  <si>
    <t>MA_螺纹_多_PLUS_2017（有批注）</t>
  </si>
  <si>
    <t>最大跌幅</t>
  </si>
  <si>
    <t>MA_螺纹_多_PLUS_2017</t>
  </si>
  <si>
    <r>
      <rPr>
        <b/>
        <sz val="10"/>
        <color rgb="FFFF0000"/>
        <rFont val="微软雅黑"/>
        <family val="2"/>
        <charset val="134"/>
      </rPr>
      <t xml:space="preserve">情况 </t>
    </r>
    <r>
      <rPr>
        <sz val="10"/>
        <color theme="1"/>
        <rFont val="微软雅黑"/>
        <family val="2"/>
        <charset val="134"/>
      </rPr>
      <t xml:space="preserve">：MA_螺纹_多_PLUS_2017
</t>
    </r>
    <r>
      <rPr>
        <b/>
        <sz val="10"/>
        <color rgb="FFFF0000"/>
        <rFont val="微软雅黑"/>
        <family val="2"/>
        <charset val="134"/>
      </rPr>
      <t>保证金亏损阈值</t>
    </r>
    <r>
      <rPr>
        <sz val="10"/>
        <color theme="1"/>
        <rFont val="微软雅黑"/>
        <family val="2"/>
        <charset val="134"/>
      </rPr>
      <t xml:space="preserve">：3946-（3946*10*0.14）*0.08/10 = 3901
</t>
    </r>
    <r>
      <rPr>
        <b/>
        <sz val="10"/>
        <color rgb="FFFF0000"/>
        <rFont val="微软雅黑"/>
        <family val="2"/>
        <charset val="134"/>
      </rPr>
      <t>浮盈阀值;</t>
    </r>
    <r>
      <rPr>
        <sz val="10"/>
        <color theme="1"/>
        <rFont val="微软雅黑"/>
        <family val="2"/>
        <charset val="134"/>
      </rPr>
      <t xml:space="preserve">3930+320 = 4266
</t>
    </r>
    <r>
      <rPr>
        <b/>
        <sz val="10"/>
        <color rgb="FFFF0000"/>
        <rFont val="微软雅黑"/>
        <family val="2"/>
        <charset val="134"/>
      </rPr>
      <t>策略</t>
    </r>
    <r>
      <rPr>
        <sz val="10"/>
        <color theme="1"/>
        <rFont val="微软雅黑"/>
        <family val="2"/>
        <charset val="134"/>
      </rPr>
      <t xml:space="preserve"> ：持仓，按照“MA_螺纹_多_PLUS_2017”执行。_x000D_</t>
    </r>
  </si>
  <si>
    <r>
      <rPr>
        <sz val="10"/>
        <color theme="1"/>
        <rFont val="宋体"/>
        <family val="3"/>
        <charset val="134"/>
        <scheme val="minor"/>
      </rPr>
      <t>第1手：按照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</si>
  <si>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第2手：按照</t>
    </r>
    <r>
      <rPr>
        <b/>
        <sz val="10"/>
        <color theme="1"/>
        <rFont val="宋体"/>
        <family val="3"/>
        <charset val="134"/>
        <scheme val="minor"/>
      </rPr>
      <t>MA_螺纹_多_PLUS_均线加仓17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</si>
  <si>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有1手：按照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</si>
  <si>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t>当快要达到浮盈水平时候，两种策略均要紧密盯盘，不以收盘价交易止盈，以日内价格触碰到浮盈价格即可止盈平仓。</t>
  </si>
  <si>
    <t>螺纹策略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</si>
  <si>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A_RATE_BK:= 0.3;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 0.13;
{达到当日最大跌幅   用于卖平  默认2.3}    A_DAY_LOSS :=2.3;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114;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</si>
  <si>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0.6;
{交易线开仓穿越幅度 用于买开  默认2 }     A_RATE_BK_MAX:= 2.3;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A_FLAOT_PROFIT:=3800;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</si>
  <si>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MA_螺纹_多_PLUS_2017（根据2017全年的K线调参优化，用于2018年的螺纹做多策略，交易时可以参考MA_螺纹_多_PLUS_20180123）</t>
  </si>
  <si>
    <t xml:space="preserve">/*用CLOSE上下穿越交易均线，来确定买入或者卖出时机*/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A_FLAOT_PROFIT:=3200;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AAA;
{买开条件成立}                            GOING_BK     := EL1 AND EL2_MAX AND EL2_MIN ;
{卖平条件成立}                            GOING_SP     := (SP1 AND SP2) OR SP3 OR SP4 OR SP5;  
/*用CLOSE在趋势线的上方或者下方，来判断是做多还是做空*/
// 参数
{做多趋势均线}                              E_LONG        := 92;
{做多从下到上的天数}                        E_DAYS_LONG   := 8;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</si>
  <si>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MA_螺纹_多_PLUS_ALL（使用了全部K线调参优化，从宏观的角度可以参考的螺纹做多策略 20180123）</t>
  </si>
  <si>
    <t xml:space="preserve">/*用CLOSE上下穿越交易均线，来确定买入或者卖出时机 20180123*/
//A=TRADE 交易
//E=TREND 趋势
// 参数表
{做多交易均线       默认}                 A_LONG        := 24 ;
{每手吨数               }                 A_WEIGHT      := 10 ;
{保证金参数             }                 A_BZJ         := 0.13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0.2;
{交易线开仓穿越幅度 用于买开  默认2 }     A_RATE_BK_MAX:= 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0.03;
{最近买开价位总费用 用于卖平  默认1.2}    A_PRICE_SP:=BKPRICE*A_WEIGHT*A_BZJ;
{保证金亏损幅度     用于卖平  默认0.45}   A_LOSS_SP :=0.03;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:=1.79;
{最大浮盈           用于卖平  默认}       A_FLAOT_PROFIT:=4500;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(SP4) OR SP5;  
/*用CLOSE在趋势线的上方或者下方，来判断是做多还是做空*/
// 参数
{做多趋势均线}                              E_LONG        := 118;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</si>
  <si>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MA_螺纹_多_PLUS_加仓_2017（使用了2017全年与2018年7月份之前K线调参优化，用于2018年的螺纹加仓策略,编码完成于2018年7月31日）</t>
  </si>
  <si>
    <t xml:space="preserve">/*VER1.0 20180730 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{最佳平均浮盈           卖平5}        SP5          := (CLOSE-BKPRICEAV)*A_WEIGHT &gt;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</t>
  </si>
  <si>
    <t>/*VER1.1 20180802 用CLOSE上下穿越交易均线，来确定买入或者卖出时机  使用中*/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A_PRICE_SP:=BKPRICEAV*A_WEIGHT*A_BZJ;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:=1.57;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</si>
  <si>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MA_螺纹_多_PLUS_加仓_ALL（使用了全部K线调参优化，从宏观的角度可以参考的螺纹加仓策略 20180803）</t>
  </si>
  <si>
    <t>/*用CLOSE上下穿越交易均线，来确定买入或者卖出时机 20180803*/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0.3;
{交易线开仓穿越幅度 用于买开  默认2 }     A_RATE_BK_MAX:= 2.38;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A_PRICE_SP:=BKPRICEAV*A_WEIGHT*A_BZJ;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A_FLAOT_PROFIT:=3700;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0.8;
{交易线加仓穿越幅度 用于买开  默认2 }      ADD_RATE_BK_MAX:= 3.4;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200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</si>
  <si>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螺纹指数</t>
  </si>
  <si>
    <t>螺纹合约</t>
  </si>
  <si>
    <t>买入</t>
  </si>
  <si>
    <t>止盈</t>
  </si>
  <si>
    <t>现价</t>
  </si>
  <si>
    <t>比例换算</t>
  </si>
  <si>
    <t>成交max</t>
  </si>
  <si>
    <t>成交mix</t>
  </si>
  <si>
    <t>交易线</t>
  </si>
  <si>
    <t>加仓max</t>
  </si>
  <si>
    <t>加仓min</t>
  </si>
  <si>
    <t>加仓 bkmin</t>
  </si>
  <si>
    <t>加仓 bkmax</t>
  </si>
  <si>
    <t>SK卖开</t>
  </si>
  <si>
    <t>BP买平</t>
  </si>
  <si>
    <t>MA_螺纹_空</t>
  </si>
  <si>
    <t>有效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</si>
  <si>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</si>
  <si>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阴线</t>
  </si>
  <si>
    <r>
      <rPr>
        <b/>
        <sz val="10"/>
        <color theme="1"/>
        <rFont val="微软雅黑"/>
        <family val="2"/>
        <charset val="134"/>
      </rPr>
      <t>编号27明细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</si>
  <si>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等待3</t>
  </si>
  <si>
    <t>等待1</t>
  </si>
  <si>
    <t>平仓</t>
  </si>
  <si>
    <t>MA_螺纹_空_基本_20170913</t>
  </si>
  <si>
    <t>MA_螺纹_空_PLUS_20170913</t>
  </si>
  <si>
    <t>MA_螺纹_空_基本_20170927</t>
  </si>
  <si>
    <t>做空前查看螺纹多
20171204策略的第四点提示内容</t>
  </si>
  <si>
    <t>1、当发出SK卖开信号</t>
  </si>
  <si>
    <t>原因</t>
  </si>
  <si>
    <t>处理</t>
  </si>
  <si>
    <t>止损率：</t>
  </si>
  <si>
    <t xml:space="preserve"> 0%-3.7% 越小越好</t>
  </si>
  <si>
    <t>可卖开</t>
  </si>
  <si>
    <t>止损合适</t>
  </si>
  <si>
    <t>卖开</t>
  </si>
  <si>
    <t>&gt;3.7%</t>
  </si>
  <si>
    <t>不卖开</t>
  </si>
  <si>
    <t>止损过高</t>
  </si>
  <si>
    <t>2、当止损率过高时</t>
  </si>
  <si>
    <t>0%-3.7%  越小越好</t>
  </si>
  <si>
    <t>暂时不卖开</t>
  </si>
  <si>
    <t>回升中途</t>
  </si>
  <si>
    <t>3、出现第一个阴线</t>
  </si>
  <si>
    <t>1、开仓后</t>
  </si>
  <si>
    <t xml:space="preserve"> &lt;0%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</si>
  <si>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MA_螺纹_空</t>
    </r>
    <r>
      <rPr>
        <sz val="10"/>
        <color theme="1"/>
        <rFont val="宋体"/>
        <family val="3"/>
        <charset val="134"/>
      </rPr>
      <t>指示操作</t>
    </r>
  </si>
  <si>
    <t>0%-10% （暂定）</t>
  </si>
  <si>
    <t>1、持仓过程中</t>
  </si>
  <si>
    <t xml:space="preserve"> &gt;2550</t>
  </si>
  <si>
    <t>可止盈</t>
  </si>
  <si>
    <t>涨速过快</t>
  </si>
  <si>
    <t>当日止盈平仓-&gt;返回开仓策略</t>
  </si>
  <si>
    <t xml:space="preserve"> &lt;2550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</si>
  <si>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A_RATE_SK:= 0.4  ;
{交易线平仓穿越天数 用于买平  默认2  }    A_DAYS_BP:= 1 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</si>
  <si>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:=1.3;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63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</si>
  <si>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0.4  ;
{交易线平仓穿越天数 用于买平  默认2  }    A_DAYS_BP:= 1    ;
{距离上一次买平天数 用于买平  默认3  }    A_DAYS_BARSBP:=3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{上次间隔天数A_DAYS_BARSBP卖开3  }    ES3          := NOT(BARSBP&gt;0)||BARSBP&gt;A_DAYS_BARSBP;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AND ES3;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</t>
  </si>
  <si>
    <t>MA_螺纹_空_PLUS_20180116</t>
  </si>
  <si>
    <t xml:space="preserve">/*用CLOSE上下穿越交易均线，来确定买入或者卖出时机*/
//A=TRADE 交易
//E=TREND 趋势
// 参数表
{做空交易均线       默认}                 A_SHORT       := 17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0.76;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:=2.74;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
{买平条件成立}                            GOING_BP     := (BP1 AND BP2)  OR BP3 OR BP4 OR BP5;  
/*用CLOSE在趋势线的上方或者下方，来判断是做多还是做空*/
// 参数
{做空趋势均线}                           E_SHORT       := 64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交:MA(CLOSE,A_SHORT),COLORRED;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</si>
  <si>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短期高点</t>
  </si>
  <si>
    <t>短期低点</t>
  </si>
  <si>
    <t>多个短期高点选择最高的点</t>
  </si>
  <si>
    <t>多个短期低点选择最低的点</t>
  </si>
  <si>
    <t>短期低点高于短期高点重新开始</t>
  </si>
  <si>
    <t>短期高点低于短期低点重新开始</t>
  </si>
  <si>
    <t>短期低点底部上移，突破最近一个短期高点买入</t>
  </si>
  <si>
    <t>短期高点底部下移，突破最近一个短期低点卖出</t>
  </si>
  <si>
    <t>还有考虑止损</t>
  </si>
  <si>
    <t>书上的中期高低点判断太复杂</t>
  </si>
  <si>
    <t>书上的其实也是道氏理论</t>
  </si>
  <si>
    <t>这里的方法也是道氏理论</t>
  </si>
  <si>
    <t>lastbreak</t>
  </si>
  <si>
    <t>MA_玻璃_多</t>
  </si>
  <si>
    <t>编号2明细 / MA_玻璃_多_合理止损√</t>
  </si>
  <si>
    <t>当日收益
-----
首次止损额</t>
  </si>
  <si>
    <t>编号4明细 / MA_玻璃_多_合理止损√</t>
  </si>
  <si>
    <t>编号8明细 / MA_玻璃_多_合理止损√</t>
  </si>
  <si>
    <t>——</t>
  </si>
  <si>
    <r>
      <rPr>
        <b/>
        <sz val="10"/>
        <color theme="1"/>
        <rFont val="微软雅黑"/>
        <family val="2"/>
        <charset val="134"/>
      </rPr>
      <t xml:space="preserve">当日止损额/当日收益 : </t>
    </r>
    <r>
      <rPr>
        <sz val="10"/>
        <color theme="1"/>
        <rFont val="微软雅黑"/>
        <family val="2"/>
        <charset val="134"/>
      </rPr>
      <t>代表价格在止损时，至少损失收益的百分比。该值越小越好。同时意味即将止盈操作。</t>
    </r>
    <r>
      <rPr>
        <b/>
        <sz val="10"/>
        <color theme="1"/>
        <rFont val="微软雅黑"/>
        <family val="2"/>
        <charset val="134"/>
      </rPr>
      <t xml:space="preserve">
当日收益/首次止损额 : </t>
    </r>
    <r>
      <rPr>
        <sz val="10"/>
        <color theme="1"/>
        <rFont val="微软雅黑"/>
        <family val="2"/>
        <charset val="134"/>
      </rPr>
      <t>收益为正：代表现在的收益与开仓时承担止损风险的倍数。该值越大越好。
                                 收益为负：代表现在的损额与开仓时承担止损风险的百分比。该值越小越好。</t>
    </r>
  </si>
  <si>
    <t>失效</t>
  </si>
  <si>
    <t>0-25</t>
  </si>
  <si>
    <t>26-51</t>
  </si>
  <si>
    <t>1、当发出BK买开信号</t>
  </si>
  <si>
    <t xml:space="preserve"> 0%-1.7% 越小越好</t>
  </si>
  <si>
    <t>可买开</t>
  </si>
  <si>
    <t>买开</t>
  </si>
  <si>
    <t>&gt;1.7%</t>
  </si>
  <si>
    <t>不买开</t>
  </si>
  <si>
    <t>0%-1.7%  越小越好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</si>
  <si>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</t>
    </r>
    <r>
      <rPr>
        <b/>
        <sz val="10"/>
        <color theme="1"/>
        <rFont val="宋体"/>
        <family val="3"/>
        <charset val="134"/>
      </rPr>
      <t>玻璃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多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合理止损√</t>
    </r>
    <r>
      <rPr>
        <sz val="10"/>
        <color theme="1"/>
        <rFont val="宋体"/>
        <family val="3"/>
        <charset val="134"/>
      </rPr>
      <t>指示操作</t>
    </r>
  </si>
  <si>
    <t xml:space="preserve">0%-8.4% </t>
  </si>
  <si>
    <t xml:space="preserve"> &gt;8.4%</t>
  </si>
  <si>
    <t xml:space="preserve"> &lt;8.4%</t>
  </si>
  <si>
    <t>MA_沥青_多</t>
  </si>
  <si>
    <t xml:space="preserve"> MA_玉米_多_合理止损√</t>
  </si>
  <si>
    <t>MA_沥青_多_合理止损√</t>
  </si>
  <si>
    <r>
      <rPr>
        <sz val="10"/>
        <color rgb="FFFF0000"/>
        <rFont val="宋体"/>
        <family val="3"/>
        <charset val="134"/>
      </rPr>
      <t>有效/</t>
    </r>
    <r>
      <rPr>
        <b/>
        <sz val="10"/>
        <color rgb="FFFF0000"/>
        <rFont val="宋体"/>
        <family val="3"/>
        <charset val="134"/>
      </rPr>
      <t>试验交易</t>
    </r>
  </si>
  <si>
    <t>等待3方式，开仓失败</t>
  </si>
  <si>
    <t xml:space="preserve"> 0%-1.6% 越小越好</t>
  </si>
  <si>
    <t>&gt;1.6%</t>
  </si>
  <si>
    <t>0%-1.6%  越小越好</t>
  </si>
  <si>
    <t>3、当没有发出BK买开信号（多用于试仓，小仓位）</t>
  </si>
  <si>
    <t>MA_沥青_多
_PLUS_20190914 策略的参数A_RATE_BK_MAX太大，可采用等待3</t>
  </si>
  <si>
    <t>交易与趋势线：</t>
  </si>
  <si>
    <t>呈现多头排列</t>
  </si>
  <si>
    <t>关注</t>
  </si>
  <si>
    <t>价格穿越交易线止损合适</t>
  </si>
  <si>
    <t>关注止损率</t>
  </si>
  <si>
    <t xml:space="preserve"> 0%-0.4% 越小越好</t>
  </si>
  <si>
    <t>可试仓买开</t>
  </si>
  <si>
    <t>&gt;0.4%</t>
  </si>
  <si>
    <t xml:space="preserve"> 按照MA_沥青_多_合理止损√指示操作</t>
  </si>
  <si>
    <t xml:space="preserve"> 平仓</t>
  </si>
  <si>
    <t xml:space="preserve">0%-6.8% </t>
  </si>
  <si>
    <t xml:space="preserve"> &gt;7.5%</t>
  </si>
  <si>
    <r>
      <rPr>
        <sz val="10"/>
        <color rgb="FFFF0000"/>
        <rFont val="宋体"/>
        <family val="3"/>
        <charset val="134"/>
      </rPr>
      <t xml:space="preserve">当日止盈平仓-&gt;返回开仓策略
</t>
    </r>
    <r>
      <rPr>
        <b/>
        <sz val="10"/>
        <color rgb="FFFF0000"/>
        <rFont val="宋体"/>
        <family val="3"/>
        <charset val="134"/>
      </rPr>
      <t>下步策略待定</t>
    </r>
  </si>
  <si>
    <t xml:space="preserve"> &lt;7.5%</t>
  </si>
  <si>
    <t>MA_沥青_空</t>
  </si>
  <si>
    <r>
      <rPr>
        <b/>
        <sz val="10"/>
        <color theme="1"/>
        <rFont val="微软雅黑"/>
        <family val="2"/>
        <charset val="134"/>
      </rPr>
      <t>编号2明细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</si>
  <si>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编号3明细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</si>
  <si>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</si>
  <si>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编号8明细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</si>
  <si>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宋体"/>
        <family val="3"/>
        <charset val="134"/>
      </rPr>
      <t xml:space="preserve">当日止损额/当日收益 : </t>
    </r>
    <r>
      <rPr>
        <sz val="10"/>
        <color theme="1"/>
        <rFont val="宋体"/>
        <family val="3"/>
        <charset val="134"/>
      </rPr>
      <t>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 xml:space="preserve">当日收益/首次止损额 : </t>
    </r>
    <r>
      <rPr>
        <sz val="10"/>
        <color theme="1"/>
        <rFont val="宋体"/>
        <family val="3"/>
        <charset val="134"/>
      </rPr>
      <t>收益为正：代表现在的收益与开仓时承担止损风险的倍数。该值越大越好。
                       收益为负：代表现在的损额与开仓时承担止损风险的百分比。该值越小越好。</t>
    </r>
  </si>
  <si>
    <t>MA_沥青_空_基本_20170914</t>
  </si>
  <si>
    <t>MA_沥青_空_PLUS_20170914</t>
  </si>
  <si>
    <t xml:space="preserve"> 0.8%-2.4% 越小越好</t>
  </si>
  <si>
    <t>&gt;2.4%</t>
  </si>
  <si>
    <t>0.8%-2.4%  越小越好</t>
  </si>
  <si>
    <t>卖开（出现一根阴线更好）</t>
  </si>
  <si>
    <t>按照MA_沥青_空指示操作</t>
  </si>
  <si>
    <t xml:space="preserve">0%-15% </t>
  </si>
  <si>
    <t xml:space="preserve"> 按照MA_沥青_空指示操作</t>
  </si>
  <si>
    <t>盈利：</t>
  </si>
  <si>
    <t xml:space="preserve"> &gt;7800</t>
  </si>
  <si>
    <t xml:space="preserve"> &lt;7800</t>
  </si>
  <si>
    <t>沥青策略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</si>
  <si>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0.8  ;
{交易线平仓穿越天数 用于买平  默认2  }    A_DAYS_BP:= 2    ;
{交易线平仓穿越幅度 用于买平  默认1.2}    A_RATE_BP:= 0.1 ;
{最近买开价位总费用 用于买平  默认1.2}    A_PRICE_BP:=SKPRICE*A_WEIGHT*A_BZJ;
{保证金亏损幅度     用于买平  默认0.45}   A_LOSS_BP :=0.34;
{达到当日最大涨幅   用于买平  默认2.3}    A_DAY_LOSS :=2.1;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  E_SHORT       := 68 ;
{做空从上到下的天数}   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</si>
  <si>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2.4;//&lt;----重要！该值越大意味着，开仓失败时止损越多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2  ;
{交易线平仓穿越幅度 用于买平  默认1.2}    A_RATE_BP:= 0.1  ; 
{最近买开价位总费用 用于买平  默认1.2}    A_PRICE_BP:=SKPRICE*A_WEIGHT*A_BZJ;
{保证金亏损幅度     用于买平  默认0.45}   A_LOSS_BP :=0.17;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:=2.1;
{最大浮盈           用于买平  默认}       A_FLAOT_PROFIT:=7800;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68 ;
{做空从上到下的天数}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</si>
  <si>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MA_棕榈_多_基本_20170917</t>
  </si>
  <si>
    <t>MA_棕榈_多_PLUS_20170918</t>
  </si>
  <si>
    <t>棕榈策略</t>
  </si>
  <si>
    <t>MA_棕榈_空_基本_20170917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</si>
  <si>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;
{交易线开仓穿越幅度 用于买开  默认2 }     A_RATE_BK:= 0.3;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 0.13;
{达到当日最大跌幅   用于卖平  默认2.3}    A_DAY_LOSS :=3.7;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99;
{做多从下到上的天数}                      E_DAYS_LONG   := 9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</si>
  <si>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MA_棕榈_空_PLUS_20170917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</si>
  <si>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 ;
{交易线开仓穿越幅度 用于买开  默认2 }     A_RATE_BK_MIN:= 0.3;
{交易线开仓穿越幅度 用于买开  默认2 }     A_RATE_BK_MAX:= 3.9;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:=0.13;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:=3.7;
{最大浮盈           用于卖平  默认}       A_FLAOT_PROFIT:=7650;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99;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</si>
  <si>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MA_棕榈_空</t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</si>
  <si>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MA_棕榈_空_合理止损√</t>
    </r>
  </si>
  <si>
    <t>无效</t>
  </si>
  <si>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</si>
  <si>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>0%-6.6% （暂定）</t>
  </si>
  <si>
    <r>
      <rPr>
        <sz val="10"/>
        <color theme="1"/>
        <rFont val="宋体"/>
        <family val="3"/>
        <charset val="134"/>
      </rPr>
      <t xml:space="preserve"> 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</si>
  <si>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 xml:space="preserve"> &gt;6.6%（暂定）</t>
  </si>
  <si>
    <t xml:space="preserve"> &lt;6.6%（暂定）</t>
  </si>
  <si>
    <t>MA_玉米_多</t>
  </si>
  <si>
    <t>编号1明细 / MA_玉米_多_合理止损√</t>
  </si>
  <si>
    <t>编号2明细 / MA_玉米_多_合理止损√</t>
  </si>
  <si>
    <t>编号3明细 / MA_玉米_多_合理止损√</t>
  </si>
  <si>
    <t xml:space="preserve"> </t>
  </si>
  <si>
    <t>编号4明细 / MA_玉米_多_合理止损√</t>
  </si>
  <si>
    <t>0-35</t>
  </si>
  <si>
    <t>36-59</t>
  </si>
  <si>
    <t>60-91</t>
  </si>
  <si>
    <t>97-122</t>
  </si>
  <si>
    <t xml:space="preserve"> 按照MA_玉米_多_合理止损√指示操作</t>
  </si>
  <si>
    <t xml:space="preserve"> &gt;6.8%</t>
  </si>
  <si>
    <t xml:space="preserve"> &lt;6.8%</t>
  </si>
  <si>
    <t>玉米策略</t>
  </si>
  <si>
    <t>MA_玉米_多_基本_20170913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</si>
  <si>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1;
{交易线开仓穿越幅度 用于买开  默认2 }     A_RATE_BK:= 1.8;
{交易线平仓穿越天数 用于卖平  默认2 }     A_DAYS_SP:= 1  ;
{交易线平仓穿越幅度 用于卖平  默认1.2}    A_RATE_SP:= 1.6;
{最近买开价位总费用 用于卖平  默认1.2}    A_PRICE_SP:=BKPRICE*A_WEIGHT*A_BZJ;
{保证金亏损幅度     用于卖平  默认0.45}   A_LOSS_SP := 0.26;
{达到当日最大跌幅   用于卖平  默认2.3}    A_DAY_LOSS :=3;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{买开条件成立}                            GOING_BK     := EL1 AND EL2 ;    
{卖平条件成立}                            GOING_SP     := (SP1 AND SP2)  OR SP3 OR (SP2_ AND SP4);  
/*用CLOSE在趋势线的上方或者下方，来判断是做多还是做空*/
// 参数
{做多趋势均线}                            E_LONG        := 83 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</si>
  <si>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MA_玉米_多_PLUS_20170913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</si>
  <si>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  ;
{交易线开仓穿越幅度 用于买开  默认2 }     A_RATE_BK_MIN:= 0.1;
{交易线开仓穿越幅度 用于买开  默认2 }     A_RATE_BK_MAX:= 2.9;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1.6;
{最近买开价位总费用 用于卖平  默认1.2}    A_PRICE_SP:=BKPRICE*A_WEIGHT*A_BZJ;
{保证金亏损幅度     用于卖平  默认0.45}   A_LOSS_SP :=0.25;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:=3;
{最大浮盈           用于卖平  默认}       A_FLAOT_PROFIT:=1750;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SP2_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</si>
  <si>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品种</t>
  </si>
  <si>
    <t>rb1801</t>
  </si>
  <si>
    <t>bu1712</t>
  </si>
  <si>
    <t>随便交易永远只会赔钱，-100</t>
  </si>
  <si>
    <t>按照策略执行，哪怕就差几元钱，信号不出现也不能随便交易 -650</t>
  </si>
  <si>
    <t>2017多空操作规则</t>
  </si>
  <si>
    <t>strategyDoubleMaRB 做空</t>
  </si>
  <si>
    <t>short</t>
  </si>
  <si>
    <t>SK_A_RATE_MAX    = 3.70</t>
  </si>
  <si>
    <t>SK_A_RATE_MIN    = 0.65</t>
  </si>
  <si>
    <t>序号</t>
  </si>
  <si>
    <t>每日工作</t>
  </si>
  <si>
    <t>14:45-15:00  确认持仓还是平仓</t>
  </si>
  <si>
    <t>空仓位</t>
  </si>
  <si>
    <t>有仓位 盲目建仓</t>
  </si>
  <si>
    <t>空1手</t>
  </si>
  <si>
    <t>平1手</t>
  </si>
  <si>
    <t>多1手</t>
  </si>
  <si>
    <t>多2手</t>
  </si>
  <si>
    <t>在data\dailydata目录下的RB9999.csv、RB9999_increment.csv文件中加入当日K线数据，把RB9999_increment.csv中的数据使用loadCsv_RB.py增量写入Mongodb数据库。</t>
  </si>
  <si>
    <t>ok</t>
  </si>
  <si>
    <t>使用《K线工具》查看：
1、最新的短期结构做多策略是否有形成短期的高点或者低点、价格是否到了临界值（保证金亏损、最佳浮盈、形态），以确定第二天是否要及时关注买开、卖平、卖开、买平事宜。
2、使用双均线查看是否有空头的建仓机会和空头的平仓时机</t>
  </si>
  <si>
    <t>今天有可能确认昨日最低点是一个短期低点，从而使2018年11月10日形成的短期低点下移到昨日的最低点。</t>
  </si>
  <si>
    <t>最高价格小于3799
最低价格小于3714会形成短期高点
与20181011形成的短期高点配合发出卖空信号</t>
  </si>
  <si>
    <r>
      <rPr>
        <sz val="8"/>
        <color theme="1"/>
        <rFont val="微软雅黑"/>
        <family val="2"/>
        <charset val="134"/>
      </rPr>
      <t>最高价格大于3753
最低价格大于3682会形成短期低点。
因为策略初步建好，根据20181115的close3742</t>
    </r>
    <r>
      <rPr>
        <sz val="8"/>
        <color rgb="FFFF0000"/>
        <rFont val="微软雅黑"/>
        <family val="2"/>
        <charset val="134"/>
      </rPr>
      <t>挂了1手空单</t>
    </r>
    <r>
      <rPr>
        <sz val="8"/>
        <color theme="1"/>
        <rFont val="微软雅黑"/>
        <family val="2"/>
        <charset val="134"/>
      </rPr>
      <t>，RB1901的对应价格3889。</t>
    </r>
  </si>
  <si>
    <r>
      <rPr>
        <sz val="8"/>
        <color theme="1"/>
        <rFont val="微软雅黑"/>
        <family val="2"/>
        <charset val="134"/>
      </rPr>
      <t>空头中，无任何高低点形成迹象。
交易策略刚刚建立起来。
卖开信号在11月15日发出。没有忍住建立1手空仓，很幸运。买平。赚了。
今天不考虑卖空了
------------------
白天的在开盘的时候还是没有忍住挂了1手空单，</t>
    </r>
    <r>
      <rPr>
        <b/>
        <sz val="8"/>
        <color rgb="FFFF0000"/>
        <rFont val="微软雅黑"/>
        <family val="2"/>
        <charset val="134"/>
      </rPr>
      <t>赔了，活该</t>
    </r>
    <r>
      <rPr>
        <sz val="8"/>
        <color theme="1"/>
        <rFont val="微软雅黑"/>
        <family val="2"/>
        <charset val="134"/>
      </rPr>
      <t>！</t>
    </r>
    <r>
      <rPr>
        <b/>
        <sz val="8"/>
        <color rgb="FFFF0000"/>
        <rFont val="微软雅黑"/>
        <family val="2"/>
        <charset val="134"/>
      </rPr>
      <t>控制不住自己的交易欲望，永远是赔钱</t>
    </r>
  </si>
  <si>
    <t xml:space="preserve">今天有可能确认昨日最低点是一个短期低点，最高价格大于3644，最低价格大于3622会形成短期高点。
空头仓位继续中
</t>
  </si>
  <si>
    <t xml:space="preserve">无形成短期高点与低点的条件。
空头仓位继续中
</t>
  </si>
  <si>
    <t xml:space="preserve">无形成短期高点与低点的条件。
-----------------
空头仓位继续中,夜盘中一度超越了最佳浮盈的点位。关注最佳浮盈点位3452。
</t>
  </si>
  <si>
    <r>
      <rPr>
        <sz val="8"/>
        <color theme="1"/>
        <rFont val="微软雅黑"/>
        <family val="2"/>
        <charset val="134"/>
      </rPr>
      <t xml:space="preserve">最高价高于3502
最低价高于3323
可以形成短期低点
-----------------
</t>
    </r>
    <r>
      <rPr>
        <b/>
        <sz val="8"/>
        <color rgb="FFFF0000"/>
        <rFont val="微软雅黑"/>
        <family val="2"/>
        <charset val="134"/>
      </rPr>
      <t>空头仓位平仓，高于最佳浮盈平仓。策略值得信赖。</t>
    </r>
    <r>
      <rPr>
        <sz val="8"/>
        <color theme="1"/>
        <rFont val="微软雅黑"/>
        <family val="2"/>
        <charset val="134"/>
      </rPr>
      <t xml:space="preserve">
-----------------
收盘价在3508-3619区间，做空卖开信号。</t>
    </r>
  </si>
  <si>
    <t>无形成短期高点与低点的条件。
-----------------
收盘价在3473-3583区间，做空卖开信号。</t>
  </si>
  <si>
    <t>无形成短期高点与低点的条件。
-----------------
收盘价在3455-3565区间，做空卖开信号。</t>
  </si>
  <si>
    <t>无形成短期高点与低点的条件。
-----------------
收盘价在3430-3539区间，做空卖开信号。</t>
  </si>
  <si>
    <r>
      <rPr>
        <sz val="8"/>
        <color theme="1"/>
        <rFont val="微软雅黑"/>
        <family val="2"/>
        <charset val="134"/>
      </rPr>
      <t xml:space="preserve">无形成短期高点与低点的条件。
-----------------
收盘价在3396-3503区间，做空卖开信号
-----------------
</t>
    </r>
    <r>
      <rPr>
        <sz val="8"/>
        <color rgb="FFFF0000"/>
        <rFont val="微软雅黑"/>
        <family val="2"/>
        <charset val="134"/>
      </rPr>
      <t>VOLATILITY_螺纹_多=2暂时确定为做多试验策略，最近一次在3387做多，择机在螺纹指数3358处买入RB1905一手。暂时按照VOLATILITY_螺纹_多=2策略执行。CLOSE如小于3247（保证金亏损）或者3275（波幅比率）平仓。CLOSE大于3437止盈</t>
    </r>
  </si>
  <si>
    <r>
      <rPr>
        <sz val="8"/>
        <color theme="1"/>
        <rFont val="微软雅黑"/>
        <family val="2"/>
        <charset val="134"/>
      </rPr>
      <t>无形成短期高点与低点的条件。
-----------------
RB999的</t>
    </r>
    <r>
      <rPr>
        <sz val="8"/>
        <color rgb="FFFF0000"/>
        <rFont val="微软雅黑"/>
        <family val="2"/>
        <charset val="134"/>
      </rPr>
      <t>MA_螺纹空_PLUS策略做空1手,止损条件
保证金亏损：3461
最大涨幅   ：3480</t>
    </r>
  </si>
  <si>
    <r>
      <rPr>
        <sz val="8"/>
        <color theme="1"/>
        <rFont val="微软雅黑"/>
        <family val="2"/>
        <charset val="134"/>
      </rPr>
      <t>根据夜盘情况无形成短期高点与低点的条件。STRB形成不了。
VRB策略不交易。
-----------------
RB999的</t>
    </r>
    <r>
      <rPr>
        <sz val="8"/>
        <color rgb="FFFF0000"/>
        <rFont val="微软雅黑"/>
        <family val="2"/>
        <charset val="134"/>
      </rPr>
      <t xml:space="preserve">MA_螺纹空_PLUS策略保证金止损。
----------------
DMA做空策略收益率13%
</t>
    </r>
  </si>
  <si>
    <r>
      <rPr>
        <sz val="8"/>
        <color theme="1"/>
        <rFont val="微软雅黑"/>
        <family val="2"/>
        <charset val="134"/>
      </rPr>
      <t xml:space="preserve">根据夜盘情况无形成短期高点与低点的条件。STRB形成不了。
VRB策略不交易。
-----------------
RB999开仓一手，择机平掉
1、没有遵守2017多空操作规则第2条。
2、没注意到SK_A_DAYS_OPEN   = 5  （本日SK_A_DAYS_OPEN   = 0  ）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</si>
  <si>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周一交易，VRB策略需要收盘前5分钟填表确认，价格在最高低之间，而且是阳线。
-----------------
RB999开仓一手，择机平掉，上次没有平仓，心态不好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</si>
  <si>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周二交易，VRB策略需要收盘前5分钟填表确认，BK_Condition_1在最高价与最低价之间，而且是阳线。
-----------------
RB999开仓一手，已经平仓，很好，按照策略来。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</si>
  <si>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周三交易，VRB策略需要收盘前5分钟填表确认，BK_Condition_1在最高价与最低价之间，而且是阳线。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</si>
  <si>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确认昨日是一个短期低点，等待另一个短期低点。
今日无法形成高低点。。
周四不交易，VRB策略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</si>
  <si>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今日形成短期高点可能性较低，除非是一个大跌。
周五不交易，VRB策略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</si>
  <si>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根据夜盘走势，形成不了高低点。
周一交易，VRB策略需要收盘前5分钟填表确认，BK_Condition_1在最高价与最低价之间，而且是阳线。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</si>
  <si>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根据夜盘走势，有可能形成短期低点。
周二交易，VRB策略需要收盘前5分钟填表确认，BK_Condition_1在最高价与最低价之间，而且是阳线。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</si>
  <si>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rgb="FFFF0000"/>
        <rFont val="微软雅黑"/>
        <family val="2"/>
        <charset val="134"/>
      </rPr>
      <t>根据夜盘走势，最低价不低于昨日的最低价3412。那么昨日就形成了一个短期低点，与12月11的短期低点，形成短期低点逐步抬高，而且中间在12月17日还形成了一个短期高点，形态上非常标准。收盘做多一手</t>
    </r>
    <r>
      <rPr>
        <sz val="8"/>
        <color theme="1"/>
        <rFont val="微软雅黑"/>
        <family val="2"/>
        <charset val="134"/>
      </rPr>
      <t xml:space="preserve">。
--------------------------------------------------------------
</t>
    </r>
    <r>
      <rPr>
        <sz val="8"/>
        <color rgb="FFFF0000"/>
        <rFont val="微软雅黑"/>
        <family val="2"/>
        <charset val="134"/>
      </rPr>
      <t>周三交易，VRB策略需要收盘前5分钟填表确认，BK_Condition_1在最高价与最低价之间，而且是阳线。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</si>
  <si>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昨日日开仓，满足做多的基本要求形态--&gt;低1 &lt; 低1 
-----------------------------卖出条件---------------------------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低于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-----------------------------------------------------------------
</t>
    </r>
    <r>
      <rPr>
        <sz val="8"/>
        <color theme="1"/>
        <rFont val="微软雅黑"/>
        <family val="2"/>
        <charset val="134"/>
      </rPr>
      <t>周四不交易，VRB策略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</si>
  <si>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周五不交易，VRB策略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</si>
  <si>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根据夜盘走势，最高价不大于昨日的最低价3539。那么昨日就形成了一个短期高点
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周二交易，VRB策略需要收盘前5分钟填表确认，BK_Condition_1在最高价与最低价之间，而且是阳线。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</si>
  <si>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周一交易，VRB策略需要收盘前5分钟填表确认，BK_Condition_1在最高价与最低价之间，而且是阳线。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</si>
  <si>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t>根据夜盘走势，最低价不小于3362。最高价格大于3448，那么昨日就形成了一个短期低点。
--------------------------------------------------------------
周三交易，VRB策略需要收盘前5分钟填表确认，BK_Condition_1在最高价与最低价之间，而且是阳线。
----------------
DMA做空策略收益率13%</t>
  </si>
  <si>
    <t>今日无法形成高点与低点
--------------------------------------------------------------
#条件1：保证金亏损幅度     小于3263
#条件2：买开减去波幅         bar.close小于SP_Condition_2
#条件3：最佳浮盈               大于等于3453
--------------------------------------------------------------
周三交易，
----------------
DMA做空策略收益率13%</t>
  </si>
  <si>
    <r>
      <rPr>
        <sz val="8"/>
        <rFont val="微软雅黑"/>
        <family val="2"/>
        <charset val="134"/>
      </rPr>
      <t xml:space="preserve">今日无法形成高点与低点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</si>
  <si>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最低价不小于3371。最高价格大于3304，那么昨日就形成了一个短期低点。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</si>
  <si>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今日无法形成高点与低点。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</si>
  <si>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t>今日无法形成高点与低点。
-----------------------------------------------------周一交易，VRB策略需要收盘前5分钟填表确认，BK_Condition_1在最高价与最低价之间，而且是阳线
--------------------------------------------------------------
DMA做空策略收益率13%</t>
  </si>
  <si>
    <t>最低价小于3343。最高价格不大于3501，那么昨日就形成了一个短期高点。
-----------------------------------------------------
周二交易，VRB策略需要收盘前5分钟填表确认，BK_Condition_1在最高价与最低价之间，而且是阳线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</si>
  <si>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周三交易，VRB策略需要收盘前5分钟填表确认，BK_Condition_1在最高价与最低价之间，而且是阳线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</si>
  <si>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</si>
  <si>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r>
      <t>最低价大于3469，短期低点形成，买入</t>
    </r>
    <r>
      <rPr>
        <sz val="8"/>
        <rFont val="微软雅黑"/>
        <family val="2"/>
        <charset val="134"/>
      </rPr>
      <t xml:space="preserve">
-----------------------------------------------------
#条件1：保证金亏损幅度     小于3343
#条件2：买开减去波幅         </t>
    </r>
    <r>
      <rPr>
        <sz val="8"/>
        <color rgb="FFFF0000"/>
        <rFont val="微软雅黑"/>
        <family val="2"/>
        <charset val="134"/>
      </rPr>
      <t>bar.close小于SP_Condition_2</t>
    </r>
    <r>
      <rPr>
        <sz val="8"/>
        <rFont val="微软雅黑"/>
        <family val="2"/>
        <charset val="134"/>
      </rPr>
      <t xml:space="preserve">
#条件3：最佳浮盈               大于等于3533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</si>
  <si>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周二交易，VRB策略需要收盘前5分钟填表确认，BK_Condition_1在最高价与最低价之间，而且是阳线
--------------------------------------------------------------
DMA做空策略收益率13%</t>
    </r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</si>
  <si>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</si>
  <si>
    <t>RB9999买开</t>
  </si>
  <si>
    <t>卖开：3783</t>
  </si>
  <si>
    <t>买平：3692</t>
  </si>
  <si>
    <t>RB9999卖平</t>
  </si>
  <si>
    <t>RB9999卖开</t>
  </si>
  <si>
    <t>卖开：3614</t>
  </si>
  <si>
    <t>RB9999买平</t>
  </si>
  <si>
    <t>买平：3714</t>
  </si>
  <si>
    <t>RB9999收益</t>
  </si>
  <si>
    <t>RB主力买开</t>
  </si>
  <si>
    <t>RB主力卖平</t>
  </si>
  <si>
    <t>RB主力卖开</t>
  </si>
  <si>
    <t>RB主力买平</t>
  </si>
  <si>
    <t>RB主力收益</t>
  </si>
  <si>
    <t>VRB多开仓</t>
  </si>
  <si>
    <t>self.all_bar[-1].high</t>
  </si>
  <si>
    <t>self.all_bar[-1].low</t>
  </si>
  <si>
    <t>BK_CURDAYRANGE</t>
  </si>
  <si>
    <t>BK_Volatility</t>
  </si>
  <si>
    <t>bar.open</t>
  </si>
  <si>
    <t>BK_Condition_1</t>
  </si>
  <si>
    <t>STRB多平仓</t>
  </si>
  <si>
    <t>self.BKPRICE</t>
  </si>
  <si>
    <t>self.A_WEIGHT</t>
  </si>
  <si>
    <t>self.A_BZJ</t>
  </si>
  <si>
    <t>A_PRICE_SP</t>
  </si>
  <si>
    <t>A_LOSS_SP_ALL</t>
  </si>
  <si>
    <t>bar.close.SP_Condition_1</t>
  </si>
  <si>
    <t>A_FLAOT_PROFIT_ALL</t>
  </si>
  <si>
    <t>最佳浮盈</t>
  </si>
  <si>
    <t>bar.close.SP_Condition_2</t>
  </si>
  <si>
    <t>VRB多平仓</t>
  </si>
  <si>
    <t>self.BK_A_LOSS_SP</t>
  </si>
  <si>
    <t xml:space="preserve">买开减去波幅 </t>
  </si>
  <si>
    <t>SP_Volatility</t>
  </si>
  <si>
    <t>SP_Condition_2</t>
  </si>
  <si>
    <t xml:space="preserve">BK_A_FLAOT_PROFIT_ALL  </t>
  </si>
  <si>
    <r>
      <rPr>
        <sz val="9"/>
        <color theme="1"/>
        <rFont val="微软雅黑"/>
        <family val="2"/>
        <charset val="134"/>
      </rPr>
      <t>bar.close.SP_Condition_</t>
    </r>
    <r>
      <rPr>
        <sz val="9"/>
        <color theme="1"/>
        <rFont val="微软雅黑"/>
        <family val="2"/>
        <charset val="134"/>
      </rPr>
      <t>3</t>
    </r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</si>
  <si>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  <phoneticPr fontId="60" type="noConversion"/>
  </si>
  <si>
    <t>多1手</t>
    <phoneticPr fontId="60" type="noConversion"/>
  </si>
  <si>
    <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周三交易，VRB策略需要收盘前5分钟填表确认，</t>
    </r>
    <r>
      <rPr>
        <sz val="8"/>
        <color rgb="FFFF0000"/>
        <rFont val="微软雅黑"/>
        <family val="2"/>
        <charset val="134"/>
      </rPr>
      <t>BK_Condition_1在最高价与最低价之间，而且是阳线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</si>
  <si>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</si>
  <si>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</si>
  <si>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</si>
  <si>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</si>
  <si>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</si>
  <si>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</si>
  <si>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</si>
  <si>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</si>
  <si>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</si>
  <si>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t>空仓</t>
    <phoneticPr fontId="60" type="noConversion"/>
  </si>
  <si>
    <t>最低价小于3470。最高价格不大于3524，那么昨日就形成了一个短期高点。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  <phoneticPr fontId="60" type="noConversion"/>
  </si>
  <si>
    <t>交易日记</t>
    <phoneticPr fontId="60" type="noConversion"/>
  </si>
  <si>
    <t>由于前几日的良好走势RB离止盈点3739已经很近了。今日，RB开盘大幅跳空高开3798，超越了止盈点59个点。由于铁矿石开盘封死涨停，初步判断收盘价位不会低于止盈点。在收盘前30分钟，RB一直走势良好盘中在3%-4%波动。其实这时候是应该找个时机平仓了。
原因：1、因为超越了止盈点今日无论如何要平仓。2、在3%-4%波动了几乎一天，继续向上空间已经不大，而向下回撤空间非常大。
结果：收盘上涨了1.75%，自己在上涨到2.6%的时候平仓。
总结：在马上到达止盈点的关键日子，要做好不同情况的应对准备。争取在交易系统策略的框架下，收益最大化。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</si>
  <si>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</si>
  <si>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</si>
  <si>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</si>
  <si>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最低价小于3766。最高价格不大于3854，那么昨日就形成了一个短期高点。
</t>
    </r>
    <r>
      <rPr>
        <sz val="8"/>
        <color rgb="FFFF0000"/>
        <rFont val="微软雅黑"/>
        <family val="2"/>
        <charset val="134"/>
      </rPr>
      <t>如果无法形成短期高点，那么2018年12月21日短期高点1（3539）、2019年1月22日短期高点2（3671）、close大于(3671*(1+0.9%))=3704  买入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</si>
  <si>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t>多2手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</si>
  <si>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最低价小于3600。最高价格小于3644，那么昨日就形成了一个短期高点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</si>
  <si>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最低价大于3534。最高价格大于3618，那么昨日就形成了一个短期低点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</si>
  <si>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最低价小于3586。最高价小于3641，那么昨日就形成了一个短期高点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</si>
  <si>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</si>
  <si>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最低价大于3545。最高价格大于3646，那么昨日就形成了一个短期低点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</si>
  <si>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最低价小于3632。最高价小于3712，那么昨日就形成了一个短期高点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</si>
  <si>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最低价大于3623。最高价格大于3690，那么昨日就形成了一个短期低点，买入
</t>
    </r>
    <r>
      <rPr>
        <sz val="8"/>
        <color rgb="FFFF0000"/>
        <rFont val="微软雅黑"/>
        <family val="2"/>
        <charset val="134"/>
      </rPr>
      <t>（达成开仓条件！！！1资金不够 只买手）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  <phoneticPr fontId="60" type="noConversion"/>
  </si>
  <si>
    <t>多3手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</si>
  <si>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</si>
  <si>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 </t>
    </r>
    <r>
      <rPr>
        <b/>
        <sz val="8"/>
        <color rgb="FFFF000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</si>
  <si>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</si>
  <si>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</si>
  <si>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</si>
  <si>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t>多3手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</si>
  <si>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</si>
  <si>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bar.close小于3607
#条件2：买开减去波幅         bar.close小于SP_Condition_2
#条件3：最佳浮盈               大于等于3797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</si>
  <si>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</t>
    </r>
    <r>
      <rPr>
        <sz val="8"/>
        <color rgb="FFFF0000"/>
        <rFont val="微软雅黑"/>
        <family val="2"/>
        <charset val="134"/>
      </rPr>
      <t>（虚拟交易日形成）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</si>
  <si>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
#条件3：最佳浮盈               大于等于3766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</si>
  <si>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</t>
    </r>
    <r>
      <rPr>
        <sz val="8"/>
        <color rgb="FF00B050"/>
        <rFont val="微软雅黑"/>
        <family val="2"/>
        <charset val="134"/>
      </rPr>
      <t>(平仓)</t>
    </r>
    <r>
      <rPr>
        <sz val="8"/>
        <rFont val="微软雅黑"/>
        <family val="2"/>
        <charset val="134"/>
      </rPr>
      <t xml:space="preserve">
#条件3：最佳浮盈               大于等于3766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</si>
  <si>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</si>
  <si>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
#条件3：最佳浮盈               大于等于3711
--------------------------------------------------------------
DMA做空策略收益率13%</t>
    </r>
    <phoneticPr fontId="60" type="noConversion"/>
  </si>
  <si>
    <t>多0手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</si>
  <si>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#条件3：最佳浮盈               大于等于3711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</si>
  <si>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最低价大于3595。最高价格大于3662，那么昨日就形成了一个短期低点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</si>
  <si>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最低价大于3564。最高价格大于3611，那么昨日就形成了一个短期低点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</si>
  <si>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最低价大于3561。最高价格大于3591，那么昨日就形成了一个短期低点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</si>
  <si>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最低价大于3526。最高价格大于3576，那么昨日就形成了一个短期低点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周五不交易，考察虚拟交易日是否存在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</si>
  <si>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</si>
  <si>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</si>
  <si>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</si>
  <si>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大于等于3634（平仓 3659）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</si>
  <si>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最低价小于3645。最高价小于3694，那么昨日就形成了一个短期高点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</si>
  <si>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最低价小于3651。最高价小于3696，那么昨日就形成了一个短期高点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</si>
  <si>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</si>
  <si>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t>多2手</t>
    <phoneticPr fontId="60" type="noConversion"/>
  </si>
  <si>
    <t>1、做多采用(STRB+VRB),两个策略形成加仓模型。
2、做空等到从2018年9月5日开始，做空DMA策略收益率为30%以上，才考虑做空RB。</t>
    <phoneticPr fontId="60" type="noConversion"/>
  </si>
  <si>
    <t>多3手</t>
    <phoneticPr fontId="60" type="noConversion"/>
  </si>
  <si>
    <r>
      <t xml:space="preserve">STRB之前在每日指标填报的时候，只考虑了低点上升的形态，对高点逐步上升没有判断。今日STRB产生交易信号的原因是高点逐步上升，没有注意到造成遗漏。以后对低点上升与高点上升都有详尽考虑。
</t>
    </r>
    <r>
      <rPr>
        <b/>
        <sz val="8"/>
        <color rgb="FFFF0000"/>
        <rFont val="微软雅黑"/>
        <family val="2"/>
        <charset val="134"/>
      </rPr>
      <t>（在4月10日，RB回落，已经补充买上1手 3743）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</si>
  <si>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b/>
        <sz val="8"/>
        <color rgb="FFFF0000"/>
        <rFont val="微软雅黑"/>
        <family val="2"/>
        <charset val="134"/>
      </rPr>
      <t>（已经弥补）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</si>
  <si>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      大于等于3999
#条件3：closed低于用于开仓的第一个高点日的high值 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</si>
</sst>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178" formatCode="0_ "/>
    <numFmt numFmtId="179" formatCode="0_);[Red]\(0\)"/>
    <numFmt numFmtId="180" formatCode="yyyy&quot;年&quot;m&quot;月&quot;d&quot;日&quot;;@"/>
    <numFmt numFmtId="181" formatCode="0.0%"/>
    <numFmt numFmtId="182" formatCode="0.00_);[Red]\(0.00\)"/>
    <numFmt numFmtId="183" formatCode="0.0_ "/>
  </numFmts>
  <fonts count="6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color rgb="FF00B05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rgb="FF00B050"/>
      <name val="仿宋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theme="4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color rgb="FFFF0000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b/>
      <sz val="10"/>
      <color indexed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9"/>
      <color rgb="FFFF00FF"/>
      <name val="宋体"/>
      <family val="3"/>
      <charset val="134"/>
    </font>
    <font>
      <b/>
      <u/>
      <sz val="9"/>
      <name val="宋体"/>
      <family val="3"/>
      <charset val="134"/>
    </font>
    <font>
      <u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Tahoma"/>
      <family val="2"/>
    </font>
    <font>
      <sz val="9"/>
      <name val="宋体"/>
      <family val="3"/>
      <charset val="134"/>
      <scheme val="minor"/>
    </font>
    <font>
      <sz val="8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rgb="FF00B05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3" tint="0.79989013336588644"/>
        <bgColor indexed="64"/>
      </patternFill>
    </fill>
  </fills>
  <borders count="20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thin">
        <color auto="1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/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 style="thin">
        <color auto="1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3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/>
      <diagonal/>
    </border>
    <border>
      <left style="thin">
        <color theme="1"/>
      </left>
      <right style="medium">
        <color theme="3"/>
      </right>
      <top/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 style="thin">
        <color theme="3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/>
      <bottom style="thin">
        <color theme="3"/>
      </bottom>
      <diagonal/>
    </border>
    <border>
      <left style="medium">
        <color theme="1"/>
      </left>
      <right/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/>
      <bottom style="thin">
        <color theme="3"/>
      </bottom>
      <diagonal/>
    </border>
    <border>
      <left/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1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medium">
        <color auto="1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medium">
        <color auto="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medium">
        <color auto="1"/>
      </right>
      <top style="medium">
        <color auto="1"/>
      </top>
      <bottom style="thin">
        <color theme="3"/>
      </bottom>
      <diagonal/>
    </border>
    <border>
      <left/>
      <right style="medium">
        <color auto="1"/>
      </right>
      <top style="thin">
        <color theme="3"/>
      </top>
      <bottom/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/>
      <top style="thin">
        <color theme="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theme="3"/>
      </top>
      <bottom style="thin">
        <color auto="1"/>
      </bottom>
      <diagonal/>
    </border>
    <border>
      <left/>
      <right/>
      <top style="medium">
        <color theme="3"/>
      </top>
      <bottom style="thin">
        <color auto="1"/>
      </bottom>
      <diagonal/>
    </border>
    <border>
      <left style="medium">
        <color auto="1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auto="1"/>
      </bottom>
      <diagonal/>
    </border>
    <border>
      <left/>
      <right style="medium">
        <color auto="1"/>
      </right>
      <top style="medium">
        <color theme="3"/>
      </top>
      <bottom style="thin">
        <color auto="1"/>
      </bottom>
      <diagonal/>
    </border>
    <border>
      <left/>
      <right style="medium">
        <color auto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auto="1"/>
      </right>
      <top style="thin">
        <color theme="3"/>
      </top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rgb="FF002060"/>
      </bottom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4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3"/>
      </right>
      <top style="medium">
        <color auto="1"/>
      </top>
      <bottom/>
      <diagonal/>
    </border>
    <border>
      <left style="thin">
        <color theme="3"/>
      </left>
      <right style="thin">
        <color theme="3"/>
      </right>
      <top style="medium">
        <color auto="1"/>
      </top>
      <bottom/>
      <diagonal/>
    </border>
    <border>
      <left style="medium">
        <color auto="1"/>
      </left>
      <right style="thin">
        <color theme="3"/>
      </right>
      <top/>
      <bottom style="thin">
        <color theme="3"/>
      </bottom>
      <diagonal/>
    </border>
    <border>
      <left style="medium">
        <color auto="1"/>
      </left>
      <right style="thin">
        <color theme="3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 style="thin">
        <color rgb="FF002060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auto="1"/>
      </bottom>
      <diagonal/>
    </border>
    <border>
      <left/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 style="thin">
        <color theme="4"/>
      </bottom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3"/>
      </left>
      <right style="medium">
        <color auto="1"/>
      </right>
      <top style="medium">
        <color auto="1"/>
      </top>
      <bottom/>
      <diagonal/>
    </border>
    <border>
      <left style="thin">
        <color theme="3"/>
      </left>
      <right style="medium">
        <color auto="1"/>
      </right>
      <top/>
      <bottom style="thin">
        <color theme="3"/>
      </bottom>
      <diagonal/>
    </border>
    <border>
      <left style="thin">
        <color theme="3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theme="3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37" fillId="0" borderId="0" applyFont="0" applyFill="0" applyBorder="0" applyAlignment="0" applyProtection="0">
      <alignment vertical="center"/>
    </xf>
  </cellStyleXfs>
  <cellXfs count="1040">
    <xf numFmtId="0" fontId="0" fillId="0" borderId="0" xfId="0"/>
    <xf numFmtId="180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80" fontId="2" fillId="2" borderId="1" xfId="0" applyNumberFormat="1" applyFont="1" applyFill="1" applyBorder="1" applyAlignment="1">
      <alignment horizontal="center" wrapText="1"/>
    </xf>
    <xf numFmtId="176" fontId="1" fillId="4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/>
    </xf>
    <xf numFmtId="0" fontId="8" fillId="2" borderId="23" xfId="0" applyFont="1" applyFill="1" applyBorder="1" applyAlignment="1">
      <alignment horizontal="left"/>
    </xf>
    <xf numFmtId="0" fontId="8" fillId="5" borderId="21" xfId="0" applyFont="1" applyFill="1" applyBorder="1" applyAlignment="1">
      <alignment horizontal="left"/>
    </xf>
    <xf numFmtId="0" fontId="8" fillId="5" borderId="23" xfId="0" applyFont="1" applyFill="1" applyBorder="1" applyAlignment="1">
      <alignment horizontal="left"/>
    </xf>
    <xf numFmtId="178" fontId="8" fillId="5" borderId="23" xfId="0" applyNumberFormat="1" applyFont="1" applyFill="1" applyBorder="1" applyAlignment="1">
      <alignment horizontal="left"/>
    </xf>
    <xf numFmtId="178" fontId="8" fillId="5" borderId="25" xfId="0" applyNumberFormat="1" applyFont="1" applyFill="1" applyBorder="1" applyAlignment="1">
      <alignment horizontal="left"/>
    </xf>
    <xf numFmtId="0" fontId="8" fillId="6" borderId="23" xfId="0" applyFont="1" applyFill="1" applyBorder="1" applyAlignment="1">
      <alignment horizontal="left"/>
    </xf>
    <xf numFmtId="178" fontId="8" fillId="6" borderId="25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7" borderId="21" xfId="0" applyFont="1" applyFill="1" applyBorder="1" applyAlignment="1">
      <alignment horizontal="left"/>
    </xf>
    <xf numFmtId="0" fontId="8" fillId="7" borderId="23" xfId="0" applyFont="1" applyFill="1" applyBorder="1" applyAlignment="1">
      <alignment horizontal="left"/>
    </xf>
    <xf numFmtId="178" fontId="8" fillId="7" borderId="25" xfId="0" applyNumberFormat="1" applyFont="1" applyFill="1" applyBorder="1" applyAlignment="1">
      <alignment horizontal="left"/>
    </xf>
    <xf numFmtId="0" fontId="8" fillId="8" borderId="23" xfId="0" applyFont="1" applyFill="1" applyBorder="1" applyAlignment="1">
      <alignment horizontal="left"/>
    </xf>
    <xf numFmtId="178" fontId="8" fillId="7" borderId="21" xfId="0" applyNumberFormat="1" applyFont="1" applyFill="1" applyBorder="1" applyAlignment="1">
      <alignment horizontal="left"/>
    </xf>
    <xf numFmtId="178" fontId="5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left"/>
    </xf>
    <xf numFmtId="0" fontId="6" fillId="10" borderId="15" xfId="0" applyFont="1" applyFill="1" applyBorder="1" applyAlignment="1">
      <alignment horizontal="left"/>
    </xf>
    <xf numFmtId="0" fontId="15" fillId="0" borderId="17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6" fillId="9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17" fillId="0" borderId="17" xfId="0" applyFont="1" applyBorder="1" applyAlignment="1">
      <alignment horizontal="left" vertical="top" wrapText="1"/>
    </xf>
    <xf numFmtId="0" fontId="18" fillId="0" borderId="0" xfId="0" applyFont="1" applyAlignment="1">
      <alignment horizontal="left"/>
    </xf>
    <xf numFmtId="0" fontId="19" fillId="0" borderId="0" xfId="0" applyFont="1"/>
    <xf numFmtId="17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76" fontId="5" fillId="2" borderId="19" xfId="0" applyNumberFormat="1" applyFont="1" applyFill="1" applyBorder="1" applyAlignment="1">
      <alignment horizontal="center" vertical="center"/>
    </xf>
    <xf numFmtId="176" fontId="5" fillId="2" borderId="20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0" fontId="5" fillId="2" borderId="20" xfId="0" applyNumberFormat="1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176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0" fontId="22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76" fontId="5" fillId="11" borderId="39" xfId="0" applyNumberFormat="1" applyFont="1" applyFill="1" applyBorder="1" applyAlignment="1">
      <alignment horizontal="center" vertical="center"/>
    </xf>
    <xf numFmtId="176" fontId="5" fillId="11" borderId="40" xfId="0" applyNumberFormat="1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10" fontId="5" fillId="11" borderId="40" xfId="0" applyNumberFormat="1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/>
    </xf>
    <xf numFmtId="176" fontId="21" fillId="5" borderId="42" xfId="0" applyNumberFormat="1" applyFont="1" applyFill="1" applyBorder="1" applyAlignment="1">
      <alignment horizontal="center" vertical="center"/>
    </xf>
    <xf numFmtId="0" fontId="21" fillId="5" borderId="43" xfId="0" applyFont="1" applyFill="1" applyBorder="1" applyAlignment="1">
      <alignment horizontal="center" vertical="center"/>
    </xf>
    <xf numFmtId="0" fontId="21" fillId="5" borderId="44" xfId="0" applyFont="1" applyFill="1" applyBorder="1" applyAlignment="1">
      <alignment horizontal="center" vertical="center"/>
    </xf>
    <xf numFmtId="10" fontId="24" fillId="5" borderId="44" xfId="0" applyNumberFormat="1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1" fillId="8" borderId="32" xfId="0" applyFont="1" applyFill="1" applyBorder="1" applyAlignment="1">
      <alignment horizontal="center" vertical="center"/>
    </xf>
    <xf numFmtId="176" fontId="21" fillId="8" borderId="33" xfId="0" applyNumberFormat="1" applyFont="1" applyFill="1" applyBorder="1" applyAlignment="1">
      <alignment horizontal="center" vertical="center"/>
    </xf>
    <xf numFmtId="0" fontId="21" fillId="8" borderId="33" xfId="0" applyFont="1" applyFill="1" applyBorder="1" applyAlignment="1">
      <alignment horizontal="center" vertical="center"/>
    </xf>
    <xf numFmtId="10" fontId="22" fillId="8" borderId="33" xfId="0" applyNumberFormat="1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3" fillId="8" borderId="33" xfId="0" applyFont="1" applyFill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176" fontId="21" fillId="0" borderId="33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5" borderId="45" xfId="0" applyFont="1" applyFill="1" applyBorder="1" applyAlignment="1">
      <alignment horizontal="center" vertical="center"/>
    </xf>
    <xf numFmtId="0" fontId="21" fillId="5" borderId="46" xfId="0" applyFont="1" applyFill="1" applyBorder="1" applyAlignment="1">
      <alignment horizontal="center" vertical="center"/>
    </xf>
    <xf numFmtId="0" fontId="21" fillId="5" borderId="47" xfId="0" applyFont="1" applyFill="1" applyBorder="1" applyAlignment="1">
      <alignment horizontal="center" vertical="center"/>
    </xf>
    <xf numFmtId="10" fontId="24" fillId="5" borderId="47" xfId="0" applyNumberFormat="1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176" fontId="21" fillId="0" borderId="40" xfId="0" applyNumberFormat="1" applyFont="1" applyFill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10" fontId="22" fillId="8" borderId="40" xfId="0" applyNumberFormat="1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horizontal="center" vertical="center"/>
    </xf>
    <xf numFmtId="0" fontId="2" fillId="9" borderId="40" xfId="0" applyFont="1" applyFill="1" applyBorder="1" applyAlignment="1">
      <alignment horizontal="center" vertical="center"/>
    </xf>
    <xf numFmtId="0" fontId="21" fillId="5" borderId="39" xfId="0" applyFont="1" applyFill="1" applyBorder="1" applyAlignment="1">
      <alignment horizontal="center" vertical="center"/>
    </xf>
    <xf numFmtId="176" fontId="21" fillId="5" borderId="40" xfId="0" applyNumberFormat="1" applyFont="1" applyFill="1" applyBorder="1" applyAlignment="1">
      <alignment horizontal="center" vertical="center"/>
    </xf>
    <xf numFmtId="0" fontId="21" fillId="5" borderId="40" xfId="0" applyFont="1" applyFill="1" applyBorder="1" applyAlignment="1">
      <alignment horizontal="center" vertical="center"/>
    </xf>
    <xf numFmtId="10" fontId="25" fillId="5" borderId="40" xfId="0" applyNumberFormat="1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176" fontId="21" fillId="5" borderId="47" xfId="0" applyNumberFormat="1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176" fontId="2" fillId="5" borderId="47" xfId="0" applyNumberFormat="1" applyFont="1" applyFill="1" applyBorder="1" applyAlignment="1">
      <alignment horizontal="center" vertical="center"/>
    </xf>
    <xf numFmtId="10" fontId="23" fillId="5" borderId="47" xfId="0" applyNumberFormat="1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10" fontId="21" fillId="5" borderId="47" xfId="0" applyNumberFormat="1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10" fontId="5" fillId="2" borderId="21" xfId="0" applyNumberFormat="1" applyFont="1" applyFill="1" applyBorder="1" applyAlignment="1">
      <alignment horizontal="center" vertical="center"/>
    </xf>
    <xf numFmtId="177" fontId="21" fillId="0" borderId="23" xfId="0" applyNumberFormat="1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0" fontId="5" fillId="11" borderId="55" xfId="0" applyNumberFormat="1" applyFont="1" applyFill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/>
    </xf>
    <xf numFmtId="0" fontId="1" fillId="5" borderId="57" xfId="0" applyFont="1" applyFill="1" applyBorder="1"/>
    <xf numFmtId="10" fontId="21" fillId="10" borderId="23" xfId="0" applyNumberFormat="1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" fillId="5" borderId="58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1" fillId="5" borderId="55" xfId="0" applyFont="1" applyFill="1" applyBorder="1"/>
    <xf numFmtId="0" fontId="1" fillId="5" borderId="60" xfId="0" applyFont="1" applyFill="1" applyBorder="1"/>
    <xf numFmtId="0" fontId="24" fillId="5" borderId="47" xfId="0" applyFont="1" applyFill="1" applyBorder="1" applyAlignment="1">
      <alignment horizontal="center" vertical="center"/>
    </xf>
    <xf numFmtId="177" fontId="1" fillId="5" borderId="60" xfId="0" applyNumberFormat="1" applyFont="1" applyFill="1" applyBorder="1" applyAlignment="1">
      <alignment horizontal="center" vertical="center"/>
    </xf>
    <xf numFmtId="0" fontId="25" fillId="5" borderId="47" xfId="0" applyFont="1" applyFill="1" applyBorder="1" applyAlignment="1">
      <alignment horizontal="center" vertical="center"/>
    </xf>
    <xf numFmtId="10" fontId="1" fillId="10" borderId="60" xfId="0" applyNumberFormat="1" applyFont="1" applyFill="1" applyBorder="1" applyAlignment="1">
      <alignment horizontal="center" vertical="center"/>
    </xf>
    <xf numFmtId="0" fontId="1" fillId="5" borderId="60" xfId="0" applyNumberFormat="1" applyFont="1" applyFill="1" applyBorder="1" applyAlignment="1">
      <alignment horizontal="center" vertical="center"/>
    </xf>
    <xf numFmtId="10" fontId="25" fillId="5" borderId="47" xfId="0" applyNumberFormat="1" applyFont="1" applyFill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176" fontId="21" fillId="0" borderId="46" xfId="0" applyNumberFormat="1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10" fontId="22" fillId="0" borderId="46" xfId="0" applyNumberFormat="1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176" fontId="21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10" fontId="22" fillId="0" borderId="47" xfId="0" applyNumberFormat="1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176" fontId="21" fillId="0" borderId="64" xfId="0" applyNumberFormat="1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10" fontId="22" fillId="0" borderId="64" xfId="0" applyNumberFormat="1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77" fontId="21" fillId="0" borderId="34" xfId="0" applyNumberFormat="1" applyFont="1" applyBorder="1" applyAlignment="1">
      <alignment horizontal="center" vertical="center"/>
    </xf>
    <xf numFmtId="177" fontId="21" fillId="0" borderId="7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5" fillId="2" borderId="77" xfId="0" applyNumberFormat="1" applyFont="1" applyFill="1" applyBorder="1" applyAlignment="1">
      <alignment horizontal="center" vertical="center"/>
    </xf>
    <xf numFmtId="176" fontId="5" fillId="2" borderId="78" xfId="0" applyNumberFormat="1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/>
    </xf>
    <xf numFmtId="10" fontId="5" fillId="2" borderId="78" xfId="0" applyNumberFormat="1" applyFont="1" applyFill="1" applyBorder="1" applyAlignment="1">
      <alignment horizontal="center" vertical="center"/>
    </xf>
    <xf numFmtId="176" fontId="21" fillId="0" borderId="40" xfId="0" applyNumberFormat="1" applyFont="1" applyBorder="1" applyAlignment="1">
      <alignment horizontal="center" vertical="center"/>
    </xf>
    <xf numFmtId="10" fontId="22" fillId="0" borderId="40" xfId="0" applyNumberFormat="1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176" fontId="21" fillId="5" borderId="44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176" fontId="21" fillId="0" borderId="82" xfId="0" applyNumberFormat="1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10" fontId="22" fillId="0" borderId="82" xfId="0" applyNumberFormat="1" applyFont="1" applyBorder="1" applyAlignment="1">
      <alignment horizontal="center" vertical="center"/>
    </xf>
    <xf numFmtId="0" fontId="23" fillId="0" borderId="82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176" fontId="21" fillId="0" borderId="84" xfId="0" applyNumberFormat="1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10" fontId="22" fillId="0" borderId="84" xfId="0" applyNumberFormat="1" applyFont="1" applyBorder="1" applyAlignment="1">
      <alignment horizontal="center" vertical="center"/>
    </xf>
    <xf numFmtId="0" fontId="23" fillId="14" borderId="84" xfId="0" applyFont="1" applyFill="1" applyBorder="1" applyAlignment="1">
      <alignment horizontal="center" vertical="center"/>
    </xf>
    <xf numFmtId="0" fontId="23" fillId="0" borderId="84" xfId="0" applyFont="1" applyBorder="1" applyAlignment="1">
      <alignment horizontal="center" vertical="center"/>
    </xf>
    <xf numFmtId="10" fontId="23" fillId="0" borderId="84" xfId="0" applyNumberFormat="1" applyFont="1" applyBorder="1" applyAlignment="1">
      <alignment horizontal="center" vertical="center"/>
    </xf>
    <xf numFmtId="10" fontId="5" fillId="2" borderId="85" xfId="0" applyNumberFormat="1" applyFont="1" applyFill="1" applyBorder="1" applyAlignment="1">
      <alignment horizontal="center" vertical="center"/>
    </xf>
    <xf numFmtId="177" fontId="21" fillId="0" borderId="55" xfId="0" applyNumberFormat="1" applyFont="1" applyBorder="1" applyAlignment="1">
      <alignment horizontal="center" vertical="center"/>
    </xf>
    <xf numFmtId="0" fontId="2" fillId="5" borderId="44" xfId="0" applyNumberFormat="1" applyFont="1" applyFill="1" applyBorder="1" applyAlignment="1">
      <alignment horizontal="center" vertical="center"/>
    </xf>
    <xf numFmtId="0" fontId="21" fillId="5" borderId="57" xfId="0" applyFont="1" applyFill="1" applyBorder="1" applyAlignment="1">
      <alignment horizontal="center" vertical="center"/>
    </xf>
    <xf numFmtId="10" fontId="21" fillId="10" borderId="87" xfId="0" applyNumberFormat="1" applyFont="1" applyFill="1" applyBorder="1" applyAlignment="1">
      <alignment horizontal="center" vertical="center"/>
    </xf>
    <xf numFmtId="10" fontId="21" fillId="10" borderId="88" xfId="0" applyNumberFormat="1" applyFont="1" applyFill="1" applyBorder="1" applyAlignment="1">
      <alignment horizontal="center" vertical="center"/>
    </xf>
    <xf numFmtId="177" fontId="21" fillId="0" borderId="88" xfId="0" applyNumberFormat="1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22" fillId="14" borderId="84" xfId="0" applyFont="1" applyFill="1" applyBorder="1" applyAlignment="1">
      <alignment horizontal="center" vertical="center"/>
    </xf>
    <xf numFmtId="10" fontId="22" fillId="0" borderId="84" xfId="0" applyNumberFormat="1" applyFont="1" applyFill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5" fillId="15" borderId="79" xfId="0" applyFont="1" applyFill="1" applyBorder="1" applyAlignment="1">
      <alignment horizontal="center" vertical="center"/>
    </xf>
    <xf numFmtId="176" fontId="21" fillId="0" borderId="80" xfId="0" applyNumberFormat="1" applyFont="1" applyFill="1" applyBorder="1" applyAlignment="1">
      <alignment horizontal="center" vertical="center"/>
    </xf>
    <xf numFmtId="0" fontId="21" fillId="0" borderId="80" xfId="0" applyFont="1" applyFill="1" applyBorder="1" applyAlignment="1">
      <alignment horizontal="center" vertical="center"/>
    </xf>
    <xf numFmtId="10" fontId="22" fillId="0" borderId="80" xfId="0" applyNumberFormat="1" applyFont="1" applyBorder="1" applyAlignment="1">
      <alignment horizontal="center" vertical="center"/>
    </xf>
    <xf numFmtId="0" fontId="23" fillId="14" borderId="80" xfId="0" applyFont="1" applyFill="1" applyBorder="1" applyAlignment="1">
      <alignment horizontal="center" vertical="center"/>
    </xf>
    <xf numFmtId="10" fontId="24" fillId="5" borderId="40" xfId="0" applyNumberFormat="1" applyFont="1" applyFill="1" applyBorder="1" applyAlignment="1">
      <alignment horizontal="center" vertical="center"/>
    </xf>
    <xf numFmtId="176" fontId="2" fillId="5" borderId="40" xfId="0" applyNumberFormat="1" applyFont="1" applyFill="1" applyBorder="1" applyAlignment="1">
      <alignment horizontal="center" vertical="center"/>
    </xf>
    <xf numFmtId="10" fontId="23" fillId="5" borderId="40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1" fillId="9" borderId="40" xfId="0" applyFont="1" applyFill="1" applyBorder="1" applyAlignment="1">
      <alignment horizontal="center" vertical="center"/>
    </xf>
    <xf numFmtId="0" fontId="2" fillId="5" borderId="39" xfId="0" applyNumberFormat="1" applyFont="1" applyFill="1" applyBorder="1" applyAlignment="1">
      <alignment horizontal="center" vertical="center"/>
    </xf>
    <xf numFmtId="10" fontId="22" fillId="5" borderId="47" xfId="0" applyNumberFormat="1" applyFont="1" applyFill="1" applyBorder="1" applyAlignment="1">
      <alignment horizontal="center" vertical="center"/>
    </xf>
    <xf numFmtId="0" fontId="22" fillId="5" borderId="40" xfId="0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176" fontId="21" fillId="0" borderId="80" xfId="0" applyNumberFormat="1" applyFont="1" applyBorder="1" applyAlignment="1">
      <alignment horizontal="center" vertical="center"/>
    </xf>
    <xf numFmtId="0" fontId="21" fillId="0" borderId="80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176" fontId="21" fillId="0" borderId="90" xfId="0" applyNumberFormat="1" applyFont="1" applyBorder="1" applyAlignment="1">
      <alignment horizontal="center" vertical="center"/>
    </xf>
    <xf numFmtId="0" fontId="21" fillId="0" borderId="90" xfId="0" applyFont="1" applyBorder="1" applyAlignment="1">
      <alignment horizontal="center" vertical="center"/>
    </xf>
    <xf numFmtId="10" fontId="22" fillId="0" borderId="90" xfId="0" applyNumberFormat="1" applyFont="1" applyBorder="1" applyAlignment="1">
      <alignment horizontal="center" vertical="center"/>
    </xf>
    <xf numFmtId="0" fontId="22" fillId="0" borderId="90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10" fontId="21" fillId="9" borderId="88" xfId="0" applyNumberFormat="1" applyFont="1" applyFill="1" applyBorder="1" applyAlignment="1">
      <alignment horizontal="center" vertical="center"/>
    </xf>
    <xf numFmtId="177" fontId="21" fillId="0" borderId="86" xfId="0" applyNumberFormat="1" applyFont="1" applyBorder="1" applyAlignment="1">
      <alignment horizontal="center" vertical="center"/>
    </xf>
    <xf numFmtId="0" fontId="2" fillId="5" borderId="40" xfId="0" applyNumberFormat="1" applyFont="1" applyFill="1" applyBorder="1" applyAlignment="1">
      <alignment horizontal="center" vertical="center"/>
    </xf>
    <xf numFmtId="0" fontId="21" fillId="5" borderId="55" xfId="0" applyFont="1" applyFill="1" applyBorder="1" applyAlignment="1">
      <alignment horizontal="center" vertical="center"/>
    </xf>
    <xf numFmtId="0" fontId="21" fillId="5" borderId="40" xfId="0" applyNumberFormat="1" applyFont="1" applyFill="1" applyBorder="1" applyAlignment="1">
      <alignment horizontal="center" vertical="center"/>
    </xf>
    <xf numFmtId="177" fontId="21" fillId="5" borderId="55" xfId="0" applyNumberFormat="1" applyFont="1" applyFill="1" applyBorder="1" applyAlignment="1">
      <alignment horizontal="center" vertical="center"/>
    </xf>
    <xf numFmtId="10" fontId="21" fillId="10" borderId="60" xfId="0" applyNumberFormat="1" applyFont="1" applyFill="1" applyBorder="1" applyAlignment="1">
      <alignment horizontal="center" vertical="center"/>
    </xf>
    <xf numFmtId="10" fontId="2" fillId="9" borderId="60" xfId="0" applyNumberFormat="1" applyFont="1" applyFill="1" applyBorder="1" applyAlignment="1">
      <alignment horizontal="center" vertical="center"/>
    </xf>
    <xf numFmtId="177" fontId="21" fillId="0" borderId="92" xfId="0" applyNumberFormat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10" fontId="23" fillId="0" borderId="33" xfId="0" applyNumberFormat="1" applyFont="1" applyBorder="1" applyAlignment="1">
      <alignment horizontal="center" vertical="center"/>
    </xf>
    <xf numFmtId="0" fontId="23" fillId="0" borderId="93" xfId="0" applyFont="1" applyBorder="1" applyAlignment="1">
      <alignment horizontal="center" vertical="center"/>
    </xf>
    <xf numFmtId="0" fontId="5" fillId="11" borderId="39" xfId="0" applyNumberFormat="1" applyFont="1" applyFill="1" applyBorder="1" applyAlignment="1">
      <alignment horizontal="center" vertical="center"/>
    </xf>
    <xf numFmtId="9" fontId="27" fillId="11" borderId="40" xfId="1" applyFont="1" applyFill="1" applyBorder="1" applyAlignment="1">
      <alignment horizontal="center" vertical="center" wrapText="1"/>
    </xf>
    <xf numFmtId="0" fontId="21" fillId="5" borderId="94" xfId="0" applyFont="1" applyFill="1" applyBorder="1" applyAlignment="1">
      <alignment horizontal="center" vertical="center"/>
    </xf>
    <xf numFmtId="176" fontId="21" fillId="5" borderId="43" xfId="0" applyNumberFormat="1" applyFont="1" applyFill="1" applyBorder="1" applyAlignment="1">
      <alignment horizontal="center" vertical="center"/>
    </xf>
    <xf numFmtId="0" fontId="21" fillId="5" borderId="95" xfId="0" applyFont="1" applyFill="1" applyBorder="1" applyAlignment="1">
      <alignment horizontal="center" vertical="center"/>
    </xf>
    <xf numFmtId="10" fontId="24" fillId="5" borderId="95" xfId="0" applyNumberFormat="1" applyFont="1" applyFill="1" applyBorder="1" applyAlignment="1">
      <alignment horizontal="center" vertical="center"/>
    </xf>
    <xf numFmtId="0" fontId="2" fillId="5" borderId="95" xfId="0" applyFont="1" applyFill="1" applyBorder="1" applyAlignment="1">
      <alignment horizontal="center" vertical="center"/>
    </xf>
    <xf numFmtId="10" fontId="22" fillId="0" borderId="33" xfId="0" applyNumberFormat="1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176" fontId="21" fillId="0" borderId="18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0" fontId="22" fillId="0" borderId="18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11" borderId="40" xfId="0" applyNumberFormat="1" applyFont="1" applyFill="1" applyBorder="1" applyAlignment="1">
      <alignment horizontal="center" vertical="center"/>
    </xf>
    <xf numFmtId="10" fontId="5" fillId="11" borderId="60" xfId="0" applyNumberFormat="1" applyFont="1" applyFill="1" applyBorder="1" applyAlignment="1">
      <alignment horizontal="center" vertical="center" wrapText="1"/>
    </xf>
    <xf numFmtId="0" fontId="5" fillId="9" borderId="40" xfId="0" applyNumberFormat="1" applyFont="1" applyFill="1" applyBorder="1" applyAlignment="1">
      <alignment horizontal="center" vertical="center"/>
    </xf>
    <xf numFmtId="10" fontId="5" fillId="10" borderId="60" xfId="0" applyNumberFormat="1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/>
    </xf>
    <xf numFmtId="10" fontId="21" fillId="0" borderId="25" xfId="0" applyNumberFormat="1" applyFont="1" applyBorder="1" applyAlignment="1">
      <alignment horizontal="center" vertical="center"/>
    </xf>
    <xf numFmtId="10" fontId="23" fillId="0" borderId="15" xfId="0" applyNumberFormat="1" applyFont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0" fontId="23" fillId="0" borderId="10" xfId="0" applyNumberFormat="1" applyFont="1" applyBorder="1" applyAlignment="1">
      <alignment horizontal="center" vertical="center"/>
    </xf>
    <xf numFmtId="0" fontId="21" fillId="10" borderId="32" xfId="0" applyFont="1" applyFill="1" applyBorder="1" applyAlignment="1">
      <alignment horizontal="center" vertical="center"/>
    </xf>
    <xf numFmtId="176" fontId="21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10" fontId="22" fillId="0" borderId="33" xfId="0" applyNumberFormat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181" fontId="21" fillId="5" borderId="40" xfId="0" applyNumberFormat="1" applyFont="1" applyFill="1" applyBorder="1" applyAlignment="1">
      <alignment horizontal="center" vertical="center"/>
    </xf>
    <xf numFmtId="181" fontId="2" fillId="5" borderId="40" xfId="0" applyNumberFormat="1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1" fillId="5" borderId="39" xfId="0" applyNumberFormat="1" applyFont="1" applyFill="1" applyBorder="1" applyAlignment="1">
      <alignment horizontal="center" vertical="center"/>
    </xf>
    <xf numFmtId="181" fontId="21" fillId="5" borderId="47" xfId="0" applyNumberFormat="1" applyFont="1" applyFill="1" applyBorder="1" applyAlignment="1">
      <alignment horizontal="center" vertical="center"/>
    </xf>
    <xf numFmtId="0" fontId="21" fillId="9" borderId="47" xfId="0" applyFont="1" applyFill="1" applyBorder="1" applyAlignment="1">
      <alignment horizontal="center" vertical="center"/>
    </xf>
    <xf numFmtId="0" fontId="23" fillId="5" borderId="39" xfId="0" applyNumberFormat="1" applyFont="1" applyFill="1" applyBorder="1" applyAlignment="1">
      <alignment horizontal="center" vertical="center"/>
    </xf>
    <xf numFmtId="176" fontId="23" fillId="5" borderId="47" xfId="0" applyNumberFormat="1" applyFont="1" applyFill="1" applyBorder="1" applyAlignment="1">
      <alignment horizontal="center" vertical="center"/>
    </xf>
    <xf numFmtId="0" fontId="23" fillId="5" borderId="47" xfId="0" applyFont="1" applyFill="1" applyBorder="1" applyAlignment="1">
      <alignment horizontal="center" vertical="center"/>
    </xf>
    <xf numFmtId="10" fontId="31" fillId="5" borderId="47" xfId="0" applyNumberFormat="1" applyFont="1" applyFill="1" applyBorder="1" applyAlignment="1">
      <alignment horizontal="center" vertical="center"/>
    </xf>
    <xf numFmtId="0" fontId="31" fillId="5" borderId="47" xfId="0" applyFont="1" applyFill="1" applyBorder="1" applyAlignment="1">
      <alignment horizontal="center" vertical="center"/>
    </xf>
    <xf numFmtId="0" fontId="5" fillId="5" borderId="94" xfId="0" applyFont="1" applyFill="1" applyBorder="1" applyAlignment="1">
      <alignment horizontal="center" vertical="center"/>
    </xf>
    <xf numFmtId="176" fontId="21" fillId="5" borderId="95" xfId="0" applyNumberFormat="1" applyFont="1" applyFill="1" applyBorder="1" applyAlignment="1">
      <alignment horizontal="center" vertical="center"/>
    </xf>
    <xf numFmtId="10" fontId="22" fillId="5" borderId="95" xfId="0" applyNumberFormat="1" applyFont="1" applyFill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/>
    </xf>
    <xf numFmtId="0" fontId="28" fillId="5" borderId="9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22" fillId="0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10" fontId="21" fillId="5" borderId="40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1" fillId="0" borderId="96" xfId="0" applyFont="1" applyBorder="1" applyAlignment="1">
      <alignment horizontal="center" vertical="center"/>
    </xf>
    <xf numFmtId="176" fontId="21" fillId="0" borderId="97" xfId="0" applyNumberFormat="1" applyFont="1" applyBorder="1" applyAlignment="1">
      <alignment horizontal="center" vertical="center"/>
    </xf>
    <xf numFmtId="0" fontId="21" fillId="0" borderId="97" xfId="0" applyFont="1" applyBorder="1" applyAlignment="1">
      <alignment horizontal="center" vertical="center"/>
    </xf>
    <xf numFmtId="10" fontId="22" fillId="0" borderId="97" xfId="0" applyNumberFormat="1" applyFont="1" applyBorder="1" applyAlignment="1">
      <alignment horizontal="center" vertical="center"/>
    </xf>
    <xf numFmtId="177" fontId="21" fillId="0" borderId="31" xfId="0" applyNumberFormat="1" applyFont="1" applyBorder="1" applyAlignment="1">
      <alignment horizontal="center" vertical="center"/>
    </xf>
    <xf numFmtId="10" fontId="21" fillId="10" borderId="31" xfId="0" applyNumberFormat="1" applyFont="1" applyFill="1" applyBorder="1" applyAlignment="1">
      <alignment horizontal="center" vertical="center"/>
    </xf>
    <xf numFmtId="177" fontId="21" fillId="0" borderId="34" xfId="0" applyNumberFormat="1" applyFont="1" applyFill="1" applyBorder="1" applyAlignment="1">
      <alignment horizontal="center" vertical="center"/>
    </xf>
    <xf numFmtId="178" fontId="24" fillId="5" borderId="40" xfId="0" applyNumberFormat="1" applyFont="1" applyFill="1" applyBorder="1" applyAlignment="1">
      <alignment horizontal="center" vertical="center"/>
    </xf>
    <xf numFmtId="178" fontId="23" fillId="5" borderId="40" xfId="0" applyNumberFormat="1" applyFont="1" applyFill="1" applyBorder="1" applyAlignment="1">
      <alignment horizontal="center" vertical="center"/>
    </xf>
    <xf numFmtId="177" fontId="2" fillId="5" borderId="55" xfId="0" applyNumberFormat="1" applyFont="1" applyFill="1" applyBorder="1" applyAlignment="1">
      <alignment horizontal="center" vertical="center"/>
    </xf>
    <xf numFmtId="178" fontId="24" fillId="5" borderId="47" xfId="0" applyNumberFormat="1" applyFont="1" applyFill="1" applyBorder="1" applyAlignment="1">
      <alignment horizontal="center" vertical="center"/>
    </xf>
    <xf numFmtId="178" fontId="23" fillId="5" borderId="47" xfId="0" applyNumberFormat="1" applyFont="1" applyFill="1" applyBorder="1" applyAlignment="1">
      <alignment horizontal="center" vertical="center"/>
    </xf>
    <xf numFmtId="177" fontId="23" fillId="5" borderId="55" xfId="0" applyNumberFormat="1" applyFont="1" applyFill="1" applyBorder="1" applyAlignment="1">
      <alignment horizontal="center" vertical="center"/>
    </xf>
    <xf numFmtId="177" fontId="26" fillId="5" borderId="95" xfId="0" applyNumberFormat="1" applyFont="1" applyFill="1" applyBorder="1" applyAlignment="1">
      <alignment horizontal="center" vertical="center"/>
    </xf>
    <xf numFmtId="177" fontId="5" fillId="5" borderId="100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21" fillId="0" borderId="23" xfId="0" applyNumberFormat="1" applyFont="1" applyFill="1" applyBorder="1" applyAlignment="1">
      <alignment horizontal="center" vertical="center"/>
    </xf>
    <xf numFmtId="10" fontId="21" fillId="0" borderId="99" xfId="0" applyNumberFormat="1" applyFont="1" applyBorder="1" applyAlignment="1">
      <alignment horizontal="center" vertical="center"/>
    </xf>
    <xf numFmtId="176" fontId="5" fillId="2" borderId="101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15" borderId="102" xfId="0" applyFont="1" applyFill="1" applyBorder="1" applyAlignment="1">
      <alignment horizontal="center" vertical="center"/>
    </xf>
    <xf numFmtId="176" fontId="5" fillId="11" borderId="48" xfId="0" applyNumberFormat="1" applyFont="1" applyFill="1" applyBorder="1" applyAlignment="1">
      <alignment horizontal="center" vertical="center"/>
    </xf>
    <xf numFmtId="176" fontId="5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10" fontId="5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 wrapText="1"/>
    </xf>
    <xf numFmtId="10" fontId="22" fillId="5" borderId="40" xfId="0" applyNumberFormat="1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1" fillId="16" borderId="105" xfId="0" applyFont="1" applyFill="1" applyBorder="1" applyAlignment="1">
      <alignment horizontal="center" vertical="center"/>
    </xf>
    <xf numFmtId="176" fontId="21" fillId="0" borderId="105" xfId="0" applyNumberFormat="1" applyFont="1" applyBorder="1" applyAlignment="1">
      <alignment horizontal="center" vertical="center"/>
    </xf>
    <xf numFmtId="0" fontId="21" fillId="0" borderId="105" xfId="0" applyFont="1" applyBorder="1" applyAlignment="1">
      <alignment horizontal="center" vertical="center"/>
    </xf>
    <xf numFmtId="10" fontId="22" fillId="0" borderId="105" xfId="0" applyNumberFormat="1" applyFont="1" applyBorder="1" applyAlignment="1">
      <alignment horizontal="center" vertical="center"/>
    </xf>
    <xf numFmtId="0" fontId="23" fillId="0" borderId="105" xfId="0" applyFont="1" applyBorder="1" applyAlignment="1">
      <alignment horizontal="center" vertical="center"/>
    </xf>
    <xf numFmtId="176" fontId="5" fillId="11" borderId="108" xfId="0" applyNumberFormat="1" applyFont="1" applyFill="1" applyBorder="1" applyAlignment="1">
      <alignment horizontal="center" vertical="center"/>
    </xf>
    <xf numFmtId="0" fontId="21" fillId="5" borderId="110" xfId="0" applyNumberFormat="1" applyFont="1" applyFill="1" applyBorder="1" applyAlignment="1">
      <alignment horizontal="center" vertical="center"/>
    </xf>
    <xf numFmtId="0" fontId="21" fillId="5" borderId="111" xfId="0" applyNumberFormat="1" applyFont="1" applyFill="1" applyBorder="1" applyAlignment="1">
      <alignment horizontal="center" vertical="center"/>
    </xf>
    <xf numFmtId="0" fontId="21" fillId="10" borderId="112" xfId="0" applyFont="1" applyFill="1" applyBorder="1" applyAlignment="1">
      <alignment horizontal="center" vertical="center"/>
    </xf>
    <xf numFmtId="0" fontId="21" fillId="0" borderId="112" xfId="0" applyFont="1" applyBorder="1" applyAlignment="1">
      <alignment horizontal="center" vertical="center"/>
    </xf>
    <xf numFmtId="0" fontId="22" fillId="0" borderId="105" xfId="0" applyFont="1" applyBorder="1" applyAlignment="1">
      <alignment horizontal="center" vertical="center"/>
    </xf>
    <xf numFmtId="10" fontId="21" fillId="9" borderId="23" xfId="0" applyNumberFormat="1" applyFont="1" applyFill="1" applyBorder="1" applyAlignment="1">
      <alignment horizontal="center" vertical="center"/>
    </xf>
    <xf numFmtId="177" fontId="21" fillId="0" borderId="114" xfId="0" applyNumberFormat="1" applyFont="1" applyBorder="1" applyAlignment="1">
      <alignment horizontal="center" vertical="center"/>
    </xf>
    <xf numFmtId="10" fontId="5" fillId="11" borderId="75" xfId="0" applyNumberFormat="1" applyFont="1" applyFill="1" applyBorder="1" applyAlignment="1">
      <alignment horizontal="center" vertical="center" wrapText="1"/>
    </xf>
    <xf numFmtId="0" fontId="7" fillId="5" borderId="60" xfId="0" applyFont="1" applyFill="1" applyBorder="1"/>
    <xf numFmtId="10" fontId="1" fillId="10" borderId="60" xfId="0" applyNumberFormat="1" applyFont="1" applyFill="1" applyBorder="1"/>
    <xf numFmtId="10" fontId="5" fillId="11" borderId="117" xfId="0" applyNumberFormat="1" applyFont="1" applyFill="1" applyBorder="1" applyAlignment="1">
      <alignment horizontal="center" vertical="center" wrapText="1"/>
    </xf>
    <xf numFmtId="0" fontId="1" fillId="5" borderId="119" xfId="0" applyFont="1" applyFill="1" applyBorder="1"/>
    <xf numFmtId="0" fontId="1" fillId="5" borderId="120" xfId="0" applyFont="1" applyFill="1" applyBorder="1"/>
    <xf numFmtId="0" fontId="2" fillId="5" borderId="121" xfId="0" applyFont="1" applyFill="1" applyBorder="1" applyAlignment="1">
      <alignment horizontal="center" vertical="center"/>
    </xf>
    <xf numFmtId="0" fontId="1" fillId="5" borderId="122" xfId="0" applyFont="1" applyFill="1" applyBorder="1"/>
    <xf numFmtId="0" fontId="21" fillId="5" borderId="41" xfId="0" applyNumberFormat="1" applyFont="1" applyFill="1" applyBorder="1" applyAlignment="1">
      <alignment horizontal="center" vertical="center"/>
    </xf>
    <xf numFmtId="10" fontId="25" fillId="5" borderId="44" xfId="0" applyNumberFormat="1" applyFont="1" applyFill="1" applyBorder="1" applyAlignment="1">
      <alignment horizontal="center" vertical="center"/>
    </xf>
    <xf numFmtId="0" fontId="21" fillId="15" borderId="112" xfId="0" applyFont="1" applyFill="1" applyBorder="1" applyAlignment="1">
      <alignment horizontal="center" vertical="center"/>
    </xf>
    <xf numFmtId="10" fontId="23" fillId="0" borderId="105" xfId="0" applyNumberFormat="1" applyFont="1" applyBorder="1" applyAlignment="1">
      <alignment horizontal="center" vertical="center"/>
    </xf>
    <xf numFmtId="176" fontId="5" fillId="11" borderId="126" xfId="0" applyNumberFormat="1" applyFont="1" applyFill="1" applyBorder="1" applyAlignment="1">
      <alignment horizontal="center" vertical="center"/>
    </xf>
    <xf numFmtId="176" fontId="5" fillId="11" borderId="127" xfId="0" applyNumberFormat="1" applyFont="1" applyFill="1" applyBorder="1" applyAlignment="1">
      <alignment horizontal="center" vertical="center"/>
    </xf>
    <xf numFmtId="0" fontId="5" fillId="11" borderId="127" xfId="0" applyFont="1" applyFill="1" applyBorder="1" applyAlignment="1">
      <alignment horizontal="center" vertical="center"/>
    </xf>
    <xf numFmtId="10" fontId="5" fillId="11" borderId="127" xfId="0" applyNumberFormat="1" applyFont="1" applyFill="1" applyBorder="1" applyAlignment="1">
      <alignment horizontal="center" vertical="center"/>
    </xf>
    <xf numFmtId="0" fontId="5" fillId="11" borderId="127" xfId="0" applyFont="1" applyFill="1" applyBorder="1" applyAlignment="1">
      <alignment horizontal="center" vertical="center" wrapText="1"/>
    </xf>
    <xf numFmtId="179" fontId="21" fillId="5" borderId="22" xfId="0" applyNumberFormat="1" applyFont="1" applyFill="1" applyBorder="1" applyAlignment="1">
      <alignment horizontal="center" vertical="center"/>
    </xf>
    <xf numFmtId="176" fontId="21" fillId="5" borderId="15" xfId="0" applyNumberFormat="1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10" fontId="24" fillId="5" borderId="15" xfId="0" applyNumberFormat="1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10" fontId="21" fillId="5" borderId="15" xfId="0" applyNumberFormat="1" applyFont="1" applyFill="1" applyBorder="1" applyAlignment="1">
      <alignment horizontal="center" vertical="center"/>
    </xf>
    <xf numFmtId="179" fontId="22" fillId="5" borderId="22" xfId="0" applyNumberFormat="1" applyFont="1" applyFill="1" applyBorder="1" applyAlignment="1">
      <alignment horizontal="center" vertical="center"/>
    </xf>
    <xf numFmtId="176" fontId="22" fillId="5" borderId="15" xfId="0" applyNumberFormat="1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10" fontId="22" fillId="5" borderId="15" xfId="0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30" xfId="0" applyFont="1" applyBorder="1" applyAlignment="1">
      <alignment horizontal="center" vertical="center"/>
    </xf>
    <xf numFmtId="0" fontId="22" fillId="0" borderId="97" xfId="0" applyFont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/>
    </xf>
    <xf numFmtId="0" fontId="5" fillId="0" borderId="135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5" fillId="17" borderId="49" xfId="0" applyFont="1" applyFill="1" applyBorder="1" applyAlignment="1">
      <alignment horizontal="center" vertical="center"/>
    </xf>
    <xf numFmtId="182" fontId="1" fillId="5" borderId="60" xfId="0" applyNumberFormat="1" applyFont="1" applyFill="1" applyBorder="1"/>
    <xf numFmtId="10" fontId="5" fillId="11" borderId="145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1" fillId="5" borderId="23" xfId="0" applyFont="1" applyFill="1" applyBorder="1"/>
    <xf numFmtId="0" fontId="23" fillId="5" borderId="15" xfId="0" applyFont="1" applyFill="1" applyBorder="1" applyAlignment="1">
      <alignment horizontal="center" vertical="center"/>
    </xf>
    <xf numFmtId="177" fontId="1" fillId="5" borderId="23" xfId="0" applyNumberFormat="1" applyFont="1" applyFill="1" applyBorder="1"/>
    <xf numFmtId="10" fontId="7" fillId="10" borderId="23" xfId="0" applyNumberFormat="1" applyFont="1" applyFill="1" applyBorder="1"/>
    <xf numFmtId="10" fontId="21" fillId="0" borderId="31" xfId="0" applyNumberFormat="1" applyFont="1" applyBorder="1" applyAlignment="1">
      <alignment horizontal="center" vertical="center"/>
    </xf>
    <xf numFmtId="0" fontId="33" fillId="0" borderId="0" xfId="0" applyFont="1"/>
    <xf numFmtId="0" fontId="21" fillId="0" borderId="32" xfId="0" applyFont="1" applyFill="1" applyBorder="1" applyAlignment="1">
      <alignment horizontal="center" vertical="center"/>
    </xf>
    <xf numFmtId="10" fontId="23" fillId="8" borderId="33" xfId="0" applyNumberFormat="1" applyFont="1" applyFill="1" applyBorder="1" applyAlignment="1">
      <alignment horizontal="center" vertical="center"/>
    </xf>
    <xf numFmtId="0" fontId="22" fillId="8" borderId="93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181" fontId="25" fillId="5" borderId="40" xfId="0" applyNumberFormat="1" applyFont="1" applyFill="1" applyBorder="1" applyAlignment="1">
      <alignment horizontal="center" vertical="center"/>
    </xf>
    <xf numFmtId="181" fontId="24" fillId="5" borderId="40" xfId="0" applyNumberFormat="1" applyFont="1" applyFill="1" applyBorder="1" applyAlignment="1">
      <alignment horizontal="center" vertical="center"/>
    </xf>
    <xf numFmtId="181" fontId="23" fillId="5" borderId="40" xfId="0" applyNumberFormat="1" applyFont="1" applyFill="1" applyBorder="1" applyAlignment="1">
      <alignment horizontal="center" vertical="center"/>
    </xf>
    <xf numFmtId="0" fontId="21" fillId="0" borderId="124" xfId="0" applyFont="1" applyBorder="1" applyAlignment="1">
      <alignment horizontal="center" vertical="center"/>
    </xf>
    <xf numFmtId="176" fontId="21" fillId="0" borderId="125" xfId="0" applyNumberFormat="1" applyFont="1" applyBorder="1" applyAlignment="1">
      <alignment horizontal="center" vertical="center"/>
    </xf>
    <xf numFmtId="0" fontId="21" fillId="0" borderId="125" xfId="0" applyFont="1" applyBorder="1" applyAlignment="1">
      <alignment horizontal="center" vertical="center"/>
    </xf>
    <xf numFmtId="10" fontId="23" fillId="0" borderId="125" xfId="0" applyNumberFormat="1" applyFont="1" applyBorder="1" applyAlignment="1">
      <alignment horizontal="center" vertical="center"/>
    </xf>
    <xf numFmtId="0" fontId="23" fillId="0" borderId="125" xfId="0" applyFont="1" applyBorder="1" applyAlignment="1">
      <alignment horizontal="center" vertical="center"/>
    </xf>
    <xf numFmtId="0" fontId="21" fillId="9" borderId="84" xfId="0" applyFont="1" applyFill="1" applyBorder="1" applyAlignment="1">
      <alignment horizontal="center" vertical="center"/>
    </xf>
    <xf numFmtId="10" fontId="22" fillId="8" borderId="151" xfId="0" applyNumberFormat="1" applyFont="1" applyFill="1" applyBorder="1" applyAlignment="1">
      <alignment horizontal="center" vertical="center"/>
    </xf>
    <xf numFmtId="0" fontId="23" fillId="8" borderId="152" xfId="0" applyFont="1" applyFill="1" applyBorder="1" applyAlignment="1">
      <alignment horizontal="center" vertical="center"/>
    </xf>
    <xf numFmtId="176" fontId="5" fillId="11" borderId="50" xfId="0" applyNumberFormat="1" applyFont="1" applyFill="1" applyBorder="1" applyAlignment="1">
      <alignment horizontal="center" vertical="center"/>
    </xf>
    <xf numFmtId="0" fontId="5" fillId="11" borderId="66" xfId="0" applyFont="1" applyFill="1" applyBorder="1" applyAlignment="1">
      <alignment horizontal="center" vertical="center"/>
    </xf>
    <xf numFmtId="0" fontId="5" fillId="5" borderId="153" xfId="0" applyNumberFormat="1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137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10" fontId="30" fillId="5" borderId="47" xfId="0" applyNumberFormat="1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 wrapText="1"/>
    </xf>
    <xf numFmtId="0" fontId="28" fillId="5" borderId="153" xfId="0" applyNumberFormat="1" applyFont="1" applyFill="1" applyBorder="1" applyAlignment="1">
      <alignment horizontal="center" vertical="center"/>
    </xf>
    <xf numFmtId="176" fontId="28" fillId="5" borderId="47" xfId="0" applyNumberFormat="1" applyFont="1" applyFill="1" applyBorder="1" applyAlignment="1">
      <alignment horizontal="center" vertical="center"/>
    </xf>
    <xf numFmtId="0" fontId="28" fillId="5" borderId="13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 wrapText="1"/>
    </xf>
    <xf numFmtId="10" fontId="26" fillId="5" borderId="47" xfId="0" applyNumberFormat="1" applyFont="1" applyFill="1" applyBorder="1" applyAlignment="1">
      <alignment horizontal="center" vertical="center"/>
    </xf>
    <xf numFmtId="10" fontId="5" fillId="5" borderId="47" xfId="0" applyNumberFormat="1" applyFont="1" applyFill="1" applyBorder="1" applyAlignment="1">
      <alignment horizontal="center" vertical="center" wrapText="1"/>
    </xf>
    <xf numFmtId="10" fontId="21" fillId="9" borderId="34" xfId="0" applyNumberFormat="1" applyFont="1" applyFill="1" applyBorder="1" applyAlignment="1">
      <alignment horizontal="center" vertical="center"/>
    </xf>
    <xf numFmtId="10" fontId="21" fillId="9" borderId="154" xfId="0" applyNumberFormat="1" applyFont="1" applyFill="1" applyBorder="1" applyAlignment="1">
      <alignment horizontal="center" vertical="center"/>
    </xf>
    <xf numFmtId="0" fontId="7" fillId="5" borderId="40" xfId="0" applyFont="1" applyFill="1" applyBorder="1"/>
    <xf numFmtId="0" fontId="7" fillId="5" borderId="55" xfId="0" applyFont="1" applyFill="1" applyBorder="1"/>
    <xf numFmtId="0" fontId="23" fillId="5" borderId="40" xfId="0" applyFont="1" applyFill="1" applyBorder="1" applyAlignment="1">
      <alignment horizontal="center" vertical="center"/>
    </xf>
    <xf numFmtId="177" fontId="21" fillId="5" borderId="55" xfId="0" applyNumberFormat="1" applyFont="1" applyFill="1" applyBorder="1" applyAlignment="1">
      <alignment horizontal="center"/>
    </xf>
    <xf numFmtId="177" fontId="21" fillId="5" borderId="60" xfId="0" applyNumberFormat="1" applyFont="1" applyFill="1" applyBorder="1" applyAlignment="1">
      <alignment horizontal="center"/>
    </xf>
    <xf numFmtId="10" fontId="21" fillId="9" borderId="60" xfId="0" applyNumberFormat="1" applyFont="1" applyFill="1" applyBorder="1" applyAlignment="1">
      <alignment horizontal="center"/>
    </xf>
    <xf numFmtId="10" fontId="2" fillId="9" borderId="60" xfId="0" applyNumberFormat="1" applyFont="1" applyFill="1" applyBorder="1" applyAlignment="1">
      <alignment horizontal="center"/>
    </xf>
    <xf numFmtId="177" fontId="21" fillId="0" borderId="100" xfId="0" applyNumberFormat="1" applyFont="1" applyBorder="1" applyAlignment="1">
      <alignment horizontal="center"/>
    </xf>
    <xf numFmtId="10" fontId="5" fillId="5" borderId="47" xfId="0" applyNumberFormat="1" applyFont="1" applyFill="1" applyBorder="1" applyAlignment="1">
      <alignment horizontal="center" vertical="center"/>
    </xf>
    <xf numFmtId="10" fontId="5" fillId="5" borderId="60" xfId="0" applyNumberFormat="1" applyFont="1" applyFill="1" applyBorder="1" applyAlignment="1">
      <alignment horizontal="center" vertical="center" wrapText="1"/>
    </xf>
    <xf numFmtId="10" fontId="28" fillId="5" borderId="47" xfId="0" applyNumberFormat="1" applyFont="1" applyFill="1" applyBorder="1" applyAlignment="1">
      <alignment horizontal="center" vertical="center"/>
    </xf>
    <xf numFmtId="10" fontId="28" fillId="5" borderId="60" xfId="0" applyNumberFormat="1" applyFont="1" applyFill="1" applyBorder="1" applyAlignment="1">
      <alignment horizontal="center" vertical="center" wrapText="1"/>
    </xf>
    <xf numFmtId="182" fontId="26" fillId="5" borderId="47" xfId="0" applyNumberFormat="1" applyFont="1" applyFill="1" applyBorder="1" applyAlignment="1">
      <alignment horizontal="center" vertical="center"/>
    </xf>
    <xf numFmtId="0" fontId="5" fillId="5" borderId="60" xfId="0" applyNumberFormat="1" applyFont="1" applyFill="1" applyBorder="1" applyAlignment="1">
      <alignment horizontal="center" vertical="center" wrapText="1"/>
    </xf>
    <xf numFmtId="183" fontId="5" fillId="5" borderId="60" xfId="0" applyNumberFormat="1" applyFont="1" applyFill="1" applyBorder="1" applyAlignment="1">
      <alignment horizontal="center" vertical="center" wrapText="1"/>
    </xf>
    <xf numFmtId="10" fontId="27" fillId="5" borderId="47" xfId="0" applyNumberFormat="1" applyFont="1" applyFill="1" applyBorder="1" applyAlignment="1">
      <alignment horizontal="center" vertical="center"/>
    </xf>
    <xf numFmtId="0" fontId="28" fillId="9" borderId="47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1" fillId="0" borderId="155" xfId="0" applyNumberFormat="1" applyFont="1" applyBorder="1" applyAlignment="1">
      <alignment horizontal="center" vertical="center"/>
    </xf>
    <xf numFmtId="0" fontId="34" fillId="0" borderId="0" xfId="0" applyFont="1"/>
    <xf numFmtId="0" fontId="35" fillId="0" borderId="15" xfId="0" applyFont="1" applyBorder="1" applyAlignment="1">
      <alignment horizontal="center" vertical="center"/>
    </xf>
    <xf numFmtId="10" fontId="28" fillId="11" borderId="40" xfId="0" applyNumberFormat="1" applyFont="1" applyFill="1" applyBorder="1" applyAlignment="1">
      <alignment horizontal="center" vertical="center"/>
    </xf>
    <xf numFmtId="0" fontId="28" fillId="11" borderId="4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5" fillId="15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10" fontId="28" fillId="11" borderId="49" xfId="0" applyNumberFormat="1" applyFont="1" applyFill="1" applyBorder="1" applyAlignment="1">
      <alignment horizontal="center" vertical="center"/>
    </xf>
    <xf numFmtId="0" fontId="28" fillId="11" borderId="4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27" fillId="5" borderId="40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28" fillId="5" borderId="39" xfId="0" applyFont="1" applyFill="1" applyBorder="1" applyAlignment="1">
      <alignment horizontal="center" vertical="center"/>
    </xf>
    <xf numFmtId="0" fontId="31" fillId="5" borderId="4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28" fillId="5" borderId="45" xfId="0" applyFont="1" applyFill="1" applyBorder="1" applyAlignment="1">
      <alignment horizontal="center" vertical="center"/>
    </xf>
    <xf numFmtId="0" fontId="30" fillId="5" borderId="47" xfId="0" applyFont="1" applyFill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176" fontId="21" fillId="0" borderId="95" xfId="0" applyNumberFormat="1" applyFont="1" applyBorder="1" applyAlignment="1">
      <alignment horizontal="center" vertical="center"/>
    </xf>
    <xf numFmtId="0" fontId="21" fillId="0" borderId="95" xfId="0" applyFont="1" applyBorder="1" applyAlignment="1">
      <alignment horizontal="center" vertical="center"/>
    </xf>
    <xf numFmtId="10" fontId="23" fillId="0" borderId="95" xfId="0" applyNumberFormat="1" applyFont="1" applyBorder="1" applyAlignment="1">
      <alignment horizontal="center" vertical="center"/>
    </xf>
    <xf numFmtId="0" fontId="27" fillId="0" borderId="95" xfId="0" applyFont="1" applyBorder="1" applyAlignment="1">
      <alignment horizontal="center" vertical="center"/>
    </xf>
    <xf numFmtId="0" fontId="28" fillId="0" borderId="95" xfId="0" applyFont="1" applyBorder="1" applyAlignment="1">
      <alignment horizontal="center" vertical="center"/>
    </xf>
    <xf numFmtId="0" fontId="5" fillId="0" borderId="158" xfId="0" applyFont="1" applyBorder="1" applyAlignment="1">
      <alignment horizontal="center" vertical="center"/>
    </xf>
    <xf numFmtId="10" fontId="22" fillId="0" borderId="105" xfId="0" applyNumberFormat="1" applyFont="1" applyFill="1" applyBorder="1" applyAlignment="1">
      <alignment horizontal="center" vertical="center"/>
    </xf>
    <xf numFmtId="0" fontId="21" fillId="0" borderId="105" xfId="0" applyFont="1" applyFill="1" applyBorder="1" applyAlignment="1">
      <alignment horizontal="center" vertical="center"/>
    </xf>
    <xf numFmtId="0" fontId="35" fillId="0" borderId="159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0" fontId="22" fillId="5" borderId="44" xfId="0" applyNumberFormat="1" applyFont="1" applyFill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21" fillId="18" borderId="40" xfId="0" applyFont="1" applyFill="1" applyBorder="1" applyAlignment="1">
      <alignment horizontal="center" vertical="center"/>
    </xf>
    <xf numFmtId="0" fontId="21" fillId="18" borderId="105" xfId="0" applyFont="1" applyFill="1" applyBorder="1" applyAlignment="1">
      <alignment horizontal="center" vertical="center"/>
    </xf>
    <xf numFmtId="10" fontId="22" fillId="18" borderId="105" xfId="0" applyNumberFormat="1" applyFont="1" applyFill="1" applyBorder="1" applyAlignment="1">
      <alignment horizontal="center" vertical="center"/>
    </xf>
    <xf numFmtId="0" fontId="5" fillId="18" borderId="40" xfId="0" applyFont="1" applyFill="1" applyBorder="1" applyAlignment="1">
      <alignment horizontal="center" vertical="center"/>
    </xf>
    <xf numFmtId="10" fontId="23" fillId="0" borderId="105" xfId="0" applyNumberFormat="1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33" xfId="0" applyFont="1" applyFill="1" applyBorder="1" applyAlignment="1">
      <alignment horizontal="center" vertical="center"/>
    </xf>
    <xf numFmtId="10" fontId="23" fillId="18" borderId="33" xfId="0" applyNumberFormat="1" applyFont="1" applyFill="1" applyBorder="1" applyAlignment="1">
      <alignment horizontal="center" vertical="center"/>
    </xf>
    <xf numFmtId="0" fontId="28" fillId="2" borderId="47" xfId="0" applyFont="1" applyFill="1" applyBorder="1" applyAlignment="1">
      <alignment horizontal="center" vertical="center"/>
    </xf>
    <xf numFmtId="10" fontId="23" fillId="18" borderId="40" xfId="0" applyNumberFormat="1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10" fontId="21" fillId="10" borderId="16" xfId="0" applyNumberFormat="1" applyFont="1" applyFill="1" applyBorder="1" applyAlignment="1">
      <alignment horizontal="center" vertical="center"/>
    </xf>
    <xf numFmtId="0" fontId="5" fillId="11" borderId="55" xfId="0" applyFont="1" applyFill="1" applyBorder="1" applyAlignment="1">
      <alignment horizontal="center" vertical="center" wrapText="1"/>
    </xf>
    <xf numFmtId="0" fontId="0" fillId="5" borderId="57" xfId="0" applyFill="1" applyBorder="1" applyAlignment="1">
      <alignment horizontal="center" vertical="center"/>
    </xf>
    <xf numFmtId="10" fontId="21" fillId="10" borderId="34" xfId="0" applyNumberFormat="1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5" fillId="11" borderId="75" xfId="0" applyFont="1" applyFill="1" applyBorder="1" applyAlignment="1">
      <alignment horizontal="center" vertical="center" wrapText="1"/>
    </xf>
    <xf numFmtId="10" fontId="5" fillId="5" borderId="40" xfId="0" applyNumberFormat="1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7" fontId="27" fillId="5" borderId="47" xfId="0" applyNumberFormat="1" applyFont="1" applyFill="1" applyBorder="1" applyAlignment="1">
      <alignment horizontal="center" vertical="center"/>
    </xf>
    <xf numFmtId="10" fontId="5" fillId="9" borderId="60" xfId="0" applyNumberFormat="1" applyFont="1" applyFill="1" applyBorder="1" applyAlignment="1">
      <alignment horizontal="center" vertical="center"/>
    </xf>
    <xf numFmtId="177" fontId="30" fillId="5" borderId="47" xfId="0" applyNumberFormat="1" applyFont="1" applyFill="1" applyBorder="1" applyAlignment="1">
      <alignment horizontal="center" vertical="center"/>
    </xf>
    <xf numFmtId="10" fontId="28" fillId="10" borderId="60" xfId="0" applyNumberFormat="1" applyFont="1" applyFill="1" applyBorder="1" applyAlignment="1">
      <alignment horizontal="center" vertical="center"/>
    </xf>
    <xf numFmtId="10" fontId="5" fillId="5" borderId="60" xfId="0" applyNumberFormat="1" applyFont="1" applyFill="1" applyBorder="1" applyAlignment="1">
      <alignment horizontal="center" vertical="center"/>
    </xf>
    <xf numFmtId="10" fontId="5" fillId="0" borderId="95" xfId="0" applyNumberFormat="1" applyFont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21" fillId="10" borderId="114" xfId="0" applyNumberFormat="1" applyFont="1" applyFill="1" applyBorder="1" applyAlignment="1">
      <alignment horizontal="center" vertical="center"/>
    </xf>
    <xf numFmtId="10" fontId="5" fillId="5" borderId="44" xfId="0" applyNumberFormat="1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27" fillId="5" borderId="40" xfId="0" applyNumberFormat="1" applyFont="1" applyFill="1" applyBorder="1" applyAlignment="1">
      <alignment horizontal="center" vertical="center"/>
    </xf>
    <xf numFmtId="10" fontId="5" fillId="10" borderId="55" xfId="0" applyNumberFormat="1" applyFont="1" applyFill="1" applyBorder="1" applyAlignment="1">
      <alignment horizontal="center" vertical="center"/>
    </xf>
    <xf numFmtId="0" fontId="26" fillId="5" borderId="40" xfId="0" applyNumberFormat="1" applyFont="1" applyFill="1" applyBorder="1" applyAlignment="1">
      <alignment horizontal="center" vertical="center"/>
    </xf>
    <xf numFmtId="10" fontId="5" fillId="18" borderId="55" xfId="0" applyNumberFormat="1" applyFont="1" applyFill="1" applyBorder="1" applyAlignment="1">
      <alignment horizontal="center" vertical="center"/>
    </xf>
    <xf numFmtId="10" fontId="22" fillId="18" borderId="40" xfId="0" applyNumberFormat="1" applyFont="1" applyFill="1" applyBorder="1" applyAlignment="1">
      <alignment horizontal="center" vertical="center"/>
    </xf>
    <xf numFmtId="0" fontId="25" fillId="18" borderId="40" xfId="0" applyFont="1" applyFill="1" applyBorder="1" applyAlignment="1">
      <alignment horizontal="center" vertical="center"/>
    </xf>
    <xf numFmtId="0" fontId="5" fillId="9" borderId="40" xfId="0" applyFont="1" applyFill="1" applyBorder="1" applyAlignment="1">
      <alignment horizontal="center" vertical="center"/>
    </xf>
    <xf numFmtId="176" fontId="5" fillId="11" borderId="37" xfId="0" applyNumberFormat="1" applyFont="1" applyFill="1" applyBorder="1" applyAlignment="1">
      <alignment horizontal="center" vertical="center"/>
    </xf>
    <xf numFmtId="176" fontId="5" fillId="11" borderId="38" xfId="0" applyNumberFormat="1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10" fontId="28" fillId="11" borderId="38" xfId="0" applyNumberFormat="1" applyFont="1" applyFill="1" applyBorder="1" applyAlignment="1">
      <alignment horizontal="center" vertical="center"/>
    </xf>
    <xf numFmtId="0" fontId="28" fillId="11" borderId="38" xfId="0" applyFont="1" applyFill="1" applyBorder="1" applyAlignment="1">
      <alignment horizontal="center" vertical="center"/>
    </xf>
    <xf numFmtId="0" fontId="21" fillId="18" borderId="44" xfId="0" applyFont="1" applyFill="1" applyBorder="1" applyAlignment="1">
      <alignment horizontal="center" vertical="center"/>
    </xf>
    <xf numFmtId="0" fontId="21" fillId="18" borderId="42" xfId="0" applyFont="1" applyFill="1" applyBorder="1" applyAlignment="1">
      <alignment horizontal="center" vertical="center"/>
    </xf>
    <xf numFmtId="10" fontId="25" fillId="18" borderId="44" xfId="0" applyNumberFormat="1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/>
    </xf>
    <xf numFmtId="0" fontId="5" fillId="19" borderId="44" xfId="0" applyFont="1" applyFill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0" fontId="5" fillId="11" borderId="38" xfId="0" applyNumberFormat="1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 wrapText="1"/>
    </xf>
    <xf numFmtId="0" fontId="5" fillId="11" borderId="54" xfId="0" applyFont="1" applyFill="1" applyBorder="1" applyAlignment="1">
      <alignment horizontal="center" vertical="center" wrapText="1"/>
    </xf>
    <xf numFmtId="0" fontId="5" fillId="5" borderId="44" xfId="0" applyNumberFormat="1" applyFont="1" applyFill="1" applyBorder="1" applyAlignment="1">
      <alignment horizontal="center" vertical="center"/>
    </xf>
    <xf numFmtId="10" fontId="5" fillId="9" borderId="57" xfId="0" applyNumberFormat="1" applyFont="1" applyFill="1" applyBorder="1" applyAlignment="1">
      <alignment horizontal="center" vertical="center"/>
    </xf>
    <xf numFmtId="0" fontId="26" fillId="5" borderId="44" xfId="0" applyNumberFormat="1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10" fontId="5" fillId="10" borderId="57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177" fontId="21" fillId="0" borderId="9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26" fillId="5" borderId="40" xfId="0" applyFont="1" applyFill="1" applyBorder="1" applyAlignment="1">
      <alignment horizontal="center" vertical="center"/>
    </xf>
    <xf numFmtId="0" fontId="5" fillId="5" borderId="39" xfId="0" applyNumberFormat="1" applyFont="1" applyFill="1" applyBorder="1" applyAlignment="1">
      <alignment horizontal="center" vertical="center"/>
    </xf>
    <xf numFmtId="0" fontId="28" fillId="5" borderId="39" xfId="0" applyNumberFormat="1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5" fillId="10" borderId="60" xfId="0" applyNumberFormat="1" applyFont="1" applyFill="1" applyBorder="1" applyAlignment="1">
      <alignment horizontal="center" vertical="center"/>
    </xf>
    <xf numFmtId="177" fontId="26" fillId="5" borderId="47" xfId="0" applyNumberFormat="1" applyFont="1" applyFill="1" applyBorder="1" applyAlignment="1">
      <alignment horizontal="center" vertical="center"/>
    </xf>
    <xf numFmtId="182" fontId="5" fillId="5" borderId="60" xfId="0" applyNumberFormat="1" applyFont="1" applyFill="1" applyBorder="1" applyAlignment="1">
      <alignment horizontal="center" vertical="center"/>
    </xf>
    <xf numFmtId="177" fontId="31" fillId="5" borderId="47" xfId="0" applyNumberFormat="1" applyFont="1" applyFill="1" applyBorder="1" applyAlignment="1">
      <alignment horizontal="center" vertical="center"/>
    </xf>
    <xf numFmtId="182" fontId="28" fillId="5" borderId="60" xfId="0" applyNumberFormat="1" applyFont="1" applyFill="1" applyBorder="1" applyAlignment="1">
      <alignment horizontal="center" vertical="center"/>
    </xf>
    <xf numFmtId="179" fontId="2" fillId="5" borderId="40" xfId="0" applyNumberFormat="1" applyFont="1" applyFill="1" applyBorder="1" applyAlignment="1">
      <alignment horizontal="center" vertical="center"/>
    </xf>
    <xf numFmtId="0" fontId="30" fillId="5" borderId="40" xfId="0" applyFont="1" applyFill="1" applyBorder="1" applyAlignment="1">
      <alignment horizontal="center" vertical="center"/>
    </xf>
    <xf numFmtId="179" fontId="21" fillId="5" borderId="40" xfId="0" applyNumberFormat="1" applyFont="1" applyFill="1" applyBorder="1" applyAlignment="1">
      <alignment horizontal="center" vertical="center"/>
    </xf>
    <xf numFmtId="0" fontId="5" fillId="0" borderId="125" xfId="0" applyFont="1" applyBorder="1" applyAlignment="1">
      <alignment horizontal="center" vertical="center"/>
    </xf>
    <xf numFmtId="0" fontId="27" fillId="0" borderId="125" xfId="0" applyFont="1" applyBorder="1" applyAlignment="1">
      <alignment horizontal="center" vertical="center"/>
    </xf>
    <xf numFmtId="0" fontId="28" fillId="0" borderId="125" xfId="0" applyFont="1" applyBorder="1" applyAlignment="1">
      <alignment horizontal="center" vertical="center"/>
    </xf>
    <xf numFmtId="10" fontId="28" fillId="11" borderId="127" xfId="0" applyNumberFormat="1" applyFont="1" applyFill="1" applyBorder="1" applyAlignment="1">
      <alignment horizontal="center" vertical="center"/>
    </xf>
    <xf numFmtId="0" fontId="28" fillId="11" borderId="127" xfId="0" applyFont="1" applyFill="1" applyBorder="1" applyAlignment="1">
      <alignment horizontal="center" vertical="center"/>
    </xf>
    <xf numFmtId="0" fontId="24" fillId="5" borderId="40" xfId="0" applyFont="1" applyFill="1" applyBorder="1" applyAlignment="1">
      <alignment horizontal="center" vertical="center"/>
    </xf>
    <xf numFmtId="0" fontId="5" fillId="5" borderId="162" xfId="0" applyFont="1" applyFill="1" applyBorder="1" applyAlignment="1">
      <alignment horizontal="center" vertical="center"/>
    </xf>
    <xf numFmtId="176" fontId="21" fillId="5" borderId="163" xfId="0" applyNumberFormat="1" applyFont="1" applyFill="1" applyBorder="1" applyAlignment="1">
      <alignment horizontal="center" vertical="center"/>
    </xf>
    <xf numFmtId="0" fontId="21" fillId="5" borderId="163" xfId="0" applyFont="1" applyFill="1" applyBorder="1" applyAlignment="1">
      <alignment horizontal="center" vertical="center"/>
    </xf>
    <xf numFmtId="10" fontId="24" fillId="5" borderId="163" xfId="0" applyNumberFormat="1" applyFont="1" applyFill="1" applyBorder="1" applyAlignment="1">
      <alignment horizontal="center" vertical="center"/>
    </xf>
    <xf numFmtId="0" fontId="26" fillId="5" borderId="163" xfId="0" applyFont="1" applyFill="1" applyBorder="1" applyAlignment="1">
      <alignment horizontal="center" vertical="center"/>
    </xf>
    <xf numFmtId="0" fontId="2" fillId="20" borderId="40" xfId="0" applyFont="1" applyFill="1" applyBorder="1" applyAlignment="1">
      <alignment horizontal="center" vertical="center"/>
    </xf>
    <xf numFmtId="176" fontId="2" fillId="20" borderId="40" xfId="0" applyNumberFormat="1" applyFont="1" applyFill="1" applyBorder="1" applyAlignment="1">
      <alignment horizontal="center" vertical="center"/>
    </xf>
    <xf numFmtId="10" fontId="23" fillId="20" borderId="40" xfId="0" applyNumberFormat="1" applyFont="1" applyFill="1" applyBorder="1" applyAlignment="1">
      <alignment horizontal="center" vertical="center"/>
    </xf>
    <xf numFmtId="0" fontId="23" fillId="20" borderId="40" xfId="0" applyFont="1" applyFill="1" applyBorder="1" applyAlignment="1">
      <alignment horizontal="center" vertical="center"/>
    </xf>
    <xf numFmtId="0" fontId="24" fillId="20" borderId="40" xfId="0" applyFont="1" applyFill="1" applyBorder="1" applyAlignment="1">
      <alignment horizontal="center" vertical="center"/>
    </xf>
    <xf numFmtId="0" fontId="2" fillId="20" borderId="164" xfId="0" applyFont="1" applyFill="1" applyBorder="1" applyAlignment="1">
      <alignment horizontal="center" vertical="center"/>
    </xf>
    <xf numFmtId="0" fontId="2" fillId="20" borderId="49" xfId="0" applyFont="1" applyFill="1" applyBorder="1" applyAlignment="1">
      <alignment horizontal="center" vertical="center"/>
    </xf>
    <xf numFmtId="182" fontId="28" fillId="10" borderId="60" xfId="0" applyNumberFormat="1" applyFont="1" applyFill="1" applyBorder="1" applyAlignment="1">
      <alignment horizontal="center" vertical="center"/>
    </xf>
    <xf numFmtId="10" fontId="5" fillId="0" borderId="125" xfId="0" applyNumberFormat="1" applyFont="1" applyBorder="1" applyAlignment="1">
      <alignment horizontal="center" vertical="center"/>
    </xf>
    <xf numFmtId="0" fontId="5" fillId="11" borderId="145" xfId="0" applyFont="1" applyFill="1" applyBorder="1" applyAlignment="1">
      <alignment horizontal="center" vertical="center" wrapText="1"/>
    </xf>
    <xf numFmtId="179" fontId="24" fillId="18" borderId="40" xfId="0" applyNumberFormat="1" applyFont="1" applyFill="1" applyBorder="1" applyAlignment="1">
      <alignment horizontal="center" vertical="center"/>
    </xf>
    <xf numFmtId="10" fontId="1" fillId="18" borderId="40" xfId="0" applyNumberFormat="1" applyFont="1" applyFill="1" applyBorder="1" applyAlignment="1">
      <alignment horizontal="center" vertical="center"/>
    </xf>
    <xf numFmtId="182" fontId="1" fillId="18" borderId="146" xfId="0" applyNumberFormat="1" applyFont="1" applyFill="1" applyBorder="1" applyAlignment="1">
      <alignment horizontal="center" vertical="center"/>
    </xf>
    <xf numFmtId="0" fontId="25" fillId="18" borderId="40" xfId="0" applyNumberFormat="1" applyFont="1" applyFill="1" applyBorder="1" applyAlignment="1">
      <alignment horizontal="center" vertical="center"/>
    </xf>
    <xf numFmtId="10" fontId="28" fillId="9" borderId="60" xfId="0" applyNumberFormat="1" applyFont="1" applyFill="1" applyBorder="1" applyAlignment="1">
      <alignment horizontal="center" vertical="center"/>
    </xf>
    <xf numFmtId="182" fontId="26" fillId="5" borderId="163" xfId="0" applyNumberFormat="1" applyFont="1" applyFill="1" applyBorder="1" applyAlignment="1">
      <alignment horizontal="center" vertical="center"/>
    </xf>
    <xf numFmtId="10" fontId="5" fillId="5" borderId="163" xfId="0" applyNumberFormat="1" applyFont="1" applyFill="1" applyBorder="1" applyAlignment="1">
      <alignment horizontal="center" vertical="center"/>
    </xf>
    <xf numFmtId="10" fontId="5" fillId="5" borderId="167" xfId="0" applyNumberFormat="1" applyFont="1" applyFill="1" applyBorder="1" applyAlignment="1">
      <alignment horizontal="center" vertical="center"/>
    </xf>
    <xf numFmtId="0" fontId="24" fillId="18" borderId="40" xfId="0" applyNumberFormat="1" applyFont="1" applyFill="1" applyBorder="1" applyAlignment="1">
      <alignment horizontal="center" vertical="center"/>
    </xf>
    <xf numFmtId="179" fontId="24" fillId="20" borderId="40" xfId="0" applyNumberFormat="1" applyFont="1" applyFill="1" applyBorder="1" applyAlignment="1">
      <alignment horizontal="center" vertical="center"/>
    </xf>
    <xf numFmtId="10" fontId="1" fillId="20" borderId="40" xfId="0" applyNumberFormat="1" applyFont="1" applyFill="1" applyBorder="1" applyAlignment="1">
      <alignment horizontal="center" vertical="center"/>
    </xf>
    <xf numFmtId="182" fontId="1" fillId="20" borderId="146" xfId="0" applyNumberFormat="1" applyFont="1" applyFill="1" applyBorder="1" applyAlignment="1">
      <alignment horizontal="center" vertical="center"/>
    </xf>
    <xf numFmtId="0" fontId="25" fillId="20" borderId="40" xfId="0" applyNumberFormat="1" applyFont="1" applyFill="1" applyBorder="1" applyAlignment="1">
      <alignment horizontal="center" vertical="center"/>
    </xf>
    <xf numFmtId="182" fontId="5" fillId="20" borderId="60" xfId="0" applyNumberFormat="1" applyFont="1" applyFill="1" applyBorder="1" applyAlignment="1">
      <alignment horizontal="center" vertical="center"/>
    </xf>
    <xf numFmtId="0" fontId="24" fillId="20" borderId="40" xfId="0" applyNumberFormat="1" applyFont="1" applyFill="1" applyBorder="1" applyAlignment="1">
      <alignment horizontal="center" vertical="center"/>
    </xf>
    <xf numFmtId="10" fontId="1" fillId="20" borderId="168" xfId="0" applyNumberFormat="1" applyFont="1" applyFill="1" applyBorder="1" applyAlignment="1">
      <alignment horizontal="center" vertical="center"/>
    </xf>
    <xf numFmtId="0" fontId="2" fillId="21" borderId="40" xfId="0" applyFont="1" applyFill="1" applyBorder="1" applyAlignment="1">
      <alignment horizontal="center" vertical="center"/>
    </xf>
    <xf numFmtId="176" fontId="2" fillId="21" borderId="40" xfId="0" applyNumberFormat="1" applyFont="1" applyFill="1" applyBorder="1" applyAlignment="1">
      <alignment horizontal="center" vertical="center"/>
    </xf>
    <xf numFmtId="0" fontId="2" fillId="21" borderId="49" xfId="0" applyFont="1" applyFill="1" applyBorder="1" applyAlignment="1">
      <alignment horizontal="center" vertical="center"/>
    </xf>
    <xf numFmtId="10" fontId="23" fillId="21" borderId="40" xfId="0" applyNumberFormat="1" applyFont="1" applyFill="1" applyBorder="1" applyAlignment="1">
      <alignment horizontal="center" vertical="center"/>
    </xf>
    <xf numFmtId="0" fontId="24" fillId="21" borderId="40" xfId="0" applyFont="1" applyFill="1" applyBorder="1" applyAlignment="1">
      <alignment horizontal="center" vertical="center"/>
    </xf>
    <xf numFmtId="0" fontId="21" fillId="21" borderId="40" xfId="0" applyFont="1" applyFill="1" applyBorder="1" applyAlignment="1">
      <alignment horizontal="center" vertical="center"/>
    </xf>
    <xf numFmtId="0" fontId="2" fillId="20" borderId="47" xfId="0" applyFont="1" applyFill="1" applyBorder="1" applyAlignment="1">
      <alignment horizontal="center" vertical="center"/>
    </xf>
    <xf numFmtId="176" fontId="2" fillId="20" borderId="47" xfId="0" applyNumberFormat="1" applyFont="1" applyFill="1" applyBorder="1" applyAlignment="1">
      <alignment horizontal="center" vertical="center"/>
    </xf>
    <xf numFmtId="0" fontId="2" fillId="20" borderId="125" xfId="0" applyFont="1" applyFill="1" applyBorder="1" applyAlignment="1">
      <alignment horizontal="center" vertical="center"/>
    </xf>
    <xf numFmtId="10" fontId="23" fillId="20" borderId="47" xfId="0" applyNumberFormat="1" applyFont="1" applyFill="1" applyBorder="1" applyAlignment="1">
      <alignment horizontal="center" vertical="center"/>
    </xf>
    <xf numFmtId="0" fontId="24" fillId="20" borderId="47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horizontal="center" vertical="center"/>
    </xf>
    <xf numFmtId="0" fontId="2" fillId="21" borderId="169" xfId="0" applyFont="1" applyFill="1" applyBorder="1" applyAlignment="1">
      <alignment horizontal="center" vertical="center"/>
    </xf>
    <xf numFmtId="176" fontId="2" fillId="21" borderId="170" xfId="0" applyNumberFormat="1" applyFont="1" applyFill="1" applyBorder="1" applyAlignment="1">
      <alignment horizontal="center" vertical="center"/>
    </xf>
    <xf numFmtId="0" fontId="2" fillId="21" borderId="170" xfId="0" applyFont="1" applyFill="1" applyBorder="1" applyAlignment="1">
      <alignment horizontal="center" vertical="center"/>
    </xf>
    <xf numFmtId="10" fontId="23" fillId="21" borderId="170" xfId="0" applyNumberFormat="1" applyFont="1" applyFill="1" applyBorder="1" applyAlignment="1">
      <alignment horizontal="center" vertical="center"/>
    </xf>
    <xf numFmtId="0" fontId="24" fillId="21" borderId="170" xfId="0" applyFont="1" applyFill="1" applyBorder="1" applyAlignment="1">
      <alignment horizontal="center" vertical="center"/>
    </xf>
    <xf numFmtId="0" fontId="21" fillId="21" borderId="170" xfId="0" applyFont="1" applyFill="1" applyBorder="1" applyAlignment="1">
      <alignment horizontal="center" vertical="center"/>
    </xf>
    <xf numFmtId="0" fontId="2" fillId="20" borderId="171" xfId="0" applyFont="1" applyFill="1" applyBorder="1" applyAlignment="1">
      <alignment horizontal="center" vertical="center"/>
    </xf>
    <xf numFmtId="176" fontId="2" fillId="20" borderId="172" xfId="0" applyNumberFormat="1" applyFont="1" applyFill="1" applyBorder="1" applyAlignment="1">
      <alignment horizontal="center" vertical="center"/>
    </xf>
    <xf numFmtId="0" fontId="2" fillId="20" borderId="172" xfId="0" applyFont="1" applyFill="1" applyBorder="1" applyAlignment="1">
      <alignment horizontal="center" vertical="center"/>
    </xf>
    <xf numFmtId="10" fontId="23" fillId="20" borderId="172" xfId="0" applyNumberFormat="1" applyFont="1" applyFill="1" applyBorder="1" applyAlignment="1">
      <alignment horizontal="center" vertical="center"/>
    </xf>
    <xf numFmtId="0" fontId="24" fillId="20" borderId="172" xfId="0" applyFont="1" applyFill="1" applyBorder="1" applyAlignment="1">
      <alignment horizontal="center" vertical="center"/>
    </xf>
    <xf numFmtId="0" fontId="21" fillId="4" borderId="172" xfId="0" applyFont="1" applyFill="1" applyBorder="1" applyAlignment="1">
      <alignment horizontal="center" vertical="center"/>
    </xf>
    <xf numFmtId="0" fontId="2" fillId="20" borderId="174" xfId="0" applyFont="1" applyFill="1" applyBorder="1" applyAlignment="1">
      <alignment horizontal="center" vertical="center"/>
    </xf>
    <xf numFmtId="176" fontId="2" fillId="20" borderId="175" xfId="0" applyNumberFormat="1" applyFont="1" applyFill="1" applyBorder="1" applyAlignment="1">
      <alignment horizontal="center" vertical="center"/>
    </xf>
    <xf numFmtId="0" fontId="2" fillId="20" borderId="175" xfId="0" applyFont="1" applyFill="1" applyBorder="1" applyAlignment="1">
      <alignment horizontal="center" vertical="center"/>
    </xf>
    <xf numFmtId="10" fontId="22" fillId="20" borderId="175" xfId="0" applyNumberFormat="1" applyFont="1" applyFill="1" applyBorder="1" applyAlignment="1">
      <alignment horizontal="center" vertical="center"/>
    </xf>
    <xf numFmtId="0" fontId="24" fillId="20" borderId="175" xfId="0" applyFont="1" applyFill="1" applyBorder="1" applyAlignment="1">
      <alignment horizontal="center" vertical="center"/>
    </xf>
    <xf numFmtId="0" fontId="21" fillId="15" borderId="175" xfId="0" applyFont="1" applyFill="1" applyBorder="1" applyAlignment="1">
      <alignment horizontal="center" vertical="center"/>
    </xf>
    <xf numFmtId="10" fontId="23" fillId="20" borderId="175" xfId="0" applyNumberFormat="1" applyFont="1" applyFill="1" applyBorder="1" applyAlignment="1">
      <alignment horizontal="center" vertical="center"/>
    </xf>
    <xf numFmtId="0" fontId="21" fillId="20" borderId="175" xfId="0" applyFont="1" applyFill="1" applyBorder="1" applyAlignment="1">
      <alignment horizontal="center" vertical="center"/>
    </xf>
    <xf numFmtId="0" fontId="2" fillId="20" borderId="140" xfId="0" applyFont="1" applyFill="1" applyBorder="1" applyAlignment="1">
      <alignment horizontal="center" vertical="center"/>
    </xf>
    <xf numFmtId="176" fontId="2" fillId="20" borderId="49" xfId="0" applyNumberFormat="1" applyFont="1" applyFill="1" applyBorder="1" applyAlignment="1">
      <alignment horizontal="center" vertical="center"/>
    </xf>
    <xf numFmtId="10" fontId="23" fillId="20" borderId="49" xfId="0" applyNumberFormat="1" applyFont="1" applyFill="1" applyBorder="1" applyAlignment="1">
      <alignment horizontal="center" vertical="center"/>
    </xf>
    <xf numFmtId="0" fontId="24" fillId="20" borderId="49" xfId="0" applyFont="1" applyFill="1" applyBorder="1" applyAlignment="1">
      <alignment horizontal="center" vertical="center"/>
    </xf>
    <xf numFmtId="0" fontId="21" fillId="20" borderId="49" xfId="0" applyFont="1" applyFill="1" applyBorder="1" applyAlignment="1">
      <alignment horizontal="center" vertical="center"/>
    </xf>
    <xf numFmtId="0" fontId="5" fillId="20" borderId="162" xfId="0" applyFont="1" applyFill="1" applyBorder="1" applyAlignment="1">
      <alignment horizontal="center" vertical="center"/>
    </xf>
    <xf numFmtId="176" fontId="21" fillId="20" borderId="163" xfId="0" applyNumberFormat="1" applyFont="1" applyFill="1" applyBorder="1" applyAlignment="1">
      <alignment horizontal="center" vertical="center"/>
    </xf>
    <xf numFmtId="0" fontId="21" fillId="20" borderId="163" xfId="0" applyFont="1" applyFill="1" applyBorder="1" applyAlignment="1">
      <alignment horizontal="center" vertical="center"/>
    </xf>
    <xf numFmtId="10" fontId="24" fillId="20" borderId="163" xfId="0" applyNumberFormat="1" applyFont="1" applyFill="1" applyBorder="1" applyAlignment="1">
      <alignment horizontal="center" vertical="center"/>
    </xf>
    <xf numFmtId="0" fontId="26" fillId="20" borderId="16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10" fontId="23" fillId="0" borderId="18" xfId="0" applyNumberFormat="1" applyFont="1" applyBorder="1" applyAlignment="1">
      <alignment horizontal="center" vertical="center"/>
    </xf>
    <xf numFmtId="176" fontId="5" fillId="11" borderId="178" xfId="0" applyNumberFormat="1" applyFont="1" applyFill="1" applyBorder="1" applyAlignment="1">
      <alignment horizontal="center" vertical="center"/>
    </xf>
    <xf numFmtId="176" fontId="5" fillId="11" borderId="179" xfId="0" applyNumberFormat="1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10" fontId="28" fillId="11" borderId="179" xfId="0" applyNumberFormat="1" applyFont="1" applyFill="1" applyBorder="1" applyAlignment="1">
      <alignment horizontal="center" vertical="center"/>
    </xf>
    <xf numFmtId="0" fontId="28" fillId="11" borderId="179" xfId="0" applyFont="1" applyFill="1" applyBorder="1" applyAlignment="1">
      <alignment horizontal="center" vertical="center"/>
    </xf>
    <xf numFmtId="0" fontId="2" fillId="20" borderId="180" xfId="0" applyFont="1" applyFill="1" applyBorder="1" applyAlignment="1">
      <alignment horizontal="center" vertical="center"/>
    </xf>
    <xf numFmtId="0" fontId="23" fillId="20" borderId="49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10" fontId="22" fillId="20" borderId="49" xfId="0" applyNumberFormat="1" applyFont="1" applyFill="1" applyBorder="1" applyAlignment="1">
      <alignment horizontal="center" vertical="center"/>
    </xf>
    <xf numFmtId="0" fontId="5" fillId="20" borderId="63" xfId="0" applyFont="1" applyFill="1" applyBorder="1" applyAlignment="1">
      <alignment horizontal="center" vertical="center"/>
    </xf>
    <xf numFmtId="176" fontId="21" fillId="20" borderId="46" xfId="0" applyNumberFormat="1" applyFont="1" applyFill="1" applyBorder="1" applyAlignment="1">
      <alignment horizontal="center" vertical="center"/>
    </xf>
    <xf numFmtId="0" fontId="21" fillId="20" borderId="46" xfId="0" applyFont="1" applyFill="1" applyBorder="1" applyAlignment="1">
      <alignment horizontal="center" vertical="center"/>
    </xf>
    <xf numFmtId="10" fontId="23" fillId="20" borderId="46" xfId="0" applyNumberFormat="1" applyFont="1" applyFill="1" applyBorder="1" applyAlignment="1">
      <alignment horizontal="center" vertical="center"/>
    </xf>
    <xf numFmtId="0" fontId="27" fillId="20" borderId="46" xfId="0" applyFont="1" applyFill="1" applyBorder="1" applyAlignment="1">
      <alignment horizontal="center" vertical="center"/>
    </xf>
    <xf numFmtId="0" fontId="28" fillId="20" borderId="46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178" fontId="22" fillId="20" borderId="49" xfId="0" applyNumberFormat="1" applyFont="1" applyFill="1" applyBorder="1" applyAlignment="1">
      <alignment horizontal="center" vertical="center"/>
    </xf>
    <xf numFmtId="0" fontId="2" fillId="9" borderId="49" xfId="0" applyFont="1" applyFill="1" applyBorder="1" applyAlignment="1">
      <alignment horizontal="center" vertical="center"/>
    </xf>
    <xf numFmtId="0" fontId="2" fillId="20" borderId="181" xfId="0" applyFont="1" applyFill="1" applyBorder="1" applyAlignment="1">
      <alignment horizontal="center" vertical="center"/>
    </xf>
    <xf numFmtId="176" fontId="2" fillId="20" borderId="125" xfId="0" applyNumberFormat="1" applyFont="1" applyFill="1" applyBorder="1" applyAlignment="1">
      <alignment horizontal="center" vertical="center"/>
    </xf>
    <xf numFmtId="10" fontId="23" fillId="20" borderId="125" xfId="0" applyNumberFormat="1" applyFont="1" applyFill="1" applyBorder="1" applyAlignment="1">
      <alignment horizontal="center" vertical="center"/>
    </xf>
    <xf numFmtId="178" fontId="22" fillId="20" borderId="125" xfId="0" applyNumberFormat="1" applyFont="1" applyFill="1" applyBorder="1" applyAlignment="1">
      <alignment horizontal="center" vertical="center"/>
    </xf>
    <xf numFmtId="0" fontId="2" fillId="2" borderId="125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10" fontId="1" fillId="20" borderId="184" xfId="0" applyNumberFormat="1" applyFont="1" applyFill="1" applyBorder="1" applyAlignment="1">
      <alignment horizontal="center" vertical="center"/>
    </xf>
    <xf numFmtId="0" fontId="24" fillId="20" borderId="47" xfId="0" applyNumberFormat="1" applyFont="1" applyFill="1" applyBorder="1" applyAlignment="1">
      <alignment horizontal="center" vertical="center"/>
    </xf>
    <xf numFmtId="10" fontId="1" fillId="20" borderId="185" xfId="0" applyNumberFormat="1" applyFont="1" applyFill="1" applyBorder="1" applyAlignment="1">
      <alignment horizontal="center" vertical="center"/>
    </xf>
    <xf numFmtId="0" fontId="25" fillId="20" borderId="47" xfId="0" applyNumberFormat="1" applyFont="1" applyFill="1" applyBorder="1" applyAlignment="1">
      <alignment horizontal="center" vertical="center"/>
    </xf>
    <xf numFmtId="0" fontId="24" fillId="21" borderId="40" xfId="0" applyNumberFormat="1" applyFont="1" applyFill="1" applyBorder="1" applyAlignment="1">
      <alignment horizontal="center" vertical="center"/>
    </xf>
    <xf numFmtId="10" fontId="1" fillId="21" borderId="40" xfId="0" applyNumberFormat="1" applyFont="1" applyFill="1" applyBorder="1" applyAlignment="1">
      <alignment horizontal="center" vertical="center"/>
    </xf>
    <xf numFmtId="182" fontId="5" fillId="21" borderId="60" xfId="0" applyNumberFormat="1" applyFont="1" applyFill="1" applyBorder="1" applyAlignment="1">
      <alignment horizontal="center" vertical="center"/>
    </xf>
    <xf numFmtId="10" fontId="1" fillId="20" borderId="47" xfId="0" applyNumberFormat="1" applyFont="1" applyFill="1" applyBorder="1" applyAlignment="1">
      <alignment horizontal="center" vertical="center"/>
    </xf>
    <xf numFmtId="0" fontId="24" fillId="21" borderId="170" xfId="0" applyNumberFormat="1" applyFont="1" applyFill="1" applyBorder="1" applyAlignment="1">
      <alignment horizontal="center" vertical="center"/>
    </xf>
    <xf numFmtId="10" fontId="1" fillId="21" borderId="186" xfId="0" applyNumberFormat="1" applyFont="1" applyFill="1" applyBorder="1" applyAlignment="1">
      <alignment horizontal="center" vertical="center"/>
    </xf>
    <xf numFmtId="182" fontId="5" fillId="21" borderId="187" xfId="0" applyNumberFormat="1" applyFont="1" applyFill="1" applyBorder="1" applyAlignment="1">
      <alignment horizontal="center" vertical="center"/>
    </xf>
    <xf numFmtId="0" fontId="24" fillId="20" borderId="172" xfId="0" applyNumberFormat="1" applyFont="1" applyFill="1" applyBorder="1" applyAlignment="1">
      <alignment horizontal="center" vertical="center"/>
    </xf>
    <xf numFmtId="10" fontId="1" fillId="20" borderId="188" xfId="0" applyNumberFormat="1" applyFont="1" applyFill="1" applyBorder="1" applyAlignment="1">
      <alignment horizontal="center" vertical="center"/>
    </xf>
    <xf numFmtId="182" fontId="5" fillId="20" borderId="187" xfId="0" applyNumberFormat="1" applyFont="1" applyFill="1" applyBorder="1" applyAlignment="1">
      <alignment horizontal="center" vertical="center"/>
    </xf>
    <xf numFmtId="0" fontId="24" fillId="20" borderId="175" xfId="0" applyNumberFormat="1" applyFont="1" applyFill="1" applyBorder="1" applyAlignment="1">
      <alignment horizontal="center" vertical="center"/>
    </xf>
    <xf numFmtId="10" fontId="1" fillId="20" borderId="189" xfId="0" applyNumberFormat="1" applyFont="1" applyFill="1" applyBorder="1" applyAlignment="1">
      <alignment horizontal="center" vertical="center"/>
    </xf>
    <xf numFmtId="182" fontId="5" fillId="20" borderId="40" xfId="0" applyNumberFormat="1" applyFont="1" applyFill="1" applyBorder="1" applyAlignment="1">
      <alignment horizontal="center" vertical="center"/>
    </xf>
    <xf numFmtId="10" fontId="1" fillId="20" borderId="190" xfId="0" applyNumberFormat="1" applyFont="1" applyFill="1" applyBorder="1" applyAlignment="1">
      <alignment horizontal="center" vertical="center"/>
    </xf>
    <xf numFmtId="182" fontId="5" fillId="20" borderId="191" xfId="0" applyNumberFormat="1" applyFont="1" applyFill="1" applyBorder="1" applyAlignment="1">
      <alignment horizontal="center" vertical="center"/>
    </xf>
    <xf numFmtId="0" fontId="24" fillId="20" borderId="49" xfId="0" applyNumberFormat="1" applyFont="1" applyFill="1" applyBorder="1" applyAlignment="1">
      <alignment horizontal="center" vertical="center"/>
    </xf>
    <xf numFmtId="10" fontId="1" fillId="20" borderId="192" xfId="0" applyNumberFormat="1" applyFont="1" applyFill="1" applyBorder="1" applyAlignment="1">
      <alignment horizontal="center" vertical="center"/>
    </xf>
    <xf numFmtId="182" fontId="5" fillId="20" borderId="47" xfId="0" applyNumberFormat="1" applyFont="1" applyFill="1" applyBorder="1" applyAlignment="1">
      <alignment horizontal="center" vertical="center"/>
    </xf>
    <xf numFmtId="10" fontId="1" fillId="20" borderId="49" xfId="0" applyNumberFormat="1" applyFont="1" applyFill="1" applyBorder="1" applyAlignment="1">
      <alignment horizontal="center" vertical="center"/>
    </xf>
    <xf numFmtId="182" fontId="26" fillId="20" borderId="163" xfId="0" applyNumberFormat="1" applyFont="1" applyFill="1" applyBorder="1" applyAlignment="1">
      <alignment horizontal="center" vertical="center"/>
    </xf>
    <xf numFmtId="10" fontId="5" fillId="20" borderId="49" xfId="0" applyNumberFormat="1" applyFont="1" applyFill="1" applyBorder="1" applyAlignment="1">
      <alignment horizontal="center" vertical="center"/>
    </xf>
    <xf numFmtId="182" fontId="5" fillId="20" borderId="49" xfId="0" applyNumberFormat="1" applyFont="1" applyFill="1" applyBorder="1" applyAlignment="1">
      <alignment horizontal="center" vertical="center"/>
    </xf>
    <xf numFmtId="9" fontId="21" fillId="9" borderId="25" xfId="0" applyNumberFormat="1" applyFont="1" applyFill="1" applyBorder="1" applyAlignment="1">
      <alignment horizontal="center" vertical="center"/>
    </xf>
    <xf numFmtId="10" fontId="5" fillId="11" borderId="194" xfId="0" applyNumberFormat="1" applyFont="1" applyFill="1" applyBorder="1" applyAlignment="1">
      <alignment horizontal="center" vertical="center"/>
    </xf>
    <xf numFmtId="179" fontId="24" fillId="20" borderId="195" xfId="0" applyNumberFormat="1" applyFont="1" applyFill="1" applyBorder="1" applyAlignment="1">
      <alignment horizontal="center" vertical="center"/>
    </xf>
    <xf numFmtId="0" fontId="25" fillId="20" borderId="195" xfId="0" applyNumberFormat="1" applyFont="1" applyFill="1" applyBorder="1" applyAlignment="1">
      <alignment horizontal="center" vertical="center"/>
    </xf>
    <xf numFmtId="177" fontId="21" fillId="20" borderId="155" xfId="0" applyNumberFormat="1" applyFont="1" applyFill="1" applyBorder="1" applyAlignment="1">
      <alignment horizontal="center" vertical="center"/>
    </xf>
    <xf numFmtId="9" fontId="21" fillId="10" borderId="25" xfId="0" applyNumberFormat="1" applyFont="1" applyFill="1" applyBorder="1" applyAlignment="1">
      <alignment horizontal="center" vertical="center"/>
    </xf>
    <xf numFmtId="179" fontId="24" fillId="20" borderId="196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177" fontId="21" fillId="0" borderId="25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21" fillId="8" borderId="96" xfId="0" applyNumberFormat="1" applyFont="1" applyFill="1" applyBorder="1" applyAlignment="1">
      <alignment horizontal="center"/>
    </xf>
    <xf numFmtId="0" fontId="21" fillId="8" borderId="97" xfId="0" applyFont="1" applyFill="1" applyBorder="1" applyAlignment="1">
      <alignment horizontal="center" vertical="center"/>
    </xf>
    <xf numFmtId="178" fontId="21" fillId="0" borderId="97" xfId="0" applyNumberFormat="1" applyFont="1" applyBorder="1" applyAlignment="1">
      <alignment horizontal="center" vertical="center"/>
    </xf>
    <xf numFmtId="178" fontId="22" fillId="0" borderId="97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3" fillId="0" borderId="99" xfId="0" applyFont="1" applyBorder="1" applyAlignment="1">
      <alignment horizontal="center" vertical="center"/>
    </xf>
    <xf numFmtId="0" fontId="21" fillId="8" borderId="96" xfId="0" applyFont="1" applyFill="1" applyBorder="1" applyAlignment="1">
      <alignment horizontal="center"/>
    </xf>
    <xf numFmtId="178" fontId="21" fillId="8" borderId="97" xfId="0" applyNumberFormat="1" applyFont="1" applyFill="1" applyBorder="1" applyAlignment="1">
      <alignment horizontal="center" vertical="center"/>
    </xf>
    <xf numFmtId="178" fontId="22" fillId="8" borderId="97" xfId="0" applyNumberFormat="1" applyFont="1" applyFill="1" applyBorder="1" applyAlignment="1">
      <alignment horizontal="center" vertical="center"/>
    </xf>
    <xf numFmtId="0" fontId="23" fillId="8" borderId="9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top" wrapText="1"/>
    </xf>
    <xf numFmtId="183" fontId="8" fillId="0" borderId="25" xfId="0" applyNumberFormat="1" applyFont="1" applyBorder="1" applyAlignment="1">
      <alignment horizontal="left"/>
    </xf>
    <xf numFmtId="0" fontId="61" fillId="0" borderId="17" xfId="0" applyFont="1" applyBorder="1" applyAlignment="1">
      <alignment horizontal="left" vertical="top" wrapText="1"/>
    </xf>
    <xf numFmtId="0" fontId="62" fillId="0" borderId="23" xfId="0" applyFont="1" applyBorder="1" applyAlignment="1">
      <alignment horizontal="left"/>
    </xf>
    <xf numFmtId="0" fontId="63" fillId="0" borderId="21" xfId="0" applyFont="1" applyBorder="1" applyAlignment="1">
      <alignment horizontal="left"/>
    </xf>
    <xf numFmtId="0" fontId="64" fillId="0" borderId="12" xfId="0" applyFont="1" applyBorder="1" applyAlignment="1">
      <alignment horizontal="center" vertical="center"/>
    </xf>
    <xf numFmtId="0" fontId="65" fillId="0" borderId="17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14" fillId="9" borderId="0" xfId="0" applyFont="1" applyFill="1" applyBorder="1" applyAlignment="1">
      <alignment horizontal="left"/>
    </xf>
    <xf numFmtId="0" fontId="6" fillId="10" borderId="0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178" fontId="1" fillId="0" borderId="17" xfId="0" applyNumberFormat="1" applyFont="1" applyBorder="1" applyAlignment="1">
      <alignment horizontal="center" vertical="center"/>
    </xf>
    <xf numFmtId="0" fontId="6" fillId="0" borderId="101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3" xfId="0" applyFont="1" applyFill="1" applyBorder="1" applyAlignment="1">
      <alignment horizontal="left"/>
    </xf>
    <xf numFmtId="0" fontId="1" fillId="0" borderId="198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4" fillId="9" borderId="18" xfId="0" applyFont="1" applyFill="1" applyBorder="1" applyAlignment="1">
      <alignment horizontal="left"/>
    </xf>
    <xf numFmtId="0" fontId="6" fillId="10" borderId="18" xfId="0" applyFont="1" applyFill="1" applyBorder="1" applyAlignment="1">
      <alignment horizontal="left"/>
    </xf>
    <xf numFmtId="0" fontId="6" fillId="9" borderId="18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201" xfId="0" applyFont="1" applyFill="1" applyBorder="1" applyAlignment="1">
      <alignment horizontal="left" vertical="top" wrapText="1"/>
    </xf>
    <xf numFmtId="0" fontId="1" fillId="0" borderId="28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14" fillId="9" borderId="28" xfId="0" applyFont="1" applyFill="1" applyBorder="1" applyAlignment="1">
      <alignment horizontal="left"/>
    </xf>
    <xf numFmtId="0" fontId="6" fillId="10" borderId="28" xfId="0" applyFont="1" applyFill="1" applyBorder="1" applyAlignment="1">
      <alignment horizontal="left"/>
    </xf>
    <xf numFmtId="0" fontId="6" fillId="9" borderId="28" xfId="0" applyFont="1" applyFill="1" applyBorder="1" applyAlignment="1">
      <alignment horizontal="left"/>
    </xf>
    <xf numFmtId="0" fontId="6" fillId="0" borderId="28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198" xfId="0" applyFont="1" applyBorder="1" applyAlignment="1">
      <alignment horizontal="left"/>
    </xf>
    <xf numFmtId="0" fontId="14" fillId="9" borderId="198" xfId="0" applyFont="1" applyFill="1" applyBorder="1" applyAlignment="1">
      <alignment horizontal="left"/>
    </xf>
    <xf numFmtId="0" fontId="6" fillId="10" borderId="198" xfId="0" applyFont="1" applyFill="1" applyBorder="1" applyAlignment="1">
      <alignment horizontal="left"/>
    </xf>
    <xf numFmtId="0" fontId="6" fillId="9" borderId="198" xfId="0" applyFont="1" applyFill="1" applyBorder="1" applyAlignment="1">
      <alignment horizontal="left"/>
    </xf>
    <xf numFmtId="0" fontId="6" fillId="0" borderId="198" xfId="0" applyFont="1" applyFill="1" applyBorder="1" applyAlignment="1">
      <alignment horizontal="left"/>
    </xf>
    <xf numFmtId="0" fontId="6" fillId="10" borderId="23" xfId="0" applyFont="1" applyFill="1" applyBorder="1" applyAlignment="1">
      <alignment horizontal="left"/>
    </xf>
    <xf numFmtId="0" fontId="6" fillId="10" borderId="25" xfId="0" applyFont="1" applyFill="1" applyBorder="1" applyAlignment="1">
      <alignment horizontal="left"/>
    </xf>
    <xf numFmtId="178" fontId="8" fillId="0" borderId="25" xfId="0" applyNumberFormat="1" applyFont="1" applyBorder="1" applyAlignment="1">
      <alignment horizontal="left"/>
    </xf>
    <xf numFmtId="0" fontId="12" fillId="0" borderId="23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left"/>
    </xf>
    <xf numFmtId="0" fontId="63" fillId="8" borderId="21" xfId="0" applyFont="1" applyFill="1" applyBorder="1" applyAlignment="1">
      <alignment horizontal="left"/>
    </xf>
    <xf numFmtId="0" fontId="62" fillId="8" borderId="23" xfId="0" applyFont="1" applyFill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13" fillId="0" borderId="25" xfId="0" applyFont="1" applyFill="1" applyBorder="1" applyAlignment="1">
      <alignment horizontal="left"/>
    </xf>
    <xf numFmtId="0" fontId="6" fillId="9" borderId="23" xfId="0" applyFont="1" applyFill="1" applyBorder="1" applyAlignment="1">
      <alignment horizontal="left"/>
    </xf>
    <xf numFmtId="0" fontId="6" fillId="9" borderId="25" xfId="0" applyFont="1" applyFill="1" applyBorder="1" applyAlignment="1">
      <alignment horizontal="left"/>
    </xf>
    <xf numFmtId="176" fontId="2" fillId="8" borderId="22" xfId="0" applyNumberFormat="1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21" fillId="5" borderId="71" xfId="0" applyFont="1" applyFill="1" applyBorder="1" applyAlignment="1">
      <alignment horizontal="center" vertical="center"/>
    </xf>
    <xf numFmtId="0" fontId="1" fillId="5" borderId="72" xfId="0" applyFont="1" applyFill="1" applyBorder="1" applyAlignment="1">
      <alignment horizontal="center" vertical="center"/>
    </xf>
    <xf numFmtId="0" fontId="0" fillId="5" borderId="76" xfId="0" applyFill="1" applyBorder="1" applyAlignment="1">
      <alignment horizontal="center" vertical="center"/>
    </xf>
    <xf numFmtId="176" fontId="28" fillId="5" borderId="50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10" fontId="28" fillId="5" borderId="65" xfId="0" applyNumberFormat="1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5" fillId="0" borderId="71" xfId="0" applyFont="1" applyBorder="1" applyAlignment="1">
      <alignment horizontal="left" vertical="center" wrapText="1"/>
    </xf>
    <xf numFmtId="0" fontId="0" fillId="0" borderId="72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21" fillId="5" borderId="94" xfId="0" applyFont="1" applyFill="1" applyBorder="1" applyAlignment="1">
      <alignment horizontal="center" vertical="center"/>
    </xf>
    <xf numFmtId="0" fontId="1" fillId="5" borderId="95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" fillId="0" borderId="160" xfId="0" applyFont="1" applyFill="1" applyBorder="1" applyAlignment="1">
      <alignment horizontal="center" vertical="center"/>
    </xf>
    <xf numFmtId="0" fontId="28" fillId="0" borderId="161" xfId="0" applyFont="1" applyBorder="1" applyAlignment="1">
      <alignment horizontal="center" vertical="center"/>
    </xf>
    <xf numFmtId="0" fontId="28" fillId="0" borderId="165" xfId="0" applyFont="1" applyBorder="1" applyAlignment="1">
      <alignment horizontal="center" vertical="center"/>
    </xf>
    <xf numFmtId="0" fontId="2" fillId="5" borderId="124" xfId="0" applyFont="1" applyFill="1" applyBorder="1" applyAlignment="1">
      <alignment horizontal="center" vertical="center"/>
    </xf>
    <xf numFmtId="0" fontId="7" fillId="5" borderId="125" xfId="0" applyFont="1" applyFill="1" applyBorder="1" applyAlignment="1">
      <alignment horizontal="center" vertical="center"/>
    </xf>
    <xf numFmtId="0" fontId="7" fillId="5" borderId="157" xfId="0" applyFont="1" applyFill="1" applyBorder="1" applyAlignment="1">
      <alignment horizontal="center" vertical="center"/>
    </xf>
    <xf numFmtId="0" fontId="33" fillId="5" borderId="144" xfId="0" applyFont="1" applyFill="1" applyBorder="1" applyAlignment="1">
      <alignment horizontal="center" vertical="center"/>
    </xf>
    <xf numFmtId="176" fontId="28" fillId="5" borderId="128" xfId="0" applyNumberFormat="1" applyFont="1" applyFill="1" applyBorder="1" applyAlignment="1">
      <alignment horizontal="center" vertical="center"/>
    </xf>
    <xf numFmtId="0" fontId="33" fillId="5" borderId="129" xfId="0" applyFont="1" applyFill="1" applyBorder="1" applyAlignment="1">
      <alignment horizontal="center" vertical="center"/>
    </xf>
    <xf numFmtId="0" fontId="33" fillId="5" borderId="166" xfId="0" applyFont="1" applyFill="1" applyBorder="1" applyAlignment="1">
      <alignment horizontal="center" vertical="center"/>
    </xf>
    <xf numFmtId="176" fontId="28" fillId="5" borderId="173" xfId="0" applyNumberFormat="1" applyFont="1" applyFill="1" applyBorder="1" applyAlignment="1">
      <alignment horizontal="center" vertical="center"/>
    </xf>
    <xf numFmtId="0" fontId="33" fillId="5" borderId="137" xfId="0" applyFont="1" applyFill="1" applyBorder="1" applyAlignment="1">
      <alignment horizontal="center" vertical="center"/>
    </xf>
    <xf numFmtId="0" fontId="2" fillId="0" borderId="176" xfId="0" applyFont="1" applyFill="1" applyBorder="1" applyAlignment="1">
      <alignment horizontal="center" vertical="center"/>
    </xf>
    <xf numFmtId="0" fontId="28" fillId="0" borderId="177" xfId="0" applyFont="1" applyBorder="1" applyAlignment="1">
      <alignment horizontal="center" vertical="center"/>
    </xf>
    <xf numFmtId="0" fontId="28" fillId="0" borderId="193" xfId="0" applyFont="1" applyBorder="1" applyAlignment="1">
      <alignment horizontal="center" vertical="center"/>
    </xf>
    <xf numFmtId="176" fontId="28" fillId="5" borderId="4" xfId="0" applyNumberFormat="1" applyFont="1" applyFill="1" applyBorder="1" applyAlignment="1">
      <alignment horizontal="center" vertical="center"/>
    </xf>
    <xf numFmtId="176" fontId="28" fillId="5" borderId="5" xfId="0" applyNumberFormat="1" applyFont="1" applyFill="1" applyBorder="1" applyAlignment="1">
      <alignment horizontal="center" vertical="center"/>
    </xf>
    <xf numFmtId="176" fontId="28" fillId="5" borderId="6" xfId="0" applyNumberFormat="1" applyFont="1" applyFill="1" applyBorder="1" applyAlignment="1">
      <alignment horizontal="center" vertical="center"/>
    </xf>
    <xf numFmtId="0" fontId="23" fillId="20" borderId="182" xfId="0" applyFont="1" applyFill="1" applyBorder="1" applyAlignment="1">
      <alignment horizontal="left" vertical="top" wrapText="1"/>
    </xf>
    <xf numFmtId="0" fontId="21" fillId="20" borderId="183" xfId="0" applyFont="1" applyFill="1" applyBorder="1" applyAlignment="1">
      <alignment horizontal="left" vertical="top"/>
    </xf>
    <xf numFmtId="0" fontId="21" fillId="20" borderId="197" xfId="0" applyFont="1" applyFill="1" applyBorder="1" applyAlignment="1">
      <alignment horizontal="left" vertical="top"/>
    </xf>
    <xf numFmtId="0" fontId="28" fillId="2" borderId="61" xfId="0" applyFont="1" applyFill="1" applyBorder="1" applyAlignment="1">
      <alignment horizontal="center" vertical="center"/>
    </xf>
    <xf numFmtId="0" fontId="0" fillId="0" borderId="62" xfId="0" applyBorder="1" applyAlignment="1"/>
    <xf numFmtId="0" fontId="0" fillId="0" borderId="73" xfId="0" applyBorder="1" applyAlignment="1"/>
    <xf numFmtId="0" fontId="5" fillId="0" borderId="61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2" fillId="9" borderId="19" xfId="0" applyFon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4" borderId="71" xfId="0" applyFont="1" applyFill="1" applyBorder="1" applyAlignment="1">
      <alignment horizontal="center"/>
    </xf>
    <xf numFmtId="0" fontId="2" fillId="4" borderId="72" xfId="0" applyFont="1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6" xfId="0" applyBorder="1" applyAlignment="1">
      <alignment horizontal="center"/>
    </xf>
    <xf numFmtId="0" fontId="2" fillId="10" borderId="71" xfId="0" applyFont="1" applyFill="1" applyBorder="1" applyAlignment="1">
      <alignment horizontal="center"/>
    </xf>
    <xf numFmtId="0" fontId="2" fillId="10" borderId="72" xfId="0" applyFont="1" applyFill="1" applyBorder="1" applyAlignment="1">
      <alignment horizont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76" fontId="2" fillId="8" borderId="35" xfId="0" applyNumberFormat="1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21" fillId="5" borderId="156" xfId="0" applyFont="1" applyFill="1" applyBorder="1" applyAlignment="1">
      <alignment horizontal="center" vertical="center"/>
    </xf>
    <xf numFmtId="0" fontId="1" fillId="5" borderId="157" xfId="0" applyFont="1" applyFill="1" applyBorder="1" applyAlignment="1">
      <alignment horizontal="center" vertical="center"/>
    </xf>
    <xf numFmtId="0" fontId="1" fillId="5" borderId="125" xfId="0" applyFont="1" applyFill="1" applyBorder="1" applyAlignment="1">
      <alignment horizontal="center" vertical="center"/>
    </xf>
    <xf numFmtId="0" fontId="0" fillId="5" borderId="144" xfId="0" applyFill="1" applyBorder="1" applyAlignment="1">
      <alignment horizontal="center" vertical="center"/>
    </xf>
    <xf numFmtId="0" fontId="2" fillId="5" borderId="94" xfId="0" applyFont="1" applyFill="1" applyBorder="1" applyAlignment="1">
      <alignment horizontal="center" vertical="center"/>
    </xf>
    <xf numFmtId="0" fontId="5" fillId="12" borderId="48" xfId="0" applyFont="1" applyFill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5" fillId="12" borderId="75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5" fillId="0" borderId="40" xfId="0" applyNumberFormat="1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10" fontId="5" fillId="0" borderId="44" xfId="0" applyNumberFormat="1" applyFont="1" applyBorder="1" applyAlignment="1">
      <alignment horizontal="center" vertical="center"/>
    </xf>
    <xf numFmtId="0" fontId="5" fillId="0" borderId="142" xfId="0" applyFont="1" applyBorder="1" applyAlignment="1">
      <alignment horizontal="center" vertical="center"/>
    </xf>
    <xf numFmtId="0" fontId="5" fillId="0" borderId="143" xfId="0" applyFont="1" applyBorder="1" applyAlignment="1">
      <alignment horizontal="center" vertical="center"/>
    </xf>
    <xf numFmtId="0" fontId="5" fillId="0" borderId="150" xfId="0" applyFont="1" applyBorder="1" applyAlignment="1">
      <alignment horizontal="center" vertical="center"/>
    </xf>
    <xf numFmtId="0" fontId="2" fillId="9" borderId="71" xfId="0" applyFont="1" applyFill="1" applyBorder="1" applyAlignment="1">
      <alignment horizontal="center"/>
    </xf>
    <xf numFmtId="0" fontId="0" fillId="9" borderId="72" xfId="0" applyFill="1" applyBorder="1" applyAlignment="1">
      <alignment horizontal="center"/>
    </xf>
    <xf numFmtId="0" fontId="0" fillId="12" borderId="75" xfId="0" applyFill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176" fontId="5" fillId="0" borderId="28" xfId="0" applyNumberFormat="1" applyFont="1" applyBorder="1" applyAlignment="1">
      <alignment horizontal="left" vertical="center"/>
    </xf>
    <xf numFmtId="10" fontId="5" fillId="0" borderId="28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/>
    </xf>
    <xf numFmtId="0" fontId="2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54" xfId="0" applyFont="1" applyFill="1" applyBorder="1" applyAlignment="1"/>
    <xf numFmtId="0" fontId="2" fillId="5" borderId="131" xfId="0" applyFont="1" applyFill="1" applyBorder="1" applyAlignment="1">
      <alignment horizontal="center" vertical="center"/>
    </xf>
    <xf numFmtId="0" fontId="2" fillId="5" borderId="132" xfId="0" applyFont="1" applyFill="1" applyBorder="1" applyAlignment="1">
      <alignment horizontal="center" vertical="center"/>
    </xf>
    <xf numFmtId="0" fontId="2" fillId="5" borderId="139" xfId="0" applyFont="1" applyFill="1" applyBorder="1" applyAlignment="1">
      <alignment horizontal="center" vertical="center"/>
    </xf>
    <xf numFmtId="0" fontId="2" fillId="5" borderId="147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left" vertical="center" wrapText="1"/>
    </xf>
    <xf numFmtId="0" fontId="0" fillId="0" borderId="72" xfId="0" applyBorder="1" applyAlignment="1">
      <alignment horizontal="left"/>
    </xf>
    <xf numFmtId="0" fontId="0" fillId="0" borderId="76" xfId="0" applyBorder="1" applyAlignment="1">
      <alignment horizontal="left"/>
    </xf>
    <xf numFmtId="0" fontId="2" fillId="5" borderId="138" xfId="0" applyFont="1" applyFill="1" applyBorder="1" applyAlignment="1">
      <alignment horizontal="center" vertical="center"/>
    </xf>
    <xf numFmtId="0" fontId="5" fillId="5" borderId="50" xfId="0" applyNumberFormat="1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left" vertical="center" wrapText="1"/>
    </xf>
    <xf numFmtId="0" fontId="5" fillId="0" borderId="65" xfId="0" applyFont="1" applyBorder="1" applyAlignment="1">
      <alignment horizontal="center" vertical="center"/>
    </xf>
    <xf numFmtId="0" fontId="2" fillId="5" borderId="71" xfId="0" applyFont="1" applyFill="1" applyBorder="1" applyAlignment="1">
      <alignment horizontal="center" vertical="center"/>
    </xf>
    <xf numFmtId="0" fontId="1" fillId="5" borderId="76" xfId="0" applyFont="1" applyFill="1" applyBorder="1" applyAlignment="1"/>
    <xf numFmtId="0" fontId="21" fillId="5" borderId="50" xfId="0" applyNumberFormat="1" applyFont="1" applyFill="1" applyBorder="1" applyAlignment="1">
      <alignment horizontal="center" vertical="center"/>
    </xf>
    <xf numFmtId="0" fontId="0" fillId="0" borderId="51" xfId="0" applyBorder="1" applyAlignment="1"/>
    <xf numFmtId="0" fontId="0" fillId="0" borderId="59" xfId="0" applyBorder="1" applyAlignment="1"/>
    <xf numFmtId="0" fontId="5" fillId="5" borderId="103" xfId="0" applyFont="1" applyFill="1" applyBorder="1" applyAlignment="1">
      <alignment horizontal="left" vertical="center" wrapText="1"/>
    </xf>
    <xf numFmtId="0" fontId="0" fillId="0" borderId="104" xfId="0" applyBorder="1" applyAlignment="1"/>
    <xf numFmtId="0" fontId="0" fillId="0" borderId="115" xfId="0" applyBorder="1" applyAlignment="1"/>
    <xf numFmtId="0" fontId="2" fillId="5" borderId="106" xfId="0" applyFont="1" applyFill="1" applyBorder="1" applyAlignment="1">
      <alignment horizontal="center" vertical="center"/>
    </xf>
    <xf numFmtId="0" fontId="1" fillId="5" borderId="107" xfId="0" applyFont="1" applyFill="1" applyBorder="1" applyAlignment="1">
      <alignment horizontal="center" vertical="center"/>
    </xf>
    <xf numFmtId="0" fontId="1" fillId="5" borderId="116" xfId="0" applyFont="1" applyFill="1" applyBorder="1" applyAlignment="1"/>
    <xf numFmtId="0" fontId="21" fillId="5" borderId="109" xfId="0" applyNumberFormat="1" applyFont="1" applyFill="1" applyBorder="1" applyAlignment="1">
      <alignment horizontal="center" vertical="center"/>
    </xf>
    <xf numFmtId="0" fontId="0" fillId="0" borderId="118" xfId="0" applyBorder="1" applyAlignment="1"/>
    <xf numFmtId="0" fontId="2" fillId="5" borderId="113" xfId="0" applyFont="1" applyFill="1" applyBorder="1" applyAlignment="1">
      <alignment horizontal="center" vertical="center"/>
    </xf>
    <xf numFmtId="0" fontId="1" fillId="5" borderId="123" xfId="0" applyFont="1" applyFill="1" applyBorder="1" applyAlignment="1"/>
    <xf numFmtId="0" fontId="1" fillId="5" borderId="144" xfId="0" applyFont="1" applyFill="1" applyBorder="1" applyAlignment="1"/>
    <xf numFmtId="0" fontId="21" fillId="5" borderId="128" xfId="0" applyNumberFormat="1" applyFont="1" applyFill="1" applyBorder="1" applyAlignment="1">
      <alignment horizontal="center" vertical="center"/>
    </xf>
    <xf numFmtId="0" fontId="0" fillId="0" borderId="129" xfId="0" applyBorder="1" applyAlignment="1"/>
    <xf numFmtId="0" fontId="0" fillId="0" borderId="146" xfId="0" applyBorder="1" applyAlignment="1"/>
    <xf numFmtId="0" fontId="22" fillId="5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8" fillId="2" borderId="62" xfId="0" applyFont="1" applyFill="1" applyBorder="1" applyAlignment="1">
      <alignment horizontal="center" vertical="center"/>
    </xf>
    <xf numFmtId="0" fontId="28" fillId="2" borderId="73" xfId="0" applyFont="1" applyFill="1" applyBorder="1" applyAlignment="1">
      <alignment horizontal="center" vertical="center"/>
    </xf>
    <xf numFmtId="0" fontId="5" fillId="12" borderId="131" xfId="0" applyFont="1" applyFill="1" applyBorder="1" applyAlignment="1">
      <alignment horizontal="center" vertical="center"/>
    </xf>
    <xf numFmtId="0" fontId="5" fillId="12" borderId="132" xfId="0" applyFont="1" applyFill="1" applyBorder="1" applyAlignment="1">
      <alignment horizontal="center" vertical="center"/>
    </xf>
    <xf numFmtId="0" fontId="5" fillId="12" borderId="133" xfId="0" applyFont="1" applyFill="1" applyBorder="1" applyAlignment="1">
      <alignment horizontal="center" vertical="center"/>
    </xf>
    <xf numFmtId="0" fontId="5" fillId="12" borderId="134" xfId="0" applyFont="1" applyFill="1" applyBorder="1" applyAlignment="1">
      <alignment horizontal="center" vertical="center"/>
    </xf>
    <xf numFmtId="0" fontId="5" fillId="12" borderId="147" xfId="0" applyFont="1" applyFill="1" applyBorder="1" applyAlignment="1">
      <alignment horizontal="center" vertical="center"/>
    </xf>
    <xf numFmtId="10" fontId="5" fillId="0" borderId="65" xfId="0" applyNumberFormat="1" applyFont="1" applyBorder="1" applyAlignment="1">
      <alignment horizontal="center" vertical="center"/>
    </xf>
    <xf numFmtId="10" fontId="5" fillId="0" borderId="66" xfId="0" applyNumberFormat="1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/>
    </xf>
    <xf numFmtId="0" fontId="0" fillId="17" borderId="40" xfId="0" applyFill="1" applyBorder="1" applyAlignment="1">
      <alignment horizontal="center" vertical="center"/>
    </xf>
    <xf numFmtId="0" fontId="5" fillId="17" borderId="55" xfId="0" applyFont="1" applyFill="1" applyBorder="1" applyAlignment="1">
      <alignment horizontal="center" vertical="center"/>
    </xf>
    <xf numFmtId="0" fontId="5" fillId="0" borderId="136" xfId="0" applyFont="1" applyBorder="1" applyAlignment="1">
      <alignment horizontal="center" vertical="center"/>
    </xf>
    <xf numFmtId="0" fontId="5" fillId="0" borderId="137" xfId="0" applyFont="1" applyBorder="1" applyAlignment="1">
      <alignment horizontal="center" vertical="center"/>
    </xf>
    <xf numFmtId="10" fontId="5" fillId="0" borderId="47" xfId="0" applyNumberFormat="1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5" fillId="17" borderId="138" xfId="0" applyFont="1" applyFill="1" applyBorder="1" applyAlignment="1">
      <alignment horizontal="center" vertical="center"/>
    </xf>
    <xf numFmtId="0" fontId="5" fillId="17" borderId="139" xfId="0" applyFont="1" applyFill="1" applyBorder="1" applyAlignment="1">
      <alignment horizontal="center" vertical="center"/>
    </xf>
    <xf numFmtId="0" fontId="5" fillId="17" borderId="140" xfId="0" applyFont="1" applyFill="1" applyBorder="1" applyAlignment="1">
      <alignment horizontal="center" vertical="center"/>
    </xf>
    <xf numFmtId="0" fontId="5" fillId="17" borderId="141" xfId="0" applyFont="1" applyFill="1" applyBorder="1" applyAlignment="1">
      <alignment horizontal="center" vertical="center"/>
    </xf>
    <xf numFmtId="0" fontId="5" fillId="17" borderId="148" xfId="0" applyFont="1" applyFill="1" applyBorder="1" applyAlignment="1">
      <alignment horizontal="center" vertical="center"/>
    </xf>
    <xf numFmtId="10" fontId="5" fillId="0" borderId="142" xfId="0" applyNumberFormat="1" applyFont="1" applyBorder="1" applyAlignment="1">
      <alignment horizontal="center" vertical="center"/>
    </xf>
    <xf numFmtId="10" fontId="5" fillId="0" borderId="70" xfId="0" applyNumberFormat="1" applyFont="1" applyBorder="1" applyAlignment="1">
      <alignment horizontal="center" vertical="center"/>
    </xf>
    <xf numFmtId="0" fontId="2" fillId="9" borderId="61" xfId="0" applyFont="1" applyFill="1" applyBorder="1" applyAlignment="1">
      <alignment horizontal="center"/>
    </xf>
    <xf numFmtId="0" fontId="2" fillId="9" borderId="62" xfId="0" applyFont="1" applyFill="1" applyBorder="1" applyAlignment="1">
      <alignment horizontal="center"/>
    </xf>
    <xf numFmtId="0" fontId="2" fillId="9" borderId="73" xfId="0" applyFont="1" applyFill="1" applyBorder="1" applyAlignment="1">
      <alignment horizontal="center"/>
    </xf>
    <xf numFmtId="0" fontId="26" fillId="0" borderId="142" xfId="0" applyFont="1" applyBorder="1" applyAlignment="1">
      <alignment horizontal="center" vertical="center"/>
    </xf>
    <xf numFmtId="0" fontId="26" fillId="0" borderId="143" xfId="0" applyFont="1" applyBorder="1" applyAlignment="1">
      <alignment horizontal="center" vertical="center"/>
    </xf>
    <xf numFmtId="0" fontId="26" fillId="0" borderId="150" xfId="0" applyFont="1" applyBorder="1" applyAlignment="1">
      <alignment horizontal="center" vertical="center"/>
    </xf>
    <xf numFmtId="0" fontId="32" fillId="0" borderId="149" xfId="0" applyFont="1" applyBorder="1" applyAlignment="1">
      <alignment vertical="top" wrapText="1"/>
    </xf>
    <xf numFmtId="0" fontId="26" fillId="0" borderId="149" xfId="0" applyFont="1" applyBorder="1" applyAlignment="1">
      <alignment vertical="top"/>
    </xf>
    <xf numFmtId="0" fontId="26" fillId="0" borderId="40" xfId="0" applyFont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21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0" fontId="5" fillId="5" borderId="71" xfId="0" applyFont="1" applyFill="1" applyBorder="1" applyAlignment="1">
      <alignment horizontal="left" vertical="center" wrapText="1"/>
    </xf>
    <xf numFmtId="0" fontId="0" fillId="5" borderId="72" xfId="0" applyFill="1" applyBorder="1" applyAlignment="1">
      <alignment horizontal="left" vertical="center"/>
    </xf>
    <xf numFmtId="0" fontId="0" fillId="5" borderId="76" xfId="0" applyFill="1" applyBorder="1" applyAlignment="1">
      <alignment horizontal="left" vertical="center"/>
    </xf>
    <xf numFmtId="0" fontId="5" fillId="0" borderId="57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28" fillId="13" borderId="19" xfId="0" applyFont="1" applyFill="1" applyBorder="1" applyAlignment="1">
      <alignment horizontal="center" vertical="center"/>
    </xf>
    <xf numFmtId="0" fontId="28" fillId="13" borderId="20" xfId="0" applyFont="1" applyFill="1" applyBorder="1" applyAlignment="1">
      <alignment horizontal="center" vertical="center"/>
    </xf>
    <xf numFmtId="0" fontId="28" fillId="13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0" fillId="0" borderId="22" xfId="0" applyBorder="1" applyAlignment="1">
      <alignment wrapText="1"/>
    </xf>
    <xf numFmtId="0" fontId="0" fillId="0" borderId="15" xfId="0" applyBorder="1" applyAlignment="1"/>
    <xf numFmtId="0" fontId="0" fillId="0" borderId="23" xfId="0" applyBorder="1" applyAlignment="1"/>
    <xf numFmtId="0" fontId="5" fillId="0" borderId="24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0" fillId="0" borderId="96" xfId="0" applyBorder="1" applyAlignment="1">
      <alignment wrapText="1"/>
    </xf>
    <xf numFmtId="0" fontId="0" fillId="0" borderId="97" xfId="0" applyBorder="1" applyAlignment="1"/>
    <xf numFmtId="0" fontId="0" fillId="0" borderId="99" xfId="0" applyBorder="1" applyAlignment="1"/>
    <xf numFmtId="0" fontId="5" fillId="0" borderId="96" xfId="0" applyFont="1" applyBorder="1" applyAlignment="1">
      <alignment wrapText="1"/>
    </xf>
    <xf numFmtId="0" fontId="5" fillId="0" borderId="97" xfId="0" applyFont="1" applyBorder="1" applyAlignment="1"/>
    <xf numFmtId="0" fontId="5" fillId="0" borderId="99" xfId="0" applyFont="1" applyBorder="1" applyAlignment="1"/>
    <xf numFmtId="0" fontId="1" fillId="8" borderId="9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55" xfId="0" applyFont="1" applyFill="1" applyBorder="1" applyAlignment="1"/>
    <xf numFmtId="0" fontId="28" fillId="13" borderId="1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wrapText="1"/>
    </xf>
    <xf numFmtId="0" fontId="5" fillId="0" borderId="15" xfId="0" applyFont="1" applyBorder="1" applyAlignment="1"/>
    <xf numFmtId="0" fontId="5" fillId="0" borderId="23" xfId="0" applyFont="1" applyBorder="1" applyAlignment="1"/>
    <xf numFmtId="176" fontId="2" fillId="8" borderId="79" xfId="0" applyNumberFormat="1" applyFont="1" applyFill="1" applyBorder="1" applyAlignment="1">
      <alignment horizontal="center" vertical="center"/>
    </xf>
    <xf numFmtId="0" fontId="0" fillId="0" borderId="80" xfId="0" applyBorder="1" applyAlignment="1"/>
    <xf numFmtId="0" fontId="0" fillId="0" borderId="86" xfId="0" applyBorder="1" applyAlignment="1"/>
    <xf numFmtId="0" fontId="5" fillId="0" borderId="44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21" fillId="5" borderId="50" xfId="0" applyFont="1" applyFill="1" applyBorder="1" applyAlignment="1">
      <alignment horizontal="center" vertical="center"/>
    </xf>
    <xf numFmtId="0" fontId="5" fillId="0" borderId="19" xfId="0" applyFont="1" applyBorder="1" applyAlignment="1"/>
    <xf numFmtId="0" fontId="5" fillId="0" borderId="20" xfId="0" applyFont="1" applyBorder="1" applyAlignment="1"/>
    <xf numFmtId="0" fontId="5" fillId="0" borderId="21" xfId="0" applyFont="1" applyBorder="1" applyAlignment="1"/>
    <xf numFmtId="0" fontId="5" fillId="0" borderId="22" xfId="0" applyFont="1" applyBorder="1" applyAlignment="1"/>
    <xf numFmtId="0" fontId="5" fillId="0" borderId="24" xfId="0" applyFont="1" applyBorder="1" applyAlignment="1">
      <alignment wrapText="1"/>
    </xf>
    <xf numFmtId="0" fontId="5" fillId="0" borderId="18" xfId="0" applyFont="1" applyBorder="1" applyAlignment="1"/>
    <xf numFmtId="0" fontId="5" fillId="0" borderId="25" xfId="0" applyFont="1" applyBorder="1" applyAlignment="1"/>
    <xf numFmtId="0" fontId="19" fillId="0" borderId="0" xfId="0" applyFont="1" applyAlignment="1"/>
    <xf numFmtId="178" fontId="6" fillId="0" borderId="199" xfId="0" applyNumberFormat="1" applyFont="1" applyBorder="1" applyAlignment="1">
      <alignment horizontal="center" vertical="center"/>
    </xf>
    <xf numFmtId="178" fontId="6" fillId="0" borderId="198" xfId="0" applyNumberFormat="1" applyFont="1" applyBorder="1" applyAlignment="1">
      <alignment horizontal="center" vertical="center"/>
    </xf>
    <xf numFmtId="178" fontId="6" fillId="0" borderId="200" xfId="0" applyNumberFormat="1" applyFont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15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178" fontId="6" fillId="0" borderId="24" xfId="0" applyNumberFormat="1" applyFont="1" applyBorder="1" applyAlignment="1">
      <alignment horizontal="center" vertical="center"/>
    </xf>
    <xf numFmtId="178" fontId="6" fillId="0" borderId="18" xfId="0" applyNumberFormat="1" applyFont="1" applyBorder="1" applyAlignment="1">
      <alignment horizontal="center" vertical="center"/>
    </xf>
    <xf numFmtId="178" fontId="6" fillId="0" borderId="25" xfId="0" applyNumberFormat="1" applyFont="1" applyBorder="1" applyAlignment="1">
      <alignment horizontal="center" vertical="center"/>
    </xf>
    <xf numFmtId="178" fontId="66" fillId="0" borderId="19" xfId="0" applyNumberFormat="1" applyFont="1" applyBorder="1" applyAlignment="1">
      <alignment horizontal="center" vertical="center"/>
    </xf>
    <xf numFmtId="178" fontId="66" fillId="0" borderId="20" xfId="0" applyNumberFormat="1" applyFont="1" applyBorder="1" applyAlignment="1">
      <alignment horizontal="center" vertical="center"/>
    </xf>
    <xf numFmtId="178" fontId="66" fillId="0" borderId="21" xfId="0" applyNumberFormat="1" applyFont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wrapText="1"/>
    </xf>
    <xf numFmtId="180" fontId="2" fillId="2" borderId="2" xfId="0" applyNumberFormat="1" applyFont="1" applyFill="1" applyBorder="1" applyAlignment="1">
      <alignment horizontal="center"/>
    </xf>
    <xf numFmtId="180" fontId="2" fillId="2" borderId="3" xfId="0" applyNumberFormat="1" applyFont="1" applyFill="1" applyBorder="1" applyAlignment="1">
      <alignment horizontal="center"/>
    </xf>
    <xf numFmtId="180" fontId="3" fillId="3" borderId="4" xfId="0" applyNumberFormat="1" applyFont="1" applyFill="1" applyBorder="1" applyAlignment="1">
      <alignment horizontal="left" vertical="center" wrapText="1"/>
    </xf>
    <xf numFmtId="180" fontId="4" fillId="3" borderId="5" xfId="0" applyNumberFormat="1" applyFont="1" applyFill="1" applyBorder="1" applyAlignment="1">
      <alignment horizontal="left" vertical="center" wrapText="1"/>
    </xf>
    <xf numFmtId="180" fontId="4" fillId="3" borderId="6" xfId="0" applyNumberFormat="1" applyFont="1" applyFill="1" applyBorder="1" applyAlignment="1">
      <alignment horizontal="left" vertical="center" wrapText="1"/>
    </xf>
    <xf numFmtId="180" fontId="2" fillId="0" borderId="4" xfId="0" applyNumberFormat="1" applyFont="1" applyBorder="1" applyAlignment="1">
      <alignment horizontal="center" vertical="center" wrapText="1"/>
    </xf>
    <xf numFmtId="180" fontId="2" fillId="0" borderId="5" xfId="0" applyNumberFormat="1" applyFont="1" applyBorder="1" applyAlignment="1">
      <alignment horizontal="center" vertical="center" wrapText="1"/>
    </xf>
    <xf numFmtId="180" fontId="2" fillId="0" borderId="6" xfId="0" applyNumberFormat="1" applyFont="1" applyBorder="1" applyAlignment="1">
      <alignment horizontal="center" vertical="center" wrapText="1"/>
    </xf>
    <xf numFmtId="180" fontId="5" fillId="0" borderId="4" xfId="0" applyNumberFormat="1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180" fontId="5" fillId="0" borderId="6" xfId="0" applyNumberFormat="1" applyFont="1" applyBorder="1" applyAlignment="1">
      <alignment horizontal="center" vertical="center" wrapText="1"/>
    </xf>
    <xf numFmtId="180" fontId="2" fillId="2" borderId="4" xfId="0" applyNumberFormat="1" applyFont="1" applyFill="1" applyBorder="1" applyAlignment="1">
      <alignment horizontal="center" wrapText="1"/>
    </xf>
    <xf numFmtId="180" fontId="2" fillId="2" borderId="5" xfId="0" applyNumberFormat="1" applyFont="1" applyFill="1" applyBorder="1" applyAlignment="1">
      <alignment horizontal="center" wrapText="1"/>
    </xf>
    <xf numFmtId="178" fontId="1" fillId="0" borderId="9" xfId="0" applyNumberFormat="1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left" vertical="top"/>
    </xf>
    <xf numFmtId="178" fontId="1" fillId="0" borderId="11" xfId="0" applyNumberFormat="1" applyFont="1" applyBorder="1" applyAlignment="1">
      <alignment horizontal="left" vertical="top"/>
    </xf>
    <xf numFmtId="178" fontId="1" fillId="0" borderId="14" xfId="0" applyNumberFormat="1" applyFont="1" applyBorder="1" applyAlignment="1">
      <alignment horizontal="left" vertical="top" wrapText="1"/>
    </xf>
    <xf numFmtId="178" fontId="1" fillId="0" borderId="15" xfId="0" applyNumberFormat="1" applyFont="1" applyBorder="1" applyAlignment="1">
      <alignment horizontal="left" vertical="top"/>
    </xf>
    <xf numFmtId="178" fontId="1" fillId="0" borderId="16" xfId="0" applyNumberFormat="1" applyFont="1" applyBorder="1" applyAlignment="1">
      <alignment horizontal="left" vertical="top"/>
    </xf>
    <xf numFmtId="178" fontId="1" fillId="0" borderId="102" xfId="0" applyNumberFormat="1" applyFont="1" applyBorder="1" applyAlignment="1">
      <alignment horizontal="left" vertical="top" wrapText="1"/>
    </xf>
    <xf numFmtId="178" fontId="1" fillId="0" borderId="33" xfId="0" applyNumberFormat="1" applyFont="1" applyBorder="1" applyAlignment="1">
      <alignment horizontal="left" vertical="top"/>
    </xf>
    <xf numFmtId="178" fontId="1" fillId="0" borderId="93" xfId="0" applyNumberFormat="1" applyFont="1" applyBorder="1" applyAlignment="1">
      <alignment horizontal="left" vertical="top"/>
    </xf>
    <xf numFmtId="180" fontId="7" fillId="2" borderId="4" xfId="0" applyNumberFormat="1" applyFont="1" applyFill="1" applyBorder="1" applyAlignment="1">
      <alignment horizontal="center" vertical="center"/>
    </xf>
    <xf numFmtId="180" fontId="7" fillId="2" borderId="5" xfId="0" applyNumberFormat="1" applyFont="1" applyFill="1" applyBorder="1" applyAlignment="1">
      <alignment horizontal="center" vertical="center"/>
    </xf>
    <xf numFmtId="180" fontId="7" fillId="2" borderId="6" xfId="0" applyNumberFormat="1" applyFont="1" applyFill="1" applyBorder="1" applyAlignment="1">
      <alignment horizontal="center" vertical="center"/>
    </xf>
    <xf numFmtId="180" fontId="8" fillId="0" borderId="176" xfId="0" applyNumberFormat="1" applyFont="1" applyBorder="1" applyAlignment="1">
      <alignment horizontal="left"/>
    </xf>
    <xf numFmtId="180" fontId="8" fillId="0" borderId="101" xfId="0" applyNumberFormat="1" applyFont="1" applyBorder="1" applyAlignment="1">
      <alignment horizontal="left"/>
    </xf>
    <xf numFmtId="180" fontId="8" fillId="0" borderId="35" xfId="0" applyNumberFormat="1" applyFont="1" applyBorder="1" applyAlignment="1">
      <alignment horizontal="left"/>
    </xf>
    <xf numFmtId="180" fontId="8" fillId="0" borderId="14" xfId="0" applyNumberFormat="1" applyFont="1" applyBorder="1" applyAlignment="1">
      <alignment horizontal="left"/>
    </xf>
    <xf numFmtId="180" fontId="8" fillId="0" borderId="24" xfId="0" applyNumberFormat="1" applyFont="1" applyBorder="1" applyAlignment="1">
      <alignment horizontal="left"/>
    </xf>
    <xf numFmtId="180" fontId="8" fillId="0" borderId="18" xfId="0" applyNumberFormat="1" applyFont="1" applyBorder="1" applyAlignment="1">
      <alignment horizontal="left"/>
    </xf>
    <xf numFmtId="180" fontId="8" fillId="5" borderId="19" xfId="0" applyNumberFormat="1" applyFont="1" applyFill="1" applyBorder="1" applyAlignment="1">
      <alignment horizontal="left"/>
    </xf>
    <xf numFmtId="180" fontId="8" fillId="5" borderId="20" xfId="0" applyNumberFormat="1" applyFont="1" applyFill="1" applyBorder="1" applyAlignment="1">
      <alignment horizontal="left"/>
    </xf>
    <xf numFmtId="180" fontId="8" fillId="5" borderId="22" xfId="0" applyNumberFormat="1" applyFont="1" applyFill="1" applyBorder="1" applyAlignment="1">
      <alignment horizontal="left"/>
    </xf>
    <xf numFmtId="180" fontId="8" fillId="5" borderId="15" xfId="0" applyNumberFormat="1" applyFont="1" applyFill="1" applyBorder="1" applyAlignment="1">
      <alignment horizontal="left"/>
    </xf>
    <xf numFmtId="180" fontId="8" fillId="7" borderId="22" xfId="0" applyNumberFormat="1" applyFont="1" applyFill="1" applyBorder="1" applyAlignment="1">
      <alignment horizontal="left"/>
    </xf>
    <xf numFmtId="180" fontId="8" fillId="7" borderId="15" xfId="0" applyNumberFormat="1" applyFont="1" applyFill="1" applyBorder="1" applyAlignment="1">
      <alignment horizontal="left"/>
    </xf>
    <xf numFmtId="180" fontId="8" fillId="5" borderId="24" xfId="0" applyNumberFormat="1" applyFont="1" applyFill="1" applyBorder="1" applyAlignment="1">
      <alignment horizontal="left"/>
    </xf>
    <xf numFmtId="180" fontId="8" fillId="5" borderId="18" xfId="0" applyNumberFormat="1" applyFont="1" applyFill="1" applyBorder="1" applyAlignment="1">
      <alignment horizontal="left"/>
    </xf>
    <xf numFmtId="180" fontId="11" fillId="6" borderId="22" xfId="0" applyNumberFormat="1" applyFont="1" applyFill="1" applyBorder="1" applyAlignment="1">
      <alignment horizontal="left"/>
    </xf>
    <xf numFmtId="180" fontId="8" fillId="6" borderId="15" xfId="0" applyNumberFormat="1" applyFont="1" applyFill="1" applyBorder="1" applyAlignment="1">
      <alignment horizontal="left"/>
    </xf>
    <xf numFmtId="180" fontId="11" fillId="0" borderId="24" xfId="0" applyNumberFormat="1" applyFont="1" applyBorder="1" applyAlignment="1">
      <alignment horizontal="left"/>
    </xf>
    <xf numFmtId="180" fontId="11" fillId="7" borderId="19" xfId="0" applyNumberFormat="1" applyFont="1" applyFill="1" applyBorder="1" applyAlignment="1">
      <alignment horizontal="left"/>
    </xf>
    <xf numFmtId="180" fontId="8" fillId="7" borderId="20" xfId="0" applyNumberFormat="1" applyFont="1" applyFill="1" applyBorder="1" applyAlignment="1">
      <alignment horizontal="left"/>
    </xf>
    <xf numFmtId="180" fontId="11" fillId="7" borderId="24" xfId="0" applyNumberFormat="1" applyFont="1" applyFill="1" applyBorder="1" applyAlignment="1">
      <alignment horizontal="left"/>
    </xf>
    <xf numFmtId="180" fontId="8" fillId="7" borderId="18" xfId="0" applyNumberFormat="1" applyFont="1" applyFill="1" applyBorder="1" applyAlignment="1">
      <alignment horizontal="left"/>
    </xf>
    <xf numFmtId="0" fontId="9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80" fontId="8" fillId="8" borderId="19" xfId="0" applyNumberFormat="1" applyFont="1" applyFill="1" applyBorder="1" applyAlignment="1">
      <alignment horizontal="left"/>
    </xf>
    <xf numFmtId="180" fontId="8" fillId="8" borderId="20" xfId="0" applyNumberFormat="1" applyFont="1" applyFill="1" applyBorder="1" applyAlignment="1">
      <alignment horizontal="left"/>
    </xf>
    <xf numFmtId="180" fontId="8" fillId="8" borderId="22" xfId="0" applyNumberFormat="1" applyFont="1" applyFill="1" applyBorder="1" applyAlignment="1">
      <alignment horizontal="left"/>
    </xf>
    <xf numFmtId="180" fontId="8" fillId="8" borderId="15" xfId="0" applyNumberFormat="1" applyFont="1" applyFill="1" applyBorder="1" applyAlignment="1">
      <alignment horizontal="left"/>
    </xf>
    <xf numFmtId="180" fontId="11" fillId="8" borderId="22" xfId="0" applyNumberFormat="1" applyFont="1" applyFill="1" applyBorder="1" applyAlignment="1">
      <alignment horizontal="left"/>
    </xf>
    <xf numFmtId="180" fontId="8" fillId="6" borderId="24" xfId="0" applyNumberFormat="1" applyFont="1" applyFill="1" applyBorder="1" applyAlignment="1">
      <alignment horizontal="left"/>
    </xf>
    <xf numFmtId="180" fontId="8" fillId="6" borderId="18" xfId="0" applyNumberFormat="1" applyFont="1" applyFill="1" applyBorder="1" applyAlignment="1">
      <alignment horizontal="left"/>
    </xf>
    <xf numFmtId="180" fontId="7" fillId="2" borderId="27" xfId="0" applyNumberFormat="1" applyFont="1" applyFill="1" applyBorder="1" applyAlignment="1">
      <alignment horizontal="center" vertical="center"/>
    </xf>
    <xf numFmtId="180" fontId="7" fillId="2" borderId="28" xfId="0" applyNumberFormat="1" applyFont="1" applyFill="1" applyBorder="1" applyAlignment="1">
      <alignment horizontal="center" vertical="center"/>
    </xf>
    <xf numFmtId="180" fontId="7" fillId="2" borderId="29" xfId="0" applyNumberFormat="1" applyFont="1" applyFill="1" applyBorder="1" applyAlignment="1">
      <alignment horizontal="center" vertical="center"/>
    </xf>
    <xf numFmtId="180" fontId="8" fillId="7" borderId="19" xfId="0" applyNumberFormat="1" applyFont="1" applyFill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9523</xdr:rowOff>
    </xdr:from>
    <xdr:to>
      <xdr:col>2</xdr:col>
      <xdr:colOff>5937250</xdr:colOff>
      <xdr:row>2</xdr:row>
      <xdr:rowOff>2933700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25450"/>
          <a:ext cx="74568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19051</xdr:colOff>
      <xdr:row>4</xdr:row>
      <xdr:rowOff>19050</xdr:rowOff>
    </xdr:from>
    <xdr:to>
      <xdr:col>2</xdr:col>
      <xdr:colOff>2705100</xdr:colOff>
      <xdr:row>4</xdr:row>
      <xdr:rowOff>1419225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050" y="603250"/>
          <a:ext cx="42056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2</xdr:col>
      <xdr:colOff>3205162</xdr:colOff>
      <xdr:row>6</xdr:row>
      <xdr:rowOff>2085975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781050"/>
          <a:ext cx="472440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8</xdr:row>
      <xdr:rowOff>19050</xdr:rowOff>
    </xdr:from>
    <xdr:to>
      <xdr:col>2</xdr:col>
      <xdr:colOff>2638425</xdr:colOff>
      <xdr:row>8</xdr:row>
      <xdr:rowOff>3086100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958850"/>
          <a:ext cx="415798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1" topLeftCell="A2" activePane="bottomLeft" state="frozen"/>
      <selection pane="bottomLeft" activeCell="R5" sqref="R5"/>
    </sheetView>
  </sheetViews>
  <sheetFormatPr defaultColWidth="9" defaultRowHeight="13.5"/>
  <cols>
    <col min="1" max="1" width="11.125" customWidth="1"/>
    <col min="2" max="3" width="10.25" style="500" customWidth="1"/>
    <col min="4" max="5" width="11.625" customWidth="1"/>
    <col min="6" max="6" width="10.25" customWidth="1"/>
    <col min="7" max="8" width="11.25" customWidth="1"/>
    <col min="11" max="11" width="9.5" customWidth="1"/>
    <col min="12" max="12" width="9.25" customWidth="1"/>
    <col min="13" max="15" width="11.25" customWidth="1"/>
    <col min="16" max="16" width="9.25" customWidth="1"/>
    <col min="17" max="18" width="11.25" customWidth="1"/>
    <col min="19" max="19" width="9.25" customWidth="1"/>
  </cols>
  <sheetData>
    <row r="1" spans="1:19" ht="16.5">
      <c r="A1" s="665" t="s">
        <v>0</v>
      </c>
      <c r="B1" s="666" t="s">
        <v>1</v>
      </c>
      <c r="C1" s="667" t="s">
        <v>2</v>
      </c>
      <c r="D1" s="667" t="s">
        <v>3</v>
      </c>
      <c r="E1" s="667" t="s">
        <v>4</v>
      </c>
      <c r="F1" s="667" t="s">
        <v>5</v>
      </c>
      <c r="G1" s="667" t="s">
        <v>6</v>
      </c>
      <c r="H1" s="665" t="s">
        <v>7</v>
      </c>
      <c r="I1" s="672" t="s">
        <v>8</v>
      </c>
      <c r="K1" s="665" t="s">
        <v>0</v>
      </c>
      <c r="L1" s="666" t="s">
        <v>1</v>
      </c>
      <c r="M1" s="667" t="s">
        <v>2</v>
      </c>
      <c r="N1" s="667" t="s">
        <v>9</v>
      </c>
      <c r="O1" s="667" t="s">
        <v>10</v>
      </c>
      <c r="P1" s="667" t="s">
        <v>5</v>
      </c>
      <c r="Q1" s="667" t="s">
        <v>6</v>
      </c>
      <c r="R1" s="665" t="s">
        <v>11</v>
      </c>
      <c r="S1" s="672" t="s">
        <v>8</v>
      </c>
    </row>
    <row r="2" spans="1:19" ht="16.5">
      <c r="A2" s="668">
        <v>43038</v>
      </c>
      <c r="B2" s="669" t="s">
        <v>12</v>
      </c>
      <c r="C2" s="669">
        <v>3575</v>
      </c>
      <c r="D2" s="268">
        <v>3657</v>
      </c>
      <c r="E2" s="268">
        <v>0</v>
      </c>
      <c r="F2" s="670">
        <f>D2+(D2*0.6/100)</f>
        <v>3678.942</v>
      </c>
      <c r="G2" s="671">
        <f>螺纹空!C74+(螺纹空!C74*10*0.14*0.06)/10</f>
        <v>3615.114</v>
      </c>
      <c r="H2" s="670">
        <f>C2+C2*1.3/100</f>
        <v>3621.4749999999999</v>
      </c>
      <c r="I2" s="673">
        <f>螺纹空!C71-2550/10</f>
        <v>3335</v>
      </c>
      <c r="K2" s="674">
        <v>20171214</v>
      </c>
      <c r="L2" s="669" t="s">
        <v>12</v>
      </c>
      <c r="M2" s="669">
        <v>4358</v>
      </c>
      <c r="N2" s="669">
        <v>4199</v>
      </c>
      <c r="O2" s="669">
        <v>0</v>
      </c>
      <c r="P2" s="675">
        <f>N2-(N2*0.1/100)</f>
        <v>4194.8010000000004</v>
      </c>
      <c r="Q2" s="676">
        <f>螺纹多!C155-(螺纹多!C155*10*0.14*0.15)/10</f>
        <v>3851.386</v>
      </c>
      <c r="R2" s="675">
        <f>M2-M2*2.4/100</f>
        <v>4253.4080000000004</v>
      </c>
      <c r="S2" s="677">
        <f>螺纹多!C155+3800/10</f>
        <v>4314</v>
      </c>
    </row>
  </sheetData>
  <phoneticPr fontId="6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160"/>
  <sheetViews>
    <sheetView workbookViewId="0">
      <pane ySplit="1" topLeftCell="A43" activePane="bottomLeft" state="frozen"/>
      <selection pane="bottomLeft" activeCell="K131" sqref="K131"/>
    </sheetView>
  </sheetViews>
  <sheetFormatPr defaultColWidth="9" defaultRowHeight="13.5" outlineLevelRow="2"/>
  <cols>
    <col min="1" max="1" width="10" customWidth="1"/>
    <col min="2" max="2" width="11.125" customWidth="1"/>
    <col min="3" max="3" width="9.5" customWidth="1"/>
    <col min="7" max="7" width="9.625" customWidth="1"/>
    <col min="10" max="10" width="10.2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3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3" ht="16.5">
      <c r="A2" s="789" t="s">
        <v>226</v>
      </c>
      <c r="B2" s="790"/>
      <c r="C2" s="790"/>
      <c r="D2" s="790"/>
      <c r="E2" s="790"/>
      <c r="F2" s="790"/>
      <c r="G2" s="790"/>
      <c r="H2" s="790"/>
      <c r="I2" s="791"/>
    </row>
    <row r="3" spans="1:13" ht="16.5" collapsed="1">
      <c r="A3" s="46">
        <v>1</v>
      </c>
      <c r="B3" s="47">
        <v>38411</v>
      </c>
      <c r="C3" s="48">
        <v>1195</v>
      </c>
      <c r="D3" s="48">
        <v>1160</v>
      </c>
      <c r="E3" s="49">
        <f t="shared" ref="E3:E23" si="0">(C3-D3)/C3</f>
        <v>2.92887029288703E-2</v>
      </c>
      <c r="F3" s="48">
        <f>(C3-D3)*10</f>
        <v>350</v>
      </c>
      <c r="G3" s="48">
        <v>1270</v>
      </c>
      <c r="H3" s="50">
        <f>(G3-C3)*10</f>
        <v>750</v>
      </c>
      <c r="I3" s="100">
        <f>H3/(F3)</f>
        <v>2.1428571428571401</v>
      </c>
      <c r="J3" s="101" t="s">
        <v>90</v>
      </c>
    </row>
    <row r="4" spans="1:13" ht="16.5" hidden="1" outlineLevel="1">
      <c r="A4" s="834" t="s">
        <v>227</v>
      </c>
      <c r="B4" s="835"/>
      <c r="C4" s="835"/>
      <c r="D4" s="835"/>
      <c r="E4" s="835"/>
      <c r="F4" s="835"/>
      <c r="G4" s="835"/>
      <c r="H4" s="835"/>
      <c r="I4" s="835"/>
      <c r="J4" s="836"/>
    </row>
    <row r="5" spans="1:13" ht="36" hidden="1" outlineLevel="1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3" ht="16.5" hidden="1" outlineLevel="1">
      <c r="A6" s="56">
        <f>B6-B3</f>
        <v>1</v>
      </c>
      <c r="B6" s="57">
        <v>38412</v>
      </c>
      <c r="C6" s="58">
        <v>1181</v>
      </c>
      <c r="D6" s="59"/>
      <c r="E6" s="60"/>
      <c r="F6" s="61"/>
      <c r="G6" s="59"/>
      <c r="H6" s="59"/>
      <c r="I6" s="103">
        <f>(G3-C6)*10</f>
        <v>890</v>
      </c>
      <c r="J6" s="104"/>
    </row>
    <row r="7" spans="1:13" ht="16.5" collapsed="1">
      <c r="A7" s="46">
        <v>2</v>
      </c>
      <c r="B7" s="47">
        <v>38637</v>
      </c>
      <c r="C7" s="48">
        <v>1281</v>
      </c>
      <c r="D7" s="48">
        <v>1243</v>
      </c>
      <c r="E7" s="49">
        <f t="shared" si="0"/>
        <v>2.9664324746291999E-2</v>
      </c>
      <c r="F7" s="48">
        <f>(C7-D7)*10</f>
        <v>380</v>
      </c>
      <c r="G7" s="48">
        <v>1430</v>
      </c>
      <c r="H7" s="50">
        <f>(G7-C7)*10</f>
        <v>1490</v>
      </c>
      <c r="I7" s="100">
        <f>H7/(F7)</f>
        <v>3.92105263157895</v>
      </c>
      <c r="J7" s="101" t="s">
        <v>90</v>
      </c>
    </row>
    <row r="8" spans="1:13" ht="16.5" hidden="1" outlineLevel="1">
      <c r="A8" s="834" t="s">
        <v>228</v>
      </c>
      <c r="B8" s="835"/>
      <c r="C8" s="835"/>
      <c r="D8" s="835"/>
      <c r="E8" s="835"/>
      <c r="F8" s="835"/>
      <c r="G8" s="835"/>
      <c r="H8" s="835"/>
      <c r="I8" s="835"/>
      <c r="J8" s="836"/>
    </row>
    <row r="9" spans="1:13" ht="36" hidden="1" outlineLevel="1">
      <c r="A9" s="51" t="s">
        <v>23</v>
      </c>
      <c r="B9" s="52" t="s">
        <v>14</v>
      </c>
      <c r="C9" s="53" t="s">
        <v>87</v>
      </c>
      <c r="D9" s="53" t="s">
        <v>3</v>
      </c>
      <c r="E9" s="54" t="s">
        <v>16</v>
      </c>
      <c r="F9" s="53" t="s">
        <v>17</v>
      </c>
      <c r="G9" s="55" t="s">
        <v>26</v>
      </c>
      <c r="H9" s="53" t="s">
        <v>25</v>
      </c>
      <c r="I9" s="54" t="s">
        <v>19</v>
      </c>
      <c r="J9" s="102" t="s">
        <v>147</v>
      </c>
    </row>
    <row r="10" spans="1:13" ht="16.5" hidden="1" outlineLevel="1">
      <c r="A10" s="56">
        <f>B10-B7</f>
        <v>7</v>
      </c>
      <c r="B10" s="57">
        <v>38644</v>
      </c>
      <c r="C10" s="58">
        <v>1269</v>
      </c>
      <c r="D10" s="59"/>
      <c r="E10" s="60"/>
      <c r="F10" s="61"/>
      <c r="G10" s="59"/>
      <c r="H10" s="59"/>
      <c r="I10" s="103">
        <f>(G7-C10)*10</f>
        <v>1610</v>
      </c>
      <c r="J10" s="104"/>
    </row>
    <row r="11" spans="1:13" ht="16.5" collapsed="1">
      <c r="A11" s="62">
        <v>3</v>
      </c>
      <c r="B11" s="63">
        <v>38846</v>
      </c>
      <c r="C11" s="64">
        <v>1451</v>
      </c>
      <c r="D11" s="64">
        <v>1399</v>
      </c>
      <c r="E11" s="65">
        <f t="shared" si="0"/>
        <v>3.5837353549276398E-2</v>
      </c>
      <c r="F11" s="64">
        <f>(C11-D11)*10</f>
        <v>520</v>
      </c>
      <c r="G11" s="64">
        <v>1449</v>
      </c>
      <c r="H11" s="66">
        <f>(G11-C11)*10</f>
        <v>-20</v>
      </c>
      <c r="I11" s="105">
        <f>(-H11-F11)/F11</f>
        <v>-0.96153846153846201</v>
      </c>
      <c r="J11" s="106" t="s">
        <v>220</v>
      </c>
    </row>
    <row r="12" spans="1:13" ht="16.5" hidden="1" outlineLevel="1">
      <c r="A12" s="834" t="s">
        <v>229</v>
      </c>
      <c r="B12" s="835"/>
      <c r="C12" s="835"/>
      <c r="D12" s="835"/>
      <c r="E12" s="835"/>
      <c r="F12" s="835"/>
      <c r="G12" s="835"/>
      <c r="H12" s="835"/>
      <c r="I12" s="835"/>
      <c r="J12" s="836"/>
    </row>
    <row r="13" spans="1:13" ht="36" hidden="1" outlineLevel="1">
      <c r="A13" s="51" t="s">
        <v>23</v>
      </c>
      <c r="B13" s="52" t="s">
        <v>14</v>
      </c>
      <c r="C13" s="53" t="s">
        <v>87</v>
      </c>
      <c r="D13" s="53" t="s">
        <v>3</v>
      </c>
      <c r="E13" s="54" t="s">
        <v>16</v>
      </c>
      <c r="F13" s="53" t="s">
        <v>17</v>
      </c>
      <c r="G13" s="55" t="s">
        <v>26</v>
      </c>
      <c r="H13" s="53" t="s">
        <v>25</v>
      </c>
      <c r="I13" s="54" t="s">
        <v>19</v>
      </c>
      <c r="J13" s="102" t="s">
        <v>147</v>
      </c>
    </row>
    <row r="14" spans="1:13" ht="16.5" hidden="1" outlineLevel="1">
      <c r="A14" s="56">
        <f>B14-B11</f>
        <v>23</v>
      </c>
      <c r="B14" s="57">
        <v>38869</v>
      </c>
      <c r="C14" s="58">
        <v>1466</v>
      </c>
      <c r="D14" s="59"/>
      <c r="E14" s="60"/>
      <c r="F14" s="61"/>
      <c r="G14" s="59"/>
      <c r="H14" s="59"/>
      <c r="I14" s="103">
        <f>(G11-C14)*10</f>
        <v>-170</v>
      </c>
      <c r="J14" s="104"/>
    </row>
    <row r="15" spans="1:13" ht="16.5" collapsed="1">
      <c r="A15" s="46">
        <v>4</v>
      </c>
      <c r="B15" s="47">
        <v>39002</v>
      </c>
      <c r="C15" s="48">
        <v>1456</v>
      </c>
      <c r="D15" s="48">
        <v>1403</v>
      </c>
      <c r="E15" s="49">
        <f t="shared" si="0"/>
        <v>3.6401098901098897E-2</v>
      </c>
      <c r="F15" s="48">
        <f>(C15-D15)*10</f>
        <v>530</v>
      </c>
      <c r="G15" s="48">
        <v>1646</v>
      </c>
      <c r="H15" s="50">
        <f>(G15-C15)*10</f>
        <v>1900</v>
      </c>
      <c r="I15" s="100">
        <f t="shared" ref="I15" si="1">H15/(F15)</f>
        <v>3.5849056603773599</v>
      </c>
      <c r="J15" s="106" t="s">
        <v>220</v>
      </c>
      <c r="M15" t="s">
        <v>230</v>
      </c>
    </row>
    <row r="16" spans="1:13" ht="16.5" hidden="1" outlineLevel="1">
      <c r="A16" s="834" t="s">
        <v>231</v>
      </c>
      <c r="B16" s="835"/>
      <c r="C16" s="835"/>
      <c r="D16" s="835"/>
      <c r="E16" s="835"/>
      <c r="F16" s="835"/>
      <c r="G16" s="835"/>
      <c r="H16" s="835"/>
      <c r="I16" s="835"/>
      <c r="J16" s="836"/>
    </row>
    <row r="17" spans="1:10" ht="36" hidden="1" outlineLevel="1">
      <c r="A17" s="51" t="s">
        <v>23</v>
      </c>
      <c r="B17" s="52" t="s">
        <v>14</v>
      </c>
      <c r="C17" s="53" t="s">
        <v>87</v>
      </c>
      <c r="D17" s="53" t="s">
        <v>3</v>
      </c>
      <c r="E17" s="54" t="s">
        <v>16</v>
      </c>
      <c r="F17" s="53" t="s">
        <v>17</v>
      </c>
      <c r="G17" s="55" t="s">
        <v>26</v>
      </c>
      <c r="H17" s="53" t="s">
        <v>25</v>
      </c>
      <c r="I17" s="54" t="s">
        <v>19</v>
      </c>
      <c r="J17" s="102" t="s">
        <v>147</v>
      </c>
    </row>
    <row r="18" spans="1:10" ht="16.5" hidden="1" outlineLevel="1">
      <c r="A18" s="56">
        <f>B18-B15</f>
        <v>53</v>
      </c>
      <c r="B18" s="57">
        <v>39055</v>
      </c>
      <c r="C18" s="58">
        <v>1599</v>
      </c>
      <c r="D18" s="59"/>
      <c r="E18" s="60"/>
      <c r="F18" s="61"/>
      <c r="G18" s="59"/>
      <c r="H18" s="59"/>
      <c r="I18" s="103">
        <f>(G15-C18)*10</f>
        <v>470</v>
      </c>
      <c r="J18" s="104"/>
    </row>
    <row r="19" spans="1:10" ht="16.5" collapsed="1">
      <c r="A19" s="46">
        <v>5</v>
      </c>
      <c r="B19" s="47">
        <v>39329</v>
      </c>
      <c r="C19" s="48">
        <v>1613</v>
      </c>
      <c r="D19" s="48">
        <v>1563</v>
      </c>
      <c r="E19" s="49">
        <f t="shared" si="0"/>
        <v>3.0998140111593301E-2</v>
      </c>
      <c r="F19" s="48">
        <f>(C19-D19)*10</f>
        <v>500</v>
      </c>
      <c r="G19" s="48">
        <v>1722</v>
      </c>
      <c r="H19" s="50">
        <f>(G19-C19)*10</f>
        <v>1090</v>
      </c>
      <c r="I19" s="100">
        <f t="shared" ref="I19" si="2">H19/(F19)</f>
        <v>2.1800000000000002</v>
      </c>
      <c r="J19" s="101" t="s">
        <v>90</v>
      </c>
    </row>
    <row r="20" spans="1:10" ht="16.5" hidden="1" outlineLevel="1">
      <c r="A20" s="834" t="s">
        <v>231</v>
      </c>
      <c r="B20" s="835"/>
      <c r="C20" s="835"/>
      <c r="D20" s="835"/>
      <c r="E20" s="835"/>
      <c r="F20" s="835"/>
      <c r="G20" s="835"/>
      <c r="H20" s="835"/>
      <c r="I20" s="835"/>
      <c r="J20" s="836"/>
    </row>
    <row r="21" spans="1:10" ht="36" hidden="1" outlineLevel="1">
      <c r="A21" s="51" t="s">
        <v>23</v>
      </c>
      <c r="B21" s="52" t="s">
        <v>14</v>
      </c>
      <c r="C21" s="53" t="s">
        <v>87</v>
      </c>
      <c r="D21" s="53" t="s">
        <v>3</v>
      </c>
      <c r="E21" s="54" t="s">
        <v>16</v>
      </c>
      <c r="F21" s="53" t="s">
        <v>17</v>
      </c>
      <c r="G21" s="55" t="s">
        <v>26</v>
      </c>
      <c r="H21" s="53" t="s">
        <v>25</v>
      </c>
      <c r="I21" s="54" t="s">
        <v>19</v>
      </c>
      <c r="J21" s="102" t="s">
        <v>147</v>
      </c>
    </row>
    <row r="22" spans="1:10" ht="16.5" hidden="1" outlineLevel="1">
      <c r="A22" s="56">
        <f>B22-B19</f>
        <v>20</v>
      </c>
      <c r="B22" s="57">
        <v>39349</v>
      </c>
      <c r="C22" s="58">
        <v>1616</v>
      </c>
      <c r="D22" s="59"/>
      <c r="E22" s="60"/>
      <c r="F22" s="61"/>
      <c r="G22" s="59"/>
      <c r="H22" s="59"/>
      <c r="I22" s="103">
        <f>(G19-C22)*10</f>
        <v>1060</v>
      </c>
      <c r="J22" s="104"/>
    </row>
    <row r="23" spans="1:10" ht="16.5" collapsed="1">
      <c r="A23" s="67">
        <v>8</v>
      </c>
      <c r="B23" s="68">
        <v>39496</v>
      </c>
      <c r="C23" s="69">
        <v>1796</v>
      </c>
      <c r="D23" s="69">
        <v>1739</v>
      </c>
      <c r="E23" s="70">
        <f t="shared" si="0"/>
        <v>3.1737193763919799E-2</v>
      </c>
      <c r="F23" s="71">
        <f>(C23-D23)*10</f>
        <v>570</v>
      </c>
      <c r="G23" s="69">
        <v>1854</v>
      </c>
      <c r="H23" s="72">
        <f>(G23-C23)*10</f>
        <v>580</v>
      </c>
      <c r="I23" s="100">
        <f t="shared" ref="I23" si="3">H23/(F23)</f>
        <v>1.01754385964912</v>
      </c>
      <c r="J23" s="101" t="s">
        <v>90</v>
      </c>
    </row>
    <row r="24" spans="1:10" ht="16.5" hidden="1" outlineLevel="1">
      <c r="A24" s="834" t="s">
        <v>231</v>
      </c>
      <c r="B24" s="835"/>
      <c r="C24" s="835"/>
      <c r="D24" s="835"/>
      <c r="E24" s="835"/>
      <c r="F24" s="835"/>
      <c r="G24" s="835"/>
      <c r="H24" s="835"/>
      <c r="I24" s="835"/>
      <c r="J24" s="836"/>
    </row>
    <row r="25" spans="1:10" ht="36" hidden="1" outlineLevel="1">
      <c r="A25" s="51" t="s">
        <v>23</v>
      </c>
      <c r="B25" s="52" t="s">
        <v>14</v>
      </c>
      <c r="C25" s="53" t="s">
        <v>87</v>
      </c>
      <c r="D25" s="53" t="s">
        <v>3</v>
      </c>
      <c r="E25" s="54" t="s">
        <v>16</v>
      </c>
      <c r="F25" s="53" t="s">
        <v>17</v>
      </c>
      <c r="G25" s="55" t="s">
        <v>26</v>
      </c>
      <c r="H25" s="53" t="s">
        <v>25</v>
      </c>
      <c r="I25" s="54" t="s">
        <v>19</v>
      </c>
      <c r="J25" s="102" t="s">
        <v>147</v>
      </c>
    </row>
    <row r="26" spans="1:10" ht="16.5" hidden="1" outlineLevel="1">
      <c r="A26" s="56">
        <f>B26-B23</f>
        <v>4</v>
      </c>
      <c r="B26" s="57">
        <v>39500</v>
      </c>
      <c r="C26" s="58">
        <v>1764</v>
      </c>
      <c r="D26" s="59"/>
      <c r="E26" s="60"/>
      <c r="F26" s="61"/>
      <c r="G26" s="59"/>
      <c r="H26" s="59"/>
      <c r="I26" s="103">
        <f>(G23-C26)*10</f>
        <v>900</v>
      </c>
      <c r="J26" s="104"/>
    </row>
    <row r="27" spans="1:10" ht="16.5" collapsed="1">
      <c r="A27" s="73">
        <v>9</v>
      </c>
      <c r="B27" s="74">
        <v>39856</v>
      </c>
      <c r="C27" s="75">
        <v>1640</v>
      </c>
      <c r="D27" s="75">
        <v>1585</v>
      </c>
      <c r="E27" s="70">
        <f t="shared" ref="E27" si="4">(C27-D27)/C27</f>
        <v>3.3536585365853702E-2</v>
      </c>
      <c r="F27" s="71">
        <f>(C27-D27)*10</f>
        <v>550</v>
      </c>
      <c r="G27" s="75">
        <v>1657</v>
      </c>
      <c r="H27" s="72">
        <f>(G27-C27)*10</f>
        <v>170</v>
      </c>
      <c r="I27" s="100">
        <f t="shared" ref="I27" si="5">H27/(F27)</f>
        <v>0.30909090909090903</v>
      </c>
      <c r="J27" s="106" t="s">
        <v>220</v>
      </c>
    </row>
    <row r="28" spans="1:10" ht="16.5" hidden="1" outlineLevel="1">
      <c r="A28" s="834" t="s">
        <v>231</v>
      </c>
      <c r="B28" s="835"/>
      <c r="C28" s="835"/>
      <c r="D28" s="835"/>
      <c r="E28" s="835"/>
      <c r="F28" s="835"/>
      <c r="G28" s="835"/>
      <c r="H28" s="835"/>
      <c r="I28" s="835"/>
      <c r="J28" s="836"/>
    </row>
    <row r="29" spans="1:10" ht="36" hidden="1" outlineLevel="1">
      <c r="A29" s="51" t="s">
        <v>23</v>
      </c>
      <c r="B29" s="52" t="s">
        <v>14</v>
      </c>
      <c r="C29" s="53" t="s">
        <v>87</v>
      </c>
      <c r="D29" s="53" t="s">
        <v>3</v>
      </c>
      <c r="E29" s="54" t="s">
        <v>16</v>
      </c>
      <c r="F29" s="53" t="s">
        <v>17</v>
      </c>
      <c r="G29" s="55" t="s">
        <v>26</v>
      </c>
      <c r="H29" s="53" t="s">
        <v>25</v>
      </c>
      <c r="I29" s="54" t="s">
        <v>19</v>
      </c>
      <c r="J29" s="102" t="s">
        <v>147</v>
      </c>
    </row>
    <row r="30" spans="1:10" ht="16.5" hidden="1" outlineLevel="1">
      <c r="A30" s="56">
        <f>B30-B27</f>
        <v>15</v>
      </c>
      <c r="B30" s="57">
        <v>39871</v>
      </c>
      <c r="C30" s="58">
        <v>1648</v>
      </c>
      <c r="D30" s="59"/>
      <c r="E30" s="60"/>
      <c r="F30" s="61"/>
      <c r="G30" s="59"/>
      <c r="H30" s="59"/>
      <c r="I30" s="103">
        <f>(G27-C30)*10</f>
        <v>90</v>
      </c>
      <c r="J30" s="104"/>
    </row>
    <row r="31" spans="1:10" ht="16.5" collapsed="1">
      <c r="A31" s="67">
        <v>10</v>
      </c>
      <c r="B31" s="68">
        <v>40042</v>
      </c>
      <c r="C31" s="69">
        <v>1703</v>
      </c>
      <c r="D31" s="69">
        <v>1645</v>
      </c>
      <c r="E31" s="70">
        <f t="shared" ref="E31" si="6">(C31-D31)/C31</f>
        <v>3.4057545507927202E-2</v>
      </c>
      <c r="F31" s="71">
        <f>(C31-D31)*10</f>
        <v>580</v>
      </c>
      <c r="G31" s="69">
        <v>1906</v>
      </c>
      <c r="H31" s="72">
        <f>(G31-C31)*10</f>
        <v>2030</v>
      </c>
      <c r="I31" s="100">
        <f t="shared" ref="I31" si="7">H31/(F31)</f>
        <v>3.5</v>
      </c>
      <c r="J31" s="101" t="s">
        <v>90</v>
      </c>
    </row>
    <row r="32" spans="1:10" ht="16.5" hidden="1" outlineLevel="1">
      <c r="A32" s="834" t="s">
        <v>231</v>
      </c>
      <c r="B32" s="835"/>
      <c r="C32" s="835"/>
      <c r="D32" s="835"/>
      <c r="E32" s="835"/>
      <c r="F32" s="835"/>
      <c r="G32" s="835"/>
      <c r="H32" s="835"/>
      <c r="I32" s="835"/>
      <c r="J32" s="836"/>
    </row>
    <row r="33" spans="1:10" ht="36" hidden="1" outlineLevel="1">
      <c r="A33" s="51" t="s">
        <v>23</v>
      </c>
      <c r="B33" s="52" t="s">
        <v>14</v>
      </c>
      <c r="C33" s="53" t="s">
        <v>87</v>
      </c>
      <c r="D33" s="53" t="s">
        <v>3</v>
      </c>
      <c r="E33" s="54" t="s">
        <v>16</v>
      </c>
      <c r="F33" s="53" t="s">
        <v>17</v>
      </c>
      <c r="G33" s="55" t="s">
        <v>26</v>
      </c>
      <c r="H33" s="53" t="s">
        <v>25</v>
      </c>
      <c r="I33" s="54" t="s">
        <v>19</v>
      </c>
      <c r="J33" s="102" t="s">
        <v>147</v>
      </c>
    </row>
    <row r="34" spans="1:10" ht="16.5" hidden="1" outlineLevel="1">
      <c r="A34" s="56">
        <f>B34-B31</f>
        <v>2</v>
      </c>
      <c r="B34" s="57">
        <v>40044</v>
      </c>
      <c r="C34" s="58">
        <v>1677</v>
      </c>
      <c r="D34" s="59"/>
      <c r="E34" s="60"/>
      <c r="F34" s="61"/>
      <c r="G34" s="59"/>
      <c r="H34" s="59"/>
      <c r="I34" s="103">
        <f>(G31-C34)*10</f>
        <v>2290</v>
      </c>
      <c r="J34" s="104"/>
    </row>
    <row r="35" spans="1:10" ht="16.5" collapsed="1">
      <c r="A35" s="67">
        <v>11</v>
      </c>
      <c r="B35" s="68">
        <v>40392</v>
      </c>
      <c r="C35" s="69">
        <v>1969</v>
      </c>
      <c r="D35" s="69">
        <v>1922</v>
      </c>
      <c r="E35" s="70">
        <f t="shared" ref="E35" si="8">(C35-D35)/C35</f>
        <v>2.3869984763839499E-2</v>
      </c>
      <c r="F35" s="71">
        <f>(C35-D35)*10</f>
        <v>470</v>
      </c>
      <c r="G35" s="69">
        <v>2340</v>
      </c>
      <c r="H35" s="72">
        <f>(G35-C35)*10</f>
        <v>3710</v>
      </c>
      <c r="I35" s="100">
        <f t="shared" ref="I35" si="9">H35/(F35)</f>
        <v>7.8936170212765999</v>
      </c>
      <c r="J35" s="101" t="s">
        <v>90</v>
      </c>
    </row>
    <row r="36" spans="1:10" ht="16.5" hidden="1" outlineLevel="1">
      <c r="A36" s="834" t="s">
        <v>231</v>
      </c>
      <c r="B36" s="835"/>
      <c r="C36" s="835"/>
      <c r="D36" s="835"/>
      <c r="E36" s="835"/>
      <c r="F36" s="835"/>
      <c r="G36" s="835"/>
      <c r="H36" s="835"/>
      <c r="I36" s="835"/>
      <c r="J36" s="836"/>
    </row>
    <row r="37" spans="1:10" ht="36" hidden="1" outlineLevel="1">
      <c r="A37" s="51" t="s">
        <v>23</v>
      </c>
      <c r="B37" s="52" t="s">
        <v>14</v>
      </c>
      <c r="C37" s="53" t="s">
        <v>87</v>
      </c>
      <c r="D37" s="53" t="s">
        <v>3</v>
      </c>
      <c r="E37" s="54" t="s">
        <v>16</v>
      </c>
      <c r="F37" s="53" t="s">
        <v>17</v>
      </c>
      <c r="G37" s="55" t="s">
        <v>26</v>
      </c>
      <c r="H37" s="53" t="s">
        <v>25</v>
      </c>
      <c r="I37" s="54" t="s">
        <v>19</v>
      </c>
      <c r="J37" s="102" t="s">
        <v>147</v>
      </c>
    </row>
    <row r="38" spans="1:10" ht="16.5" hidden="1" outlineLevel="1">
      <c r="A38" s="56">
        <f>B38-B35</f>
        <v>9</v>
      </c>
      <c r="B38" s="57">
        <v>40401</v>
      </c>
      <c r="C38" s="58">
        <v>1970</v>
      </c>
      <c r="D38" s="59"/>
      <c r="E38" s="60"/>
      <c r="F38" s="61"/>
      <c r="G38" s="59"/>
      <c r="H38" s="59"/>
      <c r="I38" s="103">
        <f>(G35-C38)*10</f>
        <v>3700</v>
      </c>
      <c r="J38" s="104"/>
    </row>
    <row r="39" spans="1:10" ht="16.5" collapsed="1">
      <c r="A39" s="67">
        <v>12</v>
      </c>
      <c r="B39" s="68">
        <v>40939</v>
      </c>
      <c r="C39" s="69">
        <v>2333</v>
      </c>
      <c r="D39" s="69">
        <v>2275</v>
      </c>
      <c r="E39" s="70">
        <f t="shared" ref="E39" si="10">(C39-D39)/C39</f>
        <v>2.4860694384912101E-2</v>
      </c>
      <c r="F39" s="71">
        <f>(C39-D39)*10</f>
        <v>580</v>
      </c>
      <c r="G39" s="69">
        <v>2376</v>
      </c>
      <c r="H39" s="72">
        <f>(G39-C39)*10</f>
        <v>430</v>
      </c>
      <c r="I39" s="100">
        <f t="shared" ref="I39" si="11">H39/(F39)</f>
        <v>0.74137931034482796</v>
      </c>
      <c r="J39" s="106" t="s">
        <v>220</v>
      </c>
    </row>
    <row r="40" spans="1:10" ht="16.5" hidden="1" outlineLevel="1">
      <c r="A40" s="834" t="s">
        <v>231</v>
      </c>
      <c r="B40" s="835"/>
      <c r="C40" s="835"/>
      <c r="D40" s="835"/>
      <c r="E40" s="835"/>
      <c r="F40" s="835"/>
      <c r="G40" s="835"/>
      <c r="H40" s="835"/>
      <c r="I40" s="835"/>
      <c r="J40" s="836"/>
    </row>
    <row r="41" spans="1:10" ht="36" hidden="1" outlineLevel="1">
      <c r="A41" s="51" t="s">
        <v>23</v>
      </c>
      <c r="B41" s="52" t="s">
        <v>14</v>
      </c>
      <c r="C41" s="53" t="s">
        <v>87</v>
      </c>
      <c r="D41" s="53" t="s">
        <v>3</v>
      </c>
      <c r="E41" s="54" t="s">
        <v>16</v>
      </c>
      <c r="F41" s="53" t="s">
        <v>17</v>
      </c>
      <c r="G41" s="55" t="s">
        <v>26</v>
      </c>
      <c r="H41" s="53" t="s">
        <v>25</v>
      </c>
      <c r="I41" s="54" t="s">
        <v>19</v>
      </c>
      <c r="J41" s="102" t="s">
        <v>147</v>
      </c>
    </row>
    <row r="42" spans="1:10" ht="16.5" hidden="1" outlineLevel="1">
      <c r="A42" s="56">
        <f>B42-B39</f>
        <v>17</v>
      </c>
      <c r="B42" s="68">
        <v>40956</v>
      </c>
      <c r="C42" s="58">
        <v>2368</v>
      </c>
      <c r="D42" s="59"/>
      <c r="E42" s="60"/>
      <c r="F42" s="61"/>
      <c r="G42" s="59"/>
      <c r="H42" s="59"/>
      <c r="I42" s="103">
        <f>(G39-C42)*10</f>
        <v>80</v>
      </c>
      <c r="J42" s="104"/>
    </row>
    <row r="43" spans="1:10" ht="16.5" collapsed="1">
      <c r="A43" s="67">
        <v>13</v>
      </c>
      <c r="B43" s="68">
        <v>42670</v>
      </c>
      <c r="C43" s="69">
        <v>1503</v>
      </c>
      <c r="D43" s="69">
        <v>1450</v>
      </c>
      <c r="E43" s="70">
        <f t="shared" ref="E43" si="12">(C43-D43)/C43</f>
        <v>3.5262807717897499E-2</v>
      </c>
      <c r="F43" s="71">
        <f>(C43-D43)*10</f>
        <v>530</v>
      </c>
      <c r="G43" s="69">
        <v>1533</v>
      </c>
      <c r="H43" s="72">
        <f>(G43-C43)*10</f>
        <v>300</v>
      </c>
      <c r="I43" s="100">
        <f t="shared" ref="I43" si="13">H43/(F43)</f>
        <v>0.56603773584905703</v>
      </c>
      <c r="J43" s="106" t="s">
        <v>220</v>
      </c>
    </row>
    <row r="44" spans="1:10" ht="16.5" hidden="1" outlineLevel="1">
      <c r="A44" s="834" t="s">
        <v>231</v>
      </c>
      <c r="B44" s="835"/>
      <c r="C44" s="835"/>
      <c r="D44" s="835"/>
      <c r="E44" s="835"/>
      <c r="F44" s="835"/>
      <c r="G44" s="835"/>
      <c r="H44" s="835"/>
      <c r="I44" s="835"/>
      <c r="J44" s="836"/>
    </row>
    <row r="45" spans="1:10" ht="36" hidden="1" outlineLevel="1">
      <c r="A45" s="51" t="s">
        <v>23</v>
      </c>
      <c r="B45" s="52" t="s">
        <v>14</v>
      </c>
      <c r="C45" s="53" t="s">
        <v>87</v>
      </c>
      <c r="D45" s="53" t="s">
        <v>3</v>
      </c>
      <c r="E45" s="54" t="s">
        <v>16</v>
      </c>
      <c r="F45" s="53" t="s">
        <v>17</v>
      </c>
      <c r="G45" s="55" t="s">
        <v>26</v>
      </c>
      <c r="H45" s="53" t="s">
        <v>25</v>
      </c>
      <c r="I45" s="54" t="s">
        <v>19</v>
      </c>
      <c r="J45" s="102" t="s">
        <v>147</v>
      </c>
    </row>
    <row r="46" spans="1:10" ht="16.5" hidden="1" outlineLevel="1">
      <c r="A46" s="56">
        <f>B46-B43</f>
        <v>28</v>
      </c>
      <c r="B46" s="68">
        <v>42698</v>
      </c>
      <c r="C46" s="58">
        <v>1556</v>
      </c>
      <c r="D46" s="59"/>
      <c r="E46" s="60"/>
      <c r="F46" s="61"/>
      <c r="G46" s="59"/>
      <c r="H46" s="59"/>
      <c r="I46" s="103">
        <f>(G43-C46)*10</f>
        <v>-230</v>
      </c>
      <c r="J46" s="104"/>
    </row>
    <row r="47" spans="1:10" ht="16.5" collapsed="1">
      <c r="A47" s="67">
        <v>14</v>
      </c>
      <c r="B47" s="68">
        <v>42754</v>
      </c>
      <c r="C47" s="69">
        <v>1573</v>
      </c>
      <c r="D47" s="69">
        <v>1529</v>
      </c>
      <c r="E47" s="70">
        <f t="shared" ref="E47" si="14">(C47-D47)/C47</f>
        <v>2.7972027972028E-2</v>
      </c>
      <c r="F47" s="71">
        <f>(C47-D47)*10</f>
        <v>440</v>
      </c>
      <c r="G47" s="69">
        <v>1632</v>
      </c>
      <c r="H47" s="72">
        <f>(G47-C47)*10</f>
        <v>590</v>
      </c>
      <c r="I47" s="100">
        <f t="shared" ref="I47" si="15">H47/(F47)</f>
        <v>1.3409090909090899</v>
      </c>
      <c r="J47" s="106" t="s">
        <v>220</v>
      </c>
    </row>
    <row r="48" spans="1:10" ht="16.5" hidden="1" outlineLevel="1">
      <c r="A48" s="834" t="s">
        <v>231</v>
      </c>
      <c r="B48" s="835"/>
      <c r="C48" s="835"/>
      <c r="D48" s="835"/>
      <c r="E48" s="835"/>
      <c r="F48" s="835"/>
      <c r="G48" s="835"/>
      <c r="H48" s="835"/>
      <c r="I48" s="835"/>
      <c r="J48" s="836"/>
    </row>
    <row r="49" spans="1:10" ht="36" hidden="1" outlineLevel="1">
      <c r="A49" s="51" t="s">
        <v>23</v>
      </c>
      <c r="B49" s="52" t="s">
        <v>14</v>
      </c>
      <c r="C49" s="53" t="s">
        <v>87</v>
      </c>
      <c r="D49" s="53" t="s">
        <v>3</v>
      </c>
      <c r="E49" s="54" t="s">
        <v>16</v>
      </c>
      <c r="F49" s="53" t="s">
        <v>17</v>
      </c>
      <c r="G49" s="55" t="s">
        <v>26</v>
      </c>
      <c r="H49" s="53" t="s">
        <v>25</v>
      </c>
      <c r="I49" s="54" t="s">
        <v>19</v>
      </c>
      <c r="J49" s="102" t="s">
        <v>147</v>
      </c>
    </row>
    <row r="50" spans="1:10" ht="16.5" hidden="1" outlineLevel="1">
      <c r="A50" s="76">
        <f>B50-B47</f>
        <v>37</v>
      </c>
      <c r="B50" s="68">
        <v>42791</v>
      </c>
      <c r="C50" s="77">
        <v>1590</v>
      </c>
      <c r="D50" s="78"/>
      <c r="E50" s="79"/>
      <c r="F50" s="80"/>
      <c r="G50" s="78"/>
      <c r="H50" s="78"/>
      <c r="I50" s="107">
        <f>(G47-C50)*10</f>
        <v>420</v>
      </c>
      <c r="J50" s="104"/>
    </row>
    <row r="51" spans="1:10" ht="16.5">
      <c r="A51" s="81">
        <v>15</v>
      </c>
      <c r="B51" s="82">
        <v>42895</v>
      </c>
      <c r="C51" s="83">
        <v>1690</v>
      </c>
      <c r="D51" s="83">
        <v>1647</v>
      </c>
      <c r="E51" s="84">
        <f t="shared" ref="E51" si="16">(C51-D51)/C51</f>
        <v>2.5443786982248501E-2</v>
      </c>
      <c r="F51" s="85">
        <f>(C51-D51)*10</f>
        <v>430</v>
      </c>
      <c r="G51" s="85">
        <v>1679</v>
      </c>
      <c r="H51" s="86">
        <f>(G51-C51)*10</f>
        <v>-110</v>
      </c>
      <c r="I51" s="105">
        <f>(-H51-F51)/F51</f>
        <v>-0.74418604651162801</v>
      </c>
    </row>
    <row r="52" spans="1:10" ht="16.5" customHeight="1" outlineLevel="1">
      <c r="A52" s="957" t="s">
        <v>231</v>
      </c>
      <c r="B52" s="958"/>
      <c r="C52" s="958"/>
      <c r="D52" s="958"/>
      <c r="E52" s="958"/>
      <c r="F52" s="958"/>
      <c r="G52" s="958"/>
      <c r="H52" s="958"/>
      <c r="I52" s="958"/>
      <c r="J52" s="836"/>
    </row>
    <row r="53" spans="1:10" ht="36" customHeight="1" outlineLevel="1">
      <c r="A53" s="51" t="s">
        <v>23</v>
      </c>
      <c r="B53" s="52" t="s">
        <v>14</v>
      </c>
      <c r="C53" s="53" t="s">
        <v>87</v>
      </c>
      <c r="D53" s="53" t="s">
        <v>9</v>
      </c>
      <c r="E53" s="54" t="s">
        <v>16</v>
      </c>
      <c r="F53" s="53" t="s">
        <v>17</v>
      </c>
      <c r="G53" s="55" t="s">
        <v>26</v>
      </c>
      <c r="H53" s="53" t="s">
        <v>25</v>
      </c>
      <c r="I53" s="54" t="s">
        <v>19</v>
      </c>
      <c r="J53" s="102" t="s">
        <v>147</v>
      </c>
    </row>
    <row r="54" spans="1:10" ht="16.5" customHeight="1" outlineLevel="1" collapsed="1">
      <c r="A54" s="959" t="s">
        <v>232</v>
      </c>
      <c r="B54" s="851"/>
      <c r="C54" s="851"/>
      <c r="D54" s="851"/>
      <c r="E54" s="851"/>
      <c r="F54" s="851"/>
      <c r="G54" s="851"/>
      <c r="H54" s="851"/>
      <c r="I54" s="851"/>
      <c r="J54" s="852"/>
    </row>
    <row r="55" spans="1:10" ht="16.5" hidden="1" customHeight="1" outlineLevel="2">
      <c r="A55" s="87">
        <f>B55-B51</f>
        <v>17</v>
      </c>
      <c r="B55" s="88">
        <v>42912</v>
      </c>
      <c r="C55" s="89">
        <v>1706</v>
      </c>
      <c r="D55" s="89">
        <v>1665</v>
      </c>
      <c r="E55" s="90">
        <f t="shared" ref="E55:E62" si="17">(C55-D55)/C55</f>
        <v>2.40328253223916E-2</v>
      </c>
      <c r="F55" s="89">
        <f t="shared" ref="F55:F62" si="18">(C55-D55)*10</f>
        <v>410</v>
      </c>
      <c r="G55" s="89"/>
      <c r="H55" s="89" t="s">
        <v>95</v>
      </c>
      <c r="I55" s="108"/>
      <c r="J55" s="109"/>
    </row>
    <row r="56" spans="1:10" ht="16.5" hidden="1" customHeight="1" outlineLevel="2">
      <c r="A56" s="87">
        <f>B56-B51</f>
        <v>18</v>
      </c>
      <c r="B56" s="88">
        <v>42913</v>
      </c>
      <c r="C56" s="89">
        <v>1713</v>
      </c>
      <c r="D56" s="89">
        <v>1667</v>
      </c>
      <c r="E56" s="90">
        <f t="shared" si="17"/>
        <v>2.6853473438412101E-2</v>
      </c>
      <c r="F56" s="89">
        <f t="shared" si="18"/>
        <v>460</v>
      </c>
      <c r="G56" s="89"/>
      <c r="H56" s="89" t="s">
        <v>95</v>
      </c>
      <c r="I56" s="108"/>
      <c r="J56" s="109"/>
    </row>
    <row r="57" spans="1:10" ht="16.5" hidden="1" customHeight="1" outlineLevel="2">
      <c r="A57" s="87">
        <f>B57-B51</f>
        <v>19</v>
      </c>
      <c r="B57" s="88">
        <v>42914</v>
      </c>
      <c r="C57" s="78">
        <v>1702</v>
      </c>
      <c r="D57" s="78">
        <v>1669</v>
      </c>
      <c r="E57" s="90">
        <f t="shared" si="17"/>
        <v>1.9388954171562899E-2</v>
      </c>
      <c r="F57" s="89">
        <f t="shared" si="18"/>
        <v>330</v>
      </c>
      <c r="G57" s="78"/>
      <c r="H57" s="89" t="s">
        <v>95</v>
      </c>
      <c r="I57" s="80"/>
      <c r="J57" s="110"/>
    </row>
    <row r="58" spans="1:10" ht="16.5" hidden="1" customHeight="1" outlineLevel="2">
      <c r="A58" s="87">
        <f>B58-B51</f>
        <v>20</v>
      </c>
      <c r="B58" s="88">
        <v>42915</v>
      </c>
      <c r="C58" s="78">
        <v>1702</v>
      </c>
      <c r="D58" s="78">
        <v>1671</v>
      </c>
      <c r="E58" s="90">
        <f t="shared" si="17"/>
        <v>1.8213866039953001E-2</v>
      </c>
      <c r="F58" s="89">
        <f t="shared" si="18"/>
        <v>310</v>
      </c>
      <c r="G58" s="78"/>
      <c r="H58" s="89" t="s">
        <v>95</v>
      </c>
      <c r="I58" s="80"/>
      <c r="J58" s="110"/>
    </row>
    <row r="59" spans="1:10" ht="16.5" hidden="1" customHeight="1" outlineLevel="2">
      <c r="A59" s="87">
        <f>B59-B51</f>
        <v>21</v>
      </c>
      <c r="B59" s="88">
        <v>42916</v>
      </c>
      <c r="C59" s="78">
        <v>1700</v>
      </c>
      <c r="D59" s="78">
        <v>1673</v>
      </c>
      <c r="E59" s="79">
        <f t="shared" si="17"/>
        <v>1.58823529411765E-2</v>
      </c>
      <c r="F59" s="78">
        <f t="shared" si="18"/>
        <v>270</v>
      </c>
      <c r="G59" s="78"/>
      <c r="H59" s="91" t="s">
        <v>32</v>
      </c>
      <c r="I59" s="80"/>
      <c r="J59" s="110"/>
    </row>
    <row r="60" spans="1:10" ht="16.5" hidden="1" customHeight="1" outlineLevel="2">
      <c r="A60" s="87">
        <f>B60-B51</f>
        <v>24</v>
      </c>
      <c r="B60" s="92">
        <v>42919</v>
      </c>
      <c r="C60" s="78">
        <v>1703</v>
      </c>
      <c r="D60" s="78">
        <v>1676</v>
      </c>
      <c r="E60" s="79">
        <f t="shared" si="17"/>
        <v>1.5854374633000601E-2</v>
      </c>
      <c r="F60" s="78">
        <f t="shared" si="18"/>
        <v>270</v>
      </c>
      <c r="G60" s="78"/>
      <c r="H60" s="91" t="s">
        <v>32</v>
      </c>
      <c r="I60" s="80"/>
      <c r="J60" s="110"/>
    </row>
    <row r="61" spans="1:10" ht="16.5" hidden="1" customHeight="1" outlineLevel="2">
      <c r="A61" s="93">
        <f>B61-B51</f>
        <v>25</v>
      </c>
      <c r="B61" s="94">
        <v>42920</v>
      </c>
      <c r="C61" s="80">
        <v>1695</v>
      </c>
      <c r="D61" s="80">
        <v>1678</v>
      </c>
      <c r="E61" s="95">
        <f t="shared" si="17"/>
        <v>1.0029498525073699E-2</v>
      </c>
      <c r="F61" s="80">
        <f t="shared" si="18"/>
        <v>170</v>
      </c>
      <c r="G61" s="80"/>
      <c r="H61" s="96" t="s">
        <v>32</v>
      </c>
      <c r="I61" s="80"/>
      <c r="J61" s="110"/>
    </row>
    <row r="62" spans="1:10" ht="16.5" hidden="1" customHeight="1" outlineLevel="2">
      <c r="A62" s="87">
        <f>B62-B51</f>
        <v>26</v>
      </c>
      <c r="B62" s="92">
        <v>42921</v>
      </c>
      <c r="C62" s="78">
        <v>1698</v>
      </c>
      <c r="D62" s="78">
        <v>1680</v>
      </c>
      <c r="E62" s="79">
        <f t="shared" si="17"/>
        <v>1.06007067137809E-2</v>
      </c>
      <c r="F62" s="78">
        <f t="shared" si="18"/>
        <v>180</v>
      </c>
      <c r="G62" s="97">
        <f>(F62)/I62</f>
        <v>6</v>
      </c>
      <c r="H62" s="98" t="s">
        <v>33</v>
      </c>
      <c r="I62" s="111">
        <f>(C62-C61)*10</f>
        <v>30</v>
      </c>
      <c r="J62" s="112">
        <f>I62/(F61)</f>
        <v>0.17647058823529399</v>
      </c>
    </row>
    <row r="63" spans="1:10" ht="16.5" hidden="1" customHeight="1" outlineLevel="2">
      <c r="A63" s="87">
        <f>B63-B51</f>
        <v>27</v>
      </c>
      <c r="B63" s="92">
        <v>42922</v>
      </c>
      <c r="C63" s="78">
        <v>1689</v>
      </c>
      <c r="D63" s="78">
        <v>1682</v>
      </c>
      <c r="E63" s="79">
        <f t="shared" ref="E63:E66" si="19">(C63-D63)/C63</f>
        <v>4.1444641799881603E-3</v>
      </c>
      <c r="F63" s="78">
        <f t="shared" ref="F63:F66" si="20">(C63-D63)*10</f>
        <v>70</v>
      </c>
      <c r="G63" s="97"/>
      <c r="H63" s="98" t="s">
        <v>33</v>
      </c>
      <c r="I63" s="113">
        <f>(C63-C61)*10</f>
        <v>-60</v>
      </c>
      <c r="J63" s="114">
        <f>(-I63-F61)/F61</f>
        <v>-0.64705882352941202</v>
      </c>
    </row>
    <row r="64" spans="1:10" ht="16.5" hidden="1" customHeight="1" outlineLevel="2">
      <c r="A64" s="87">
        <f>B64-B51</f>
        <v>28</v>
      </c>
      <c r="B64" s="92">
        <v>42923</v>
      </c>
      <c r="C64" s="78">
        <v>1695</v>
      </c>
      <c r="D64" s="78">
        <v>1685</v>
      </c>
      <c r="E64" s="79">
        <f t="shared" si="19"/>
        <v>5.8997050147492599E-3</v>
      </c>
      <c r="F64" s="78">
        <f t="shared" si="20"/>
        <v>100</v>
      </c>
      <c r="G64" s="97"/>
      <c r="H64" s="98" t="s">
        <v>33</v>
      </c>
      <c r="I64" s="113">
        <f>(C64-C61)*10</f>
        <v>0</v>
      </c>
      <c r="J64" s="115">
        <f>I64/(F61)</f>
        <v>0</v>
      </c>
    </row>
    <row r="65" spans="1:10" ht="16.5" hidden="1" customHeight="1" outlineLevel="2">
      <c r="A65" s="87">
        <f>B65-B51</f>
        <v>31</v>
      </c>
      <c r="B65" s="92">
        <v>42926</v>
      </c>
      <c r="C65" s="78">
        <v>1689</v>
      </c>
      <c r="D65" s="78">
        <v>1687</v>
      </c>
      <c r="E65" s="79">
        <f t="shared" si="19"/>
        <v>1.18413262285376E-3</v>
      </c>
      <c r="F65" s="78">
        <f t="shared" si="20"/>
        <v>20</v>
      </c>
      <c r="G65" s="97"/>
      <c r="H65" s="98" t="s">
        <v>33</v>
      </c>
      <c r="I65" s="113">
        <f>(C65-C61)*10</f>
        <v>-60</v>
      </c>
      <c r="J65" s="114">
        <f>(-I65-F61)/F61</f>
        <v>-0.64705882352941202</v>
      </c>
    </row>
    <row r="66" spans="1:10" ht="16.5" hidden="1" customHeight="1" outlineLevel="2">
      <c r="A66" s="87">
        <f>B66-B51</f>
        <v>32</v>
      </c>
      <c r="B66" s="92">
        <v>42927</v>
      </c>
      <c r="C66" s="78">
        <v>1694</v>
      </c>
      <c r="D66" s="78">
        <v>1689</v>
      </c>
      <c r="E66" s="79">
        <f t="shared" si="19"/>
        <v>2.9515938606847702E-3</v>
      </c>
      <c r="F66" s="78">
        <f t="shared" si="20"/>
        <v>50</v>
      </c>
      <c r="G66" s="97"/>
      <c r="H66" s="98" t="s">
        <v>33</v>
      </c>
      <c r="I66" s="113">
        <f>(C66-C61)*10</f>
        <v>-10</v>
      </c>
      <c r="J66" s="114">
        <f>(-I66-F61)/F61</f>
        <v>-0.94117647058823495</v>
      </c>
    </row>
    <row r="67" spans="1:10" ht="16.5" hidden="1" customHeight="1" outlineLevel="2">
      <c r="A67" s="87">
        <f>B67-B51</f>
        <v>33</v>
      </c>
      <c r="B67" s="92">
        <v>42928</v>
      </c>
      <c r="C67" s="78">
        <v>1699</v>
      </c>
      <c r="D67" s="78">
        <v>1690</v>
      </c>
      <c r="E67" s="79">
        <f t="shared" ref="E67:E76" si="21">(C67-D67)/C67</f>
        <v>5.2972336668628602E-3</v>
      </c>
      <c r="F67" s="78">
        <f t="shared" ref="F67:F72" si="22">(C67-D67)*10</f>
        <v>90</v>
      </c>
      <c r="G67" s="97">
        <f>(F67)/I67</f>
        <v>2.25</v>
      </c>
      <c r="H67" s="98" t="s">
        <v>33</v>
      </c>
      <c r="I67" s="111">
        <f>(C67-C61)*10</f>
        <v>40</v>
      </c>
      <c r="J67" s="112">
        <f>I67/(F61)</f>
        <v>0.23529411764705899</v>
      </c>
    </row>
    <row r="68" spans="1:10" ht="16.5" hidden="1" customHeight="1" outlineLevel="2">
      <c r="A68" s="87">
        <f>B68-B51</f>
        <v>34</v>
      </c>
      <c r="B68" s="92">
        <v>42929</v>
      </c>
      <c r="C68" s="78">
        <v>1683</v>
      </c>
      <c r="D68" s="78">
        <v>1691</v>
      </c>
      <c r="E68" s="116">
        <f t="shared" si="21"/>
        <v>-4.7534165181223999E-3</v>
      </c>
      <c r="F68" s="78"/>
      <c r="G68" s="97"/>
      <c r="H68" s="86" t="s">
        <v>40</v>
      </c>
      <c r="I68" s="113">
        <f>(C68-C61)*10</f>
        <v>-120</v>
      </c>
      <c r="J68" s="114">
        <f>(-I68-F61)/F61</f>
        <v>-0.29411764705882398</v>
      </c>
    </row>
    <row r="69" spans="1:10" ht="16.5" hidden="1" customHeight="1" outlineLevel="2">
      <c r="A69" s="87">
        <f>B69-B51</f>
        <v>35</v>
      </c>
      <c r="B69" s="92">
        <v>42930</v>
      </c>
      <c r="C69" s="78">
        <v>1683</v>
      </c>
      <c r="D69" s="78">
        <v>1693</v>
      </c>
      <c r="E69" s="116">
        <f t="shared" si="21"/>
        <v>-5.9417706476529997E-3</v>
      </c>
      <c r="F69" s="78"/>
      <c r="G69" s="97"/>
      <c r="H69" s="86" t="s">
        <v>40</v>
      </c>
      <c r="I69" s="113">
        <f>(C69-C61)*10</f>
        <v>-120</v>
      </c>
      <c r="J69" s="114">
        <f>(-I69-F61)/F61</f>
        <v>-0.29411764705882398</v>
      </c>
    </row>
    <row r="70" spans="1:10" ht="16.5" hidden="1" customHeight="1" outlineLevel="2">
      <c r="A70" s="87">
        <f>B70-B51</f>
        <v>38</v>
      </c>
      <c r="B70" s="92">
        <v>42933</v>
      </c>
      <c r="C70" s="78">
        <v>1701</v>
      </c>
      <c r="D70" s="78">
        <v>1695</v>
      </c>
      <c r="E70" s="79">
        <f t="shared" si="21"/>
        <v>3.5273368606701899E-3</v>
      </c>
      <c r="F70" s="78">
        <f t="shared" si="22"/>
        <v>60</v>
      </c>
      <c r="G70" s="97">
        <f>(F70)/I70</f>
        <v>1</v>
      </c>
      <c r="H70" s="98" t="s">
        <v>33</v>
      </c>
      <c r="I70" s="111">
        <f>(C70-C61)*10</f>
        <v>60</v>
      </c>
      <c r="J70" s="112">
        <f>I70/(F61)</f>
        <v>0.35294117647058798</v>
      </c>
    </row>
    <row r="71" spans="1:10" ht="16.5" customHeight="1" outlineLevel="1" collapsed="1">
      <c r="A71" s="959" t="s">
        <v>233</v>
      </c>
      <c r="B71" s="851"/>
      <c r="C71" s="851"/>
      <c r="D71" s="851"/>
      <c r="E71" s="851"/>
      <c r="F71" s="851"/>
      <c r="G71" s="851"/>
      <c r="H71" s="851"/>
      <c r="I71" s="851"/>
      <c r="J71" s="852"/>
    </row>
    <row r="72" spans="1:10" ht="16.5" hidden="1" customHeight="1" outlineLevel="2">
      <c r="A72" s="87">
        <f>B72-B51</f>
        <v>39</v>
      </c>
      <c r="B72" s="92">
        <v>42934</v>
      </c>
      <c r="C72" s="78">
        <v>1700</v>
      </c>
      <c r="D72" s="78">
        <v>1695</v>
      </c>
      <c r="E72" s="79">
        <f t="shared" si="21"/>
        <v>2.94117647058824E-3</v>
      </c>
      <c r="F72" s="78">
        <f t="shared" si="22"/>
        <v>50</v>
      </c>
      <c r="G72" s="97">
        <f>(F72)/I72</f>
        <v>1</v>
      </c>
      <c r="H72" s="98" t="s">
        <v>33</v>
      </c>
      <c r="I72" s="111">
        <f>(C72-C61)*10</f>
        <v>50</v>
      </c>
      <c r="J72" s="112">
        <f>I72/(F61)</f>
        <v>0.29411764705882398</v>
      </c>
    </row>
    <row r="73" spans="1:10" ht="16.5" hidden="1" customHeight="1" outlineLevel="2">
      <c r="A73" s="87">
        <f>B73-B51</f>
        <v>40</v>
      </c>
      <c r="B73" s="92">
        <v>42935</v>
      </c>
      <c r="C73" s="78">
        <v>1690</v>
      </c>
      <c r="D73" s="78">
        <v>1694</v>
      </c>
      <c r="E73" s="116">
        <f t="shared" si="21"/>
        <v>-2.3668639053254399E-3</v>
      </c>
      <c r="F73" s="78"/>
      <c r="G73" s="97"/>
      <c r="H73" s="86" t="s">
        <v>40</v>
      </c>
      <c r="I73" s="113">
        <f>(C73-C61)*10</f>
        <v>-50</v>
      </c>
      <c r="J73" s="114">
        <f>(-I73-F61)/F61</f>
        <v>-0.70588235294117696</v>
      </c>
    </row>
    <row r="74" spans="1:10" ht="16.5" hidden="1" customHeight="1" outlineLevel="2">
      <c r="A74" s="87">
        <f>B74-B51</f>
        <v>41</v>
      </c>
      <c r="B74" s="92">
        <v>42936</v>
      </c>
      <c r="C74" s="78">
        <v>1698</v>
      </c>
      <c r="D74" s="78">
        <v>1695</v>
      </c>
      <c r="E74" s="79">
        <f t="shared" si="21"/>
        <v>1.76678445229682E-3</v>
      </c>
      <c r="F74" s="78">
        <f t="shared" ref="F74" si="23">(C74-D74)*10</f>
        <v>30</v>
      </c>
      <c r="G74" s="97">
        <f>(F74)/I74</f>
        <v>1</v>
      </c>
      <c r="H74" s="98" t="s">
        <v>33</v>
      </c>
      <c r="I74" s="111">
        <f>(C74-C61)*10</f>
        <v>30</v>
      </c>
      <c r="J74" s="112">
        <f>I74/(F61)</f>
        <v>0.17647058823529399</v>
      </c>
    </row>
    <row r="75" spans="1:10" ht="16.5" hidden="1" customHeight="1" outlineLevel="2">
      <c r="A75" s="87">
        <f>B75-B51</f>
        <v>42</v>
      </c>
      <c r="B75" s="92">
        <v>42937</v>
      </c>
      <c r="C75" s="78">
        <v>1690</v>
      </c>
      <c r="D75" s="78">
        <v>1694</v>
      </c>
      <c r="E75" s="116">
        <f t="shared" si="21"/>
        <v>-2.3668639053254399E-3</v>
      </c>
      <c r="F75" s="78"/>
      <c r="G75" s="97"/>
      <c r="H75" s="86" t="s">
        <v>40</v>
      </c>
      <c r="I75" s="113">
        <f>(C75-C61)*10</f>
        <v>-50</v>
      </c>
      <c r="J75" s="114">
        <f>(-I75-F61)/F61</f>
        <v>-0.70588235294117696</v>
      </c>
    </row>
    <row r="76" spans="1:10" ht="16.5" hidden="1" customHeight="1" outlineLevel="2">
      <c r="A76" s="87">
        <f>B76-B51</f>
        <v>45</v>
      </c>
      <c r="B76" s="92">
        <v>42940</v>
      </c>
      <c r="C76" s="78">
        <v>1678</v>
      </c>
      <c r="D76" s="78">
        <v>1693</v>
      </c>
      <c r="E76" s="116">
        <f t="shared" si="21"/>
        <v>-8.9392133492252699E-3</v>
      </c>
      <c r="F76" s="78"/>
      <c r="G76" s="97"/>
      <c r="H76" s="86" t="s">
        <v>40</v>
      </c>
      <c r="I76" s="113">
        <f>(C76-C61)*10</f>
        <v>-170</v>
      </c>
      <c r="J76" s="114">
        <f>(-I76-F61)/F61</f>
        <v>0</v>
      </c>
    </row>
    <row r="77" spans="1:10" ht="16.5" hidden="1" customHeight="1" outlineLevel="2">
      <c r="A77" s="87">
        <f>B77-B51</f>
        <v>46</v>
      </c>
      <c r="B77" s="92">
        <v>42941</v>
      </c>
      <c r="C77" s="78">
        <v>1680</v>
      </c>
      <c r="D77" s="78">
        <v>1692</v>
      </c>
      <c r="E77" s="116">
        <f t="shared" ref="E77:E78" si="24">(C77-D77)/C77</f>
        <v>-7.14285714285714E-3</v>
      </c>
      <c r="F77" s="78"/>
      <c r="G77" s="97"/>
      <c r="H77" s="86" t="s">
        <v>40</v>
      </c>
      <c r="I77" s="113">
        <f>(C77-C61)*10</f>
        <v>-150</v>
      </c>
      <c r="J77" s="114">
        <f>(-I77-F61)/F61</f>
        <v>-0.11764705882352899</v>
      </c>
    </row>
    <row r="78" spans="1:10" ht="16.5" hidden="1" customHeight="1" outlineLevel="2">
      <c r="A78" s="87">
        <f>B78-B51</f>
        <v>47</v>
      </c>
      <c r="B78" s="92">
        <v>42942</v>
      </c>
      <c r="C78" s="78">
        <v>1668</v>
      </c>
      <c r="D78" s="78">
        <v>1692</v>
      </c>
      <c r="E78" s="116">
        <f t="shared" si="24"/>
        <v>-1.4388489208633099E-2</v>
      </c>
      <c r="F78" s="78"/>
      <c r="G78" s="97"/>
      <c r="H78" s="86" t="s">
        <v>40</v>
      </c>
      <c r="I78" s="113">
        <f>(C78-C61)*10</f>
        <v>-270</v>
      </c>
      <c r="J78" s="114">
        <f>(-I78-F61)/F61</f>
        <v>0.58823529411764697</v>
      </c>
    </row>
    <row r="79" spans="1:10" ht="16.5" hidden="1" customHeight="1" outlineLevel="2">
      <c r="A79" s="87">
        <f>B79-B51</f>
        <v>48</v>
      </c>
      <c r="B79" s="92">
        <v>42943</v>
      </c>
      <c r="C79" s="78">
        <v>1670</v>
      </c>
      <c r="D79" s="78">
        <v>1691</v>
      </c>
      <c r="E79" s="116">
        <f t="shared" ref="E79" si="25">(C79-D79)/C79</f>
        <v>-1.25748502994012E-2</v>
      </c>
      <c r="F79" s="78"/>
      <c r="G79" s="97"/>
      <c r="H79" s="86" t="s">
        <v>40</v>
      </c>
      <c r="I79" s="113">
        <f>(C79-C61)*10</f>
        <v>-250</v>
      </c>
      <c r="J79" s="114">
        <f>(-I79-F61)/F61</f>
        <v>0.47058823529411797</v>
      </c>
    </row>
    <row r="80" spans="1:10" ht="16.5" hidden="1" customHeight="1" outlineLevel="2">
      <c r="A80" s="87">
        <f>B80-B51</f>
        <v>49</v>
      </c>
      <c r="B80" s="92">
        <v>42944</v>
      </c>
      <c r="C80" s="78">
        <v>1677</v>
      </c>
      <c r="D80" s="78">
        <v>1692</v>
      </c>
      <c r="E80" s="116">
        <f t="shared" ref="E80" si="26">(C80-D80)/C80</f>
        <v>-8.9445438282647598E-3</v>
      </c>
      <c r="F80" s="78"/>
      <c r="G80" s="97"/>
      <c r="H80" s="86" t="s">
        <v>40</v>
      </c>
      <c r="I80" s="113">
        <f>(C80-C61)*10</f>
        <v>-180</v>
      </c>
      <c r="J80" s="114">
        <f>(-I80-F61)/F61</f>
        <v>5.8823529411764698E-2</v>
      </c>
    </row>
    <row r="81" spans="1:10" ht="16.5" hidden="1" customHeight="1" outlineLevel="2">
      <c r="A81" s="87">
        <f>B81-B51</f>
        <v>52</v>
      </c>
      <c r="B81" s="92">
        <v>42947</v>
      </c>
      <c r="C81" s="78">
        <v>1665</v>
      </c>
      <c r="D81" s="78">
        <v>1691</v>
      </c>
      <c r="E81" s="116">
        <f t="shared" ref="E81" si="27">(C81-D81)/C81</f>
        <v>-1.56156156156156E-2</v>
      </c>
      <c r="F81" s="78"/>
      <c r="G81" s="97"/>
      <c r="H81" s="86" t="s">
        <v>40</v>
      </c>
      <c r="I81" s="113">
        <f>(C81-C61)*10</f>
        <v>-300</v>
      </c>
      <c r="J81" s="114">
        <f>(-I81-F61)/F61</f>
        <v>0.76470588235294101</v>
      </c>
    </row>
    <row r="82" spans="1:10" ht="16.5" hidden="1" customHeight="1" outlineLevel="2">
      <c r="A82" s="87">
        <f>B82-B51</f>
        <v>53</v>
      </c>
      <c r="B82" s="92">
        <v>42948</v>
      </c>
      <c r="C82" s="78">
        <v>1666</v>
      </c>
      <c r="D82" s="78">
        <v>1690</v>
      </c>
      <c r="E82" s="116">
        <f t="shared" ref="E82" si="28">(C82-D82)/C82</f>
        <v>-1.4405762304922E-2</v>
      </c>
      <c r="F82" s="78"/>
      <c r="G82" s="97"/>
      <c r="H82" s="86" t="s">
        <v>40</v>
      </c>
      <c r="I82" s="113">
        <f>(C82-C61)*10</f>
        <v>-290</v>
      </c>
      <c r="J82" s="114">
        <f>(-I82-F61)/F61</f>
        <v>0.70588235294117696</v>
      </c>
    </row>
    <row r="83" spans="1:10" ht="16.5" hidden="1" customHeight="1" outlineLevel="2">
      <c r="A83" s="87">
        <f>B83-B51</f>
        <v>54</v>
      </c>
      <c r="B83" s="92">
        <v>42949</v>
      </c>
      <c r="C83" s="78">
        <v>1666</v>
      </c>
      <c r="D83" s="78">
        <v>1688</v>
      </c>
      <c r="E83" s="116">
        <f t="shared" ref="E83" si="29">(C83-D83)/C83</f>
        <v>-1.32052821128451E-2</v>
      </c>
      <c r="F83" s="78"/>
      <c r="G83" s="97"/>
      <c r="H83" s="86" t="s">
        <v>40</v>
      </c>
      <c r="I83" s="113">
        <f>(C83-C61)*10</f>
        <v>-290</v>
      </c>
      <c r="J83" s="114">
        <f>(-I83-F61)/F61</f>
        <v>0.70588235294117696</v>
      </c>
    </row>
    <row r="84" spans="1:10" ht="16.5" hidden="1" customHeight="1" outlineLevel="2">
      <c r="A84" s="87">
        <f>B84-B51</f>
        <v>55</v>
      </c>
      <c r="B84" s="92">
        <v>42950</v>
      </c>
      <c r="C84" s="78">
        <v>1667</v>
      </c>
      <c r="D84" s="78">
        <v>1686</v>
      </c>
      <c r="E84" s="116">
        <f t="shared" ref="E84" si="30">(C84-D84)/C84</f>
        <v>-1.13977204559088E-2</v>
      </c>
      <c r="F84" s="78"/>
      <c r="G84" s="97"/>
      <c r="H84" s="86" t="s">
        <v>40</v>
      </c>
      <c r="I84" s="113">
        <f>(C84-C61)*10</f>
        <v>-280</v>
      </c>
      <c r="J84" s="114">
        <f>(-I84-F61)/F61</f>
        <v>0.64705882352941202</v>
      </c>
    </row>
    <row r="85" spans="1:10" ht="16.5" hidden="1" customHeight="1" outlineLevel="2">
      <c r="A85" s="87">
        <f>B85-B51</f>
        <v>56</v>
      </c>
      <c r="B85" s="92">
        <v>42951</v>
      </c>
      <c r="C85" s="78">
        <v>1673</v>
      </c>
      <c r="D85" s="78">
        <v>1685</v>
      </c>
      <c r="E85" s="116">
        <f t="shared" ref="E85" si="31">(C85-D85)/C85</f>
        <v>-7.1727435744172096E-3</v>
      </c>
      <c r="F85" s="78"/>
      <c r="G85" s="97"/>
      <c r="H85" s="86" t="s">
        <v>40</v>
      </c>
      <c r="I85" s="113">
        <f>(C85-C61)*10</f>
        <v>-220</v>
      </c>
      <c r="J85" s="114">
        <f>(-I85-F61)/F62</f>
        <v>0.27777777777777801</v>
      </c>
    </row>
    <row r="86" spans="1:10" ht="16.5" hidden="1" customHeight="1" outlineLevel="2">
      <c r="A86" s="87">
        <f>B86-B51</f>
        <v>59</v>
      </c>
      <c r="B86" s="92">
        <v>42954</v>
      </c>
      <c r="C86" s="78">
        <v>1672</v>
      </c>
      <c r="D86" s="78">
        <v>1684</v>
      </c>
      <c r="E86" s="116">
        <f t="shared" ref="E86" si="32">(C86-D86)/C86</f>
        <v>-7.1770334928229701E-3</v>
      </c>
      <c r="F86" s="78"/>
      <c r="G86" s="97"/>
      <c r="H86" s="86" t="s">
        <v>40</v>
      </c>
      <c r="I86" s="113">
        <f>(C86-C61)*10</f>
        <v>-230</v>
      </c>
      <c r="J86" s="114">
        <f>(-I86-F61)/F63</f>
        <v>0.85714285714285698</v>
      </c>
    </row>
    <row r="87" spans="1:10" ht="16.5" customHeight="1" outlineLevel="1" collapsed="1">
      <c r="A87" s="959" t="s">
        <v>234</v>
      </c>
      <c r="B87" s="851"/>
      <c r="C87" s="851"/>
      <c r="D87" s="851"/>
      <c r="E87" s="851"/>
      <c r="F87" s="851"/>
      <c r="G87" s="851"/>
      <c r="H87" s="851"/>
      <c r="I87" s="851"/>
      <c r="J87" s="852"/>
    </row>
    <row r="88" spans="1:10" ht="16.5" hidden="1" customHeight="1" outlineLevel="2">
      <c r="A88" s="87">
        <f>B88-B51</f>
        <v>60</v>
      </c>
      <c r="B88" s="92">
        <v>42955</v>
      </c>
      <c r="C88" s="78">
        <v>1679</v>
      </c>
      <c r="D88" s="78">
        <v>1684</v>
      </c>
      <c r="E88" s="116">
        <f t="shared" ref="E88" si="33">(C88-D88)/C88</f>
        <v>-2.9779630732578899E-3</v>
      </c>
      <c r="F88" s="78"/>
      <c r="G88" s="97"/>
      <c r="H88" s="86" t="s">
        <v>40</v>
      </c>
      <c r="I88" s="113">
        <f>(C88-C61)*10</f>
        <v>-160</v>
      </c>
      <c r="J88" s="114">
        <f>(-I88-F62)/F64</f>
        <v>-0.2</v>
      </c>
    </row>
    <row r="89" spans="1:10" ht="16.5" hidden="1" customHeight="1" outlineLevel="2">
      <c r="A89" s="87">
        <f>B89-B51</f>
        <v>61</v>
      </c>
      <c r="B89" s="92">
        <v>42956</v>
      </c>
      <c r="C89" s="78">
        <v>1710</v>
      </c>
      <c r="D89" s="78">
        <v>1684</v>
      </c>
      <c r="E89" s="79">
        <f t="shared" ref="E89" si="34">(C89-D89)/C89</f>
        <v>1.5204678362573099E-2</v>
      </c>
      <c r="F89" s="78">
        <f t="shared" ref="F89" si="35">(C89-D89)*10</f>
        <v>260</v>
      </c>
      <c r="G89" s="97">
        <f t="shared" ref="G89:G94" si="36">(F89)/I89</f>
        <v>1.7333333333333301</v>
      </c>
      <c r="H89" s="98" t="s">
        <v>33</v>
      </c>
      <c r="I89" s="111">
        <f>(C89-C61)*10</f>
        <v>150</v>
      </c>
      <c r="J89" s="112">
        <f>I89/(F61)</f>
        <v>0.88235294117647101</v>
      </c>
    </row>
    <row r="90" spans="1:10" ht="16.5" hidden="1" customHeight="1" outlineLevel="2">
      <c r="A90" s="87">
        <f>B90-B51</f>
        <v>62</v>
      </c>
      <c r="B90" s="92">
        <v>42957</v>
      </c>
      <c r="C90" s="78">
        <v>1715</v>
      </c>
      <c r="D90" s="78">
        <v>1685</v>
      </c>
      <c r="E90" s="79">
        <f t="shared" ref="E90" si="37">(C90-D90)/C90</f>
        <v>1.7492711370262402E-2</v>
      </c>
      <c r="F90" s="78">
        <f t="shared" ref="F90" si="38">(C90-D90)*10</f>
        <v>300</v>
      </c>
      <c r="G90" s="97">
        <f t="shared" si="36"/>
        <v>1.5</v>
      </c>
      <c r="H90" s="98" t="s">
        <v>33</v>
      </c>
      <c r="I90" s="111">
        <f>(C90-C61)*10</f>
        <v>200</v>
      </c>
      <c r="J90" s="112">
        <f>I90/(F61)</f>
        <v>1.1764705882352899</v>
      </c>
    </row>
    <row r="91" spans="1:10" ht="16.5" hidden="1" customHeight="1" outlineLevel="2">
      <c r="A91" s="87">
        <f>B91-B51</f>
        <v>63</v>
      </c>
      <c r="B91" s="92">
        <v>42958</v>
      </c>
      <c r="C91" s="78">
        <v>1723</v>
      </c>
      <c r="D91" s="78">
        <v>1686</v>
      </c>
      <c r="E91" s="79">
        <f t="shared" ref="E91" si="39">(C91-D91)/C91</f>
        <v>2.14741729541497E-2</v>
      </c>
      <c r="F91" s="78">
        <f t="shared" ref="F91" si="40">(C91-D91)*10</f>
        <v>370</v>
      </c>
      <c r="G91" s="97">
        <f t="shared" si="36"/>
        <v>1.3214285714285701</v>
      </c>
      <c r="H91" s="98" t="s">
        <v>33</v>
      </c>
      <c r="I91" s="111">
        <f>(C91-C61)*10</f>
        <v>280</v>
      </c>
      <c r="J91" s="112">
        <f>I91/(F61)</f>
        <v>1.6470588235294099</v>
      </c>
    </row>
    <row r="92" spans="1:10" ht="16.5" hidden="1" customHeight="1" outlineLevel="2">
      <c r="A92" s="87">
        <f>B92-B51</f>
        <v>66</v>
      </c>
      <c r="B92" s="92">
        <v>42961</v>
      </c>
      <c r="C92" s="78">
        <v>1719</v>
      </c>
      <c r="D92" s="78">
        <v>1687</v>
      </c>
      <c r="E92" s="79">
        <f t="shared" ref="E92" si="41">(C92-D92)/C92</f>
        <v>1.8615474112856301E-2</v>
      </c>
      <c r="F92" s="78">
        <f t="shared" ref="F92" si="42">(C92-D92)*10</f>
        <v>320</v>
      </c>
      <c r="G92" s="97">
        <f t="shared" si="36"/>
        <v>1.3333333333333299</v>
      </c>
      <c r="H92" s="98" t="s">
        <v>33</v>
      </c>
      <c r="I92" s="111">
        <f>(C92-C61)*10</f>
        <v>240</v>
      </c>
      <c r="J92" s="112">
        <f>I92/(F61)</f>
        <v>1.4117647058823499</v>
      </c>
    </row>
    <row r="93" spans="1:10" ht="16.5" hidden="1" customHeight="1" outlineLevel="2">
      <c r="A93" s="87">
        <f>B93-B51</f>
        <v>67</v>
      </c>
      <c r="B93" s="92">
        <v>42962</v>
      </c>
      <c r="C93" s="78">
        <v>1719</v>
      </c>
      <c r="D93" s="78">
        <v>1688</v>
      </c>
      <c r="E93" s="79">
        <f t="shared" ref="E93" si="43">(C93-D93)/C93</f>
        <v>1.8033740546829598E-2</v>
      </c>
      <c r="F93" s="78">
        <f t="shared" ref="F93" si="44">(C93-D93)*10</f>
        <v>310</v>
      </c>
      <c r="G93" s="97">
        <f t="shared" si="36"/>
        <v>1.2916666666666701</v>
      </c>
      <c r="H93" s="98" t="s">
        <v>33</v>
      </c>
      <c r="I93" s="111">
        <f>(C93-C61)*10</f>
        <v>240</v>
      </c>
      <c r="J93" s="112">
        <f>I93/(F61)</f>
        <v>1.4117647058823499</v>
      </c>
    </row>
    <row r="94" spans="1:10" ht="16.5" hidden="1" customHeight="1" outlineLevel="2">
      <c r="A94" s="87">
        <f>B94-B51</f>
        <v>68</v>
      </c>
      <c r="B94" s="92">
        <v>42963</v>
      </c>
      <c r="C94" s="78">
        <v>1723</v>
      </c>
      <c r="D94" s="78">
        <v>1689</v>
      </c>
      <c r="E94" s="79">
        <f t="shared" ref="E94" si="45">(C94-D94)/C94</f>
        <v>1.9733023795705198E-2</v>
      </c>
      <c r="F94" s="78">
        <f t="shared" ref="F94" si="46">(C94-D94)*10</f>
        <v>340</v>
      </c>
      <c r="G94" s="97">
        <f t="shared" si="36"/>
        <v>1.21428571428571</v>
      </c>
      <c r="H94" s="98" t="s">
        <v>33</v>
      </c>
      <c r="I94" s="111">
        <f>(C94-C61)*10</f>
        <v>280</v>
      </c>
      <c r="J94" s="112">
        <f>I94/(F61)</f>
        <v>1.6470588235294099</v>
      </c>
    </row>
    <row r="95" spans="1:10" ht="16.5" hidden="1" customHeight="1" outlineLevel="2">
      <c r="A95" s="87">
        <f>B95-B51</f>
        <v>69</v>
      </c>
      <c r="B95" s="92">
        <v>42964</v>
      </c>
      <c r="C95" s="78">
        <v>1737</v>
      </c>
      <c r="D95" s="78">
        <v>1690</v>
      </c>
      <c r="E95" s="79">
        <f t="shared" ref="E95" si="47">(C95-D95)/C95</f>
        <v>2.7058146229130699E-2</v>
      </c>
      <c r="F95" s="78">
        <f t="shared" ref="F95" si="48">(C95-D95)*10</f>
        <v>470</v>
      </c>
      <c r="G95" s="97">
        <f t="shared" ref="G95" si="49">(F95)/I95</f>
        <v>1.11904761904762</v>
      </c>
      <c r="H95" s="98" t="s">
        <v>33</v>
      </c>
      <c r="I95" s="111">
        <f>(C95-C61)*10</f>
        <v>420</v>
      </c>
      <c r="J95" s="112">
        <f>I95/(F61)</f>
        <v>2.47058823529412</v>
      </c>
    </row>
    <row r="96" spans="1:10" ht="16.5" hidden="1" customHeight="1" outlineLevel="2">
      <c r="A96" s="87">
        <f>B96-B51</f>
        <v>70</v>
      </c>
      <c r="B96" s="92">
        <v>42965</v>
      </c>
      <c r="C96" s="78">
        <v>1730</v>
      </c>
      <c r="D96" s="78">
        <v>1692</v>
      </c>
      <c r="E96" s="79">
        <f t="shared" ref="E96" si="50">(C96-D96)/C96</f>
        <v>2.1965317919075099E-2</v>
      </c>
      <c r="F96" s="78">
        <f t="shared" ref="F96" si="51">(C96-D96)*10</f>
        <v>380</v>
      </c>
      <c r="G96" s="97">
        <f t="shared" ref="G96" si="52">(F96)/I96</f>
        <v>1.0857142857142901</v>
      </c>
      <c r="H96" s="98" t="s">
        <v>33</v>
      </c>
      <c r="I96" s="111">
        <f>(C96-C61)*10</f>
        <v>350</v>
      </c>
      <c r="J96" s="112">
        <f>I96/(F61)</f>
        <v>2.0588235294117601</v>
      </c>
    </row>
    <row r="97" spans="1:10" ht="16.5" hidden="1" customHeight="1" outlineLevel="2">
      <c r="A97" s="87">
        <f>B97-B51</f>
        <v>73</v>
      </c>
      <c r="B97" s="92">
        <v>42968</v>
      </c>
      <c r="C97" s="78">
        <v>1728</v>
      </c>
      <c r="D97" s="78">
        <v>1693</v>
      </c>
      <c r="E97" s="79">
        <f t="shared" ref="E97" si="53">(C97-D97)/C97</f>
        <v>2.0254629629629602E-2</v>
      </c>
      <c r="F97" s="78">
        <f t="shared" ref="F97" si="54">(C97-D97)*10</f>
        <v>350</v>
      </c>
      <c r="G97" s="97">
        <f t="shared" ref="G97" si="55">(F97)/I97</f>
        <v>1.0606060606060601</v>
      </c>
      <c r="H97" s="98" t="s">
        <v>33</v>
      </c>
      <c r="I97" s="111">
        <f>(C97-C61)*10</f>
        <v>330</v>
      </c>
      <c r="J97" s="112">
        <f>I97/(F61)</f>
        <v>1.9411764705882399</v>
      </c>
    </row>
    <row r="98" spans="1:10" ht="16.5" hidden="1" customHeight="1" outlineLevel="2">
      <c r="A98" s="87">
        <f>B98-B51</f>
        <v>74</v>
      </c>
      <c r="B98" s="92">
        <v>42969</v>
      </c>
      <c r="C98" s="78">
        <v>1739</v>
      </c>
      <c r="D98" s="78">
        <v>1695</v>
      </c>
      <c r="E98" s="79">
        <f t="shared" ref="E98" si="56">(C98-D98)/C98</f>
        <v>2.5301897642323198E-2</v>
      </c>
      <c r="F98" s="78">
        <f t="shared" ref="F98" si="57">(C98-D98)*10</f>
        <v>440</v>
      </c>
      <c r="G98" s="97">
        <f t="shared" ref="G98" si="58">(F98)/I98</f>
        <v>1</v>
      </c>
      <c r="H98" s="98" t="s">
        <v>33</v>
      </c>
      <c r="I98" s="111">
        <f>(C98-C61)*10</f>
        <v>440</v>
      </c>
      <c r="J98" s="112">
        <f>I98/(F61)</f>
        <v>2.5882352941176499</v>
      </c>
    </row>
    <row r="99" spans="1:10" ht="16.5" hidden="1" customHeight="1" outlineLevel="2">
      <c r="A99" s="87">
        <f>B99-B51</f>
        <v>75</v>
      </c>
      <c r="B99" s="92">
        <v>42970</v>
      </c>
      <c r="C99" s="78">
        <v>1730</v>
      </c>
      <c r="D99" s="78">
        <v>1697</v>
      </c>
      <c r="E99" s="79">
        <f t="shared" ref="E99" si="59">(C99-D99)/C99</f>
        <v>1.90751445086705E-2</v>
      </c>
      <c r="F99" s="78">
        <f t="shared" ref="F99" si="60">(C99-D99)*10</f>
        <v>330</v>
      </c>
      <c r="G99" s="97">
        <f t="shared" ref="G99" si="61">(F99)/I99</f>
        <v>0.94285714285714295</v>
      </c>
      <c r="H99" s="98" t="s">
        <v>33</v>
      </c>
      <c r="I99" s="111">
        <f>(C99-C61)*10</f>
        <v>350</v>
      </c>
      <c r="J99" s="112">
        <f>I99/(F61)</f>
        <v>2.0588235294117601</v>
      </c>
    </row>
    <row r="100" spans="1:10" ht="16.5" hidden="1" customHeight="1" outlineLevel="2">
      <c r="A100" s="87">
        <f>B100-B51</f>
        <v>76</v>
      </c>
      <c r="B100" s="92">
        <v>42971</v>
      </c>
      <c r="C100" s="78">
        <v>1729</v>
      </c>
      <c r="D100" s="78">
        <v>1698</v>
      </c>
      <c r="E100" s="79">
        <f t="shared" ref="E100" si="62">(C100-D100)/C100</f>
        <v>1.7929438982070601E-2</v>
      </c>
      <c r="F100" s="78">
        <f t="shared" ref="F100" si="63">(C100-D100)*10</f>
        <v>310</v>
      </c>
      <c r="G100" s="97">
        <f t="shared" ref="G100" si="64">(F100)/I100</f>
        <v>0.91176470588235303</v>
      </c>
      <c r="H100" s="98" t="s">
        <v>33</v>
      </c>
      <c r="I100" s="111">
        <f>(C100-C61)*10</f>
        <v>340</v>
      </c>
      <c r="J100" s="112">
        <f>I100/(F61)</f>
        <v>2</v>
      </c>
    </row>
    <row r="101" spans="1:10" ht="16.5" hidden="1" customHeight="1" outlineLevel="2">
      <c r="A101" s="87">
        <f>B101-B51</f>
        <v>77</v>
      </c>
      <c r="B101" s="92">
        <v>42972</v>
      </c>
      <c r="C101" s="78">
        <v>1723</v>
      </c>
      <c r="D101" s="78">
        <v>1699</v>
      </c>
      <c r="E101" s="79">
        <f t="shared" ref="E101" si="65">(C101-D101)/C101</f>
        <v>1.39291932675566E-2</v>
      </c>
      <c r="F101" s="78">
        <f t="shared" ref="F101" si="66">(C101-D101)*10</f>
        <v>240</v>
      </c>
      <c r="G101" s="97">
        <f t="shared" ref="G101" si="67">(F101)/I101</f>
        <v>0.85714285714285698</v>
      </c>
      <c r="H101" s="98" t="s">
        <v>33</v>
      </c>
      <c r="I101" s="111">
        <f>(C101-C61)*10</f>
        <v>280</v>
      </c>
      <c r="J101" s="112">
        <f>I101/(F61)</f>
        <v>1.6470588235294099</v>
      </c>
    </row>
    <row r="102" spans="1:10" ht="16.5" hidden="1" customHeight="1" outlineLevel="2">
      <c r="A102" s="87">
        <f>B102-B51</f>
        <v>80</v>
      </c>
      <c r="B102" s="92">
        <v>42975</v>
      </c>
      <c r="C102" s="78">
        <v>1723</v>
      </c>
      <c r="D102" s="78">
        <v>1700</v>
      </c>
      <c r="E102" s="79">
        <f t="shared" ref="E102" si="68">(C102-D102)/C102</f>
        <v>1.3348810214741699E-2</v>
      </c>
      <c r="F102" s="78">
        <f t="shared" ref="F102" si="69">(C102-D102)*10</f>
        <v>230</v>
      </c>
      <c r="G102" s="97">
        <f t="shared" ref="G102" si="70">(F102)/I102</f>
        <v>0.82142857142857095</v>
      </c>
      <c r="H102" s="98" t="s">
        <v>33</v>
      </c>
      <c r="I102" s="111">
        <f>(C102-C61)*10</f>
        <v>280</v>
      </c>
      <c r="J102" s="112">
        <f>I102/(F61)</f>
        <v>1.6470588235294099</v>
      </c>
    </row>
    <row r="103" spans="1:10" ht="16.5" hidden="1" customHeight="1" outlineLevel="2">
      <c r="A103" s="87">
        <f>B103-B51</f>
        <v>81</v>
      </c>
      <c r="B103" s="92">
        <v>42976</v>
      </c>
      <c r="C103" s="78">
        <v>1706</v>
      </c>
      <c r="D103" s="78">
        <v>1700</v>
      </c>
      <c r="E103" s="79">
        <f t="shared" ref="E103" si="71">(C103-D103)/C103</f>
        <v>3.5169988276670598E-3</v>
      </c>
      <c r="F103" s="78">
        <f t="shared" ref="F103" si="72">(C103-D103)*10</f>
        <v>60</v>
      </c>
      <c r="G103" s="97">
        <f t="shared" ref="G103" si="73">(F103)/I103</f>
        <v>0.54545454545454497</v>
      </c>
      <c r="H103" s="98" t="s">
        <v>33</v>
      </c>
      <c r="I103" s="111">
        <f>(C103-C61)*10</f>
        <v>110</v>
      </c>
      <c r="J103" s="112">
        <f>I103/(F61)</f>
        <v>0.64705882352941202</v>
      </c>
    </row>
    <row r="104" spans="1:10" ht="16.5" hidden="1" customHeight="1" outlineLevel="2">
      <c r="A104" s="87">
        <f>B104-B51</f>
        <v>82</v>
      </c>
      <c r="B104" s="92">
        <v>42977</v>
      </c>
      <c r="C104" s="78">
        <v>1698</v>
      </c>
      <c r="D104" s="78">
        <v>1701</v>
      </c>
      <c r="E104" s="116">
        <f t="shared" ref="E104" si="74">(C104-D104)/C104</f>
        <v>-1.76678445229682E-3</v>
      </c>
      <c r="F104" s="78"/>
      <c r="G104" s="97"/>
      <c r="H104" s="86" t="s">
        <v>40</v>
      </c>
      <c r="I104" s="111">
        <f>(C104-C61)*10</f>
        <v>30</v>
      </c>
      <c r="J104" s="112">
        <f>I104/(F61)</f>
        <v>0.17647058823529399</v>
      </c>
    </row>
    <row r="105" spans="1:10" ht="16.5" hidden="1" customHeight="1" outlineLevel="2">
      <c r="A105" s="87">
        <f>B105-B51</f>
        <v>83</v>
      </c>
      <c r="B105" s="92">
        <v>42978</v>
      </c>
      <c r="C105" s="78">
        <v>1693</v>
      </c>
      <c r="D105" s="78">
        <v>1701</v>
      </c>
      <c r="E105" s="116">
        <f t="shared" ref="E105" si="75">(C105-D105)/C105</f>
        <v>-4.7253396337861801E-3</v>
      </c>
      <c r="F105" s="78"/>
      <c r="G105" s="97"/>
      <c r="H105" s="86" t="s">
        <v>40</v>
      </c>
      <c r="I105" s="113">
        <f>(C105-C61)*10</f>
        <v>-20</v>
      </c>
      <c r="J105" s="114">
        <f>(-I105-F61)/F61</f>
        <v>-0.88235294117647101</v>
      </c>
    </row>
    <row r="106" spans="1:10" ht="16.5" hidden="1" customHeight="1" outlineLevel="2">
      <c r="A106" s="87">
        <f>B106-B51</f>
        <v>84</v>
      </c>
      <c r="B106" s="92">
        <v>42979</v>
      </c>
      <c r="C106" s="78">
        <v>1696</v>
      </c>
      <c r="D106" s="78">
        <v>1703</v>
      </c>
      <c r="E106" s="116">
        <f t="shared" ref="E106:E107" si="76">(C106-D106)/C106</f>
        <v>-4.1273584905660403E-3</v>
      </c>
      <c r="F106" s="78"/>
      <c r="G106" s="97"/>
      <c r="H106" s="86" t="s">
        <v>40</v>
      </c>
      <c r="I106" s="111">
        <f>(C106-C61)*10</f>
        <v>10</v>
      </c>
      <c r="J106" s="114">
        <f>(-I106-F61)/F61</f>
        <v>-1.0588235294117601</v>
      </c>
    </row>
    <row r="107" spans="1:10" ht="16.5" hidden="1" customHeight="1" outlineLevel="2">
      <c r="A107" s="87">
        <f>B107-B51</f>
        <v>87</v>
      </c>
      <c r="B107" s="92">
        <v>42982</v>
      </c>
      <c r="C107" s="78">
        <v>1719</v>
      </c>
      <c r="D107" s="78">
        <v>1704</v>
      </c>
      <c r="E107" s="79">
        <f t="shared" si="76"/>
        <v>8.7260034904013996E-3</v>
      </c>
      <c r="F107" s="78">
        <f t="shared" ref="F107" si="77">(C107-D107)*10</f>
        <v>150</v>
      </c>
      <c r="G107" s="97">
        <f t="shared" ref="G107" si="78">(F107)/I107</f>
        <v>0.625</v>
      </c>
      <c r="H107" s="98" t="s">
        <v>33</v>
      </c>
      <c r="I107" s="111">
        <f>(C107-C61)*10</f>
        <v>240</v>
      </c>
      <c r="J107" s="112">
        <f>I107/(F61)</f>
        <v>1.4117647058823499</v>
      </c>
    </row>
    <row r="108" spans="1:10" ht="16.5" hidden="1" customHeight="1" outlineLevel="2">
      <c r="A108" s="87">
        <f>B108-B51</f>
        <v>88</v>
      </c>
      <c r="B108" s="92">
        <v>42983</v>
      </c>
      <c r="C108" s="78">
        <v>1720</v>
      </c>
      <c r="D108" s="78">
        <v>1706</v>
      </c>
      <c r="E108" s="79">
        <f t="shared" ref="E108" si="79">(C108-D108)/C108</f>
        <v>8.1395348837209301E-3</v>
      </c>
      <c r="F108" s="78">
        <f t="shared" ref="F108" si="80">(C108-D108)*10</f>
        <v>140</v>
      </c>
      <c r="G108" s="97">
        <f t="shared" ref="G108" si="81">(F108)/I108</f>
        <v>0.56000000000000005</v>
      </c>
      <c r="H108" s="98" t="s">
        <v>33</v>
      </c>
      <c r="I108" s="111">
        <f>(C108-C61)*10</f>
        <v>250</v>
      </c>
      <c r="J108" s="112">
        <f>I108/(F61)</f>
        <v>1.47058823529412</v>
      </c>
    </row>
    <row r="109" spans="1:10" ht="16.5" hidden="1" customHeight="1" outlineLevel="2">
      <c r="A109" s="87">
        <f>B109-B51</f>
        <v>89</v>
      </c>
      <c r="B109" s="92">
        <v>42984</v>
      </c>
      <c r="C109" s="78">
        <v>1720</v>
      </c>
      <c r="D109" s="78">
        <v>1708</v>
      </c>
      <c r="E109" s="79">
        <f t="shared" ref="E109" si="82">(C109-D109)/C109</f>
        <v>6.9767441860465098E-3</v>
      </c>
      <c r="F109" s="78">
        <f t="shared" ref="F109" si="83">(C109-D109)*10</f>
        <v>120</v>
      </c>
      <c r="G109" s="97">
        <f t="shared" ref="G109" si="84">(F109)/I109</f>
        <v>0.48</v>
      </c>
      <c r="H109" s="98" t="s">
        <v>33</v>
      </c>
      <c r="I109" s="111">
        <f>(C109-C61)*10</f>
        <v>250</v>
      </c>
      <c r="J109" s="112">
        <f>I109/(F61)</f>
        <v>1.47058823529412</v>
      </c>
    </row>
    <row r="110" spans="1:10" ht="16.5" hidden="1" customHeight="1" outlineLevel="2">
      <c r="A110" s="87">
        <f>B110-B51</f>
        <v>90</v>
      </c>
      <c r="B110" s="92">
        <v>42985</v>
      </c>
      <c r="C110" s="78">
        <v>1725</v>
      </c>
      <c r="D110" s="78">
        <v>1710</v>
      </c>
      <c r="E110" s="79">
        <f t="shared" ref="E110" si="85">(C110-D110)/C110</f>
        <v>8.6956521739130401E-3</v>
      </c>
      <c r="F110" s="78">
        <f t="shared" ref="F110" si="86">(C110-D110)*10</f>
        <v>150</v>
      </c>
      <c r="G110" s="97">
        <f t="shared" ref="G110" si="87">(F110)/I110</f>
        <v>0.5</v>
      </c>
      <c r="H110" s="98" t="s">
        <v>33</v>
      </c>
      <c r="I110" s="111">
        <f>(C110-C61)*10</f>
        <v>300</v>
      </c>
      <c r="J110" s="112">
        <f>I110/(F61)</f>
        <v>1.76470588235294</v>
      </c>
    </row>
    <row r="111" spans="1:10" ht="16.5" hidden="1" customHeight="1" outlineLevel="2">
      <c r="A111" s="87">
        <f>B111-B51</f>
        <v>91</v>
      </c>
      <c r="B111" s="92">
        <v>42986</v>
      </c>
      <c r="C111" s="78">
        <v>1694</v>
      </c>
      <c r="D111" s="78">
        <v>1711</v>
      </c>
      <c r="E111" s="116">
        <f t="shared" ref="E111" si="88">(C111-D111)/C111</f>
        <v>-1.00354191263282E-2</v>
      </c>
      <c r="F111" s="78"/>
      <c r="G111" s="97"/>
      <c r="H111" s="86" t="s">
        <v>40</v>
      </c>
      <c r="I111" s="113">
        <f>(C111-C61)*10</f>
        <v>-10</v>
      </c>
      <c r="J111" s="114">
        <f>(-I111-F61)/F61</f>
        <v>-0.94117647058823495</v>
      </c>
    </row>
    <row r="112" spans="1:10" ht="16.5" hidden="1" customHeight="1" outlineLevel="2">
      <c r="A112" s="87">
        <f>B112-B51</f>
        <v>94</v>
      </c>
      <c r="B112" s="92">
        <v>42989</v>
      </c>
      <c r="C112" s="78">
        <v>1695</v>
      </c>
      <c r="D112" s="78">
        <v>1712</v>
      </c>
      <c r="E112" s="116">
        <f t="shared" ref="E112" si="89">(C112-D112)/C112</f>
        <v>-1.0029498525073699E-2</v>
      </c>
      <c r="F112" s="78"/>
      <c r="G112" s="97"/>
      <c r="H112" s="86" t="s">
        <v>40</v>
      </c>
      <c r="I112" s="113">
        <f>(C112-C62)*10</f>
        <v>-30</v>
      </c>
      <c r="J112" s="114">
        <f>(-I112-F62)/F62</f>
        <v>-0.83333333333333304</v>
      </c>
    </row>
    <row r="113" spans="1:10" ht="16.5" hidden="1" customHeight="1" outlineLevel="2">
      <c r="A113" s="87">
        <f>B113-B51</f>
        <v>95</v>
      </c>
      <c r="B113" s="92">
        <v>42990</v>
      </c>
      <c r="C113" s="78">
        <v>1698</v>
      </c>
      <c r="D113" s="78">
        <v>1713</v>
      </c>
      <c r="E113" s="116">
        <f t="shared" ref="E113" si="90">(C113-D113)/C113</f>
        <v>-8.8339222614840993E-3</v>
      </c>
      <c r="F113" s="78"/>
      <c r="G113" s="97"/>
      <c r="H113" s="86" t="s">
        <v>40</v>
      </c>
      <c r="I113" s="111">
        <f>(C113-C61)*10</f>
        <v>30</v>
      </c>
      <c r="J113" s="112">
        <f>I113/(F61)</f>
        <v>0.17647058823529399</v>
      </c>
    </row>
    <row r="114" spans="1:10" ht="16.5" hidden="1" customHeight="1" outlineLevel="2">
      <c r="A114" s="87">
        <f>B114-B51</f>
        <v>96</v>
      </c>
      <c r="B114" s="92">
        <v>42991</v>
      </c>
      <c r="C114" s="78">
        <v>1699</v>
      </c>
      <c r="D114" s="78">
        <v>1714</v>
      </c>
      <c r="E114" s="116">
        <f t="shared" ref="E114" si="91">(C114-D114)/C114</f>
        <v>-8.8287227781047705E-3</v>
      </c>
      <c r="F114" s="78"/>
      <c r="G114" s="97"/>
      <c r="H114" s="86" t="s">
        <v>40</v>
      </c>
      <c r="I114" s="111">
        <f>(C114-C61)*10</f>
        <v>40</v>
      </c>
      <c r="J114" s="112">
        <f>I114/(F61)</f>
        <v>0.23529411764705899</v>
      </c>
    </row>
    <row r="115" spans="1:10" ht="16.5" hidden="1" customHeight="1" outlineLevel="2">
      <c r="A115" s="87">
        <f>B115-B51</f>
        <v>97</v>
      </c>
      <c r="B115" s="92">
        <v>42992</v>
      </c>
      <c r="C115" s="78">
        <v>1711</v>
      </c>
      <c r="D115" s="78">
        <v>1715</v>
      </c>
      <c r="E115" s="116">
        <f t="shared" ref="E115" si="92">(C115-D115)/C115</f>
        <v>-2.3378141437755701E-3</v>
      </c>
      <c r="F115" s="78"/>
      <c r="G115" s="97"/>
      <c r="H115" s="86" t="s">
        <v>40</v>
      </c>
      <c r="I115" s="111">
        <f>(C115-C61)*10</f>
        <v>160</v>
      </c>
      <c r="J115" s="112">
        <f>I115/(F61)</f>
        <v>0.94117647058823495</v>
      </c>
    </row>
    <row r="116" spans="1:10" ht="16.5" customHeight="1" outlineLevel="1" collapsed="1">
      <c r="A116" s="959" t="s">
        <v>235</v>
      </c>
      <c r="B116" s="851"/>
      <c r="C116" s="851"/>
      <c r="D116" s="851"/>
      <c r="E116" s="851"/>
      <c r="F116" s="851"/>
      <c r="G116" s="851"/>
      <c r="H116" s="851"/>
      <c r="I116" s="851"/>
      <c r="J116" s="852"/>
    </row>
    <row r="117" spans="1:10" ht="16.5" hidden="1" customHeight="1" outlineLevel="2">
      <c r="A117" s="87">
        <f>B117-B51</f>
        <v>98</v>
      </c>
      <c r="B117" s="92">
        <v>42993</v>
      </c>
      <c r="C117" s="78">
        <v>1700</v>
      </c>
      <c r="D117" s="78">
        <v>1715</v>
      </c>
      <c r="E117" s="116">
        <f t="shared" ref="E117" si="93">(C117-D117)/C117</f>
        <v>-8.8235294117647092E-3</v>
      </c>
      <c r="F117" s="78"/>
      <c r="G117" s="97"/>
      <c r="H117" s="86" t="s">
        <v>40</v>
      </c>
      <c r="I117" s="111">
        <f>(C117-C61)*10</f>
        <v>50</v>
      </c>
      <c r="J117" s="112">
        <f>I117/(F61)</f>
        <v>0.29411764705882398</v>
      </c>
    </row>
    <row r="118" spans="1:10" ht="16.5" hidden="1" customHeight="1" outlineLevel="2">
      <c r="A118" s="87">
        <f>B118-B51</f>
        <v>101</v>
      </c>
      <c r="B118" s="92">
        <v>42996</v>
      </c>
      <c r="C118" s="78">
        <v>1701</v>
      </c>
      <c r="D118" s="78">
        <v>1714</v>
      </c>
      <c r="E118" s="116">
        <f t="shared" ref="E118" si="94">(C118-D118)/C118</f>
        <v>-7.6425631981187504E-3</v>
      </c>
      <c r="F118" s="78"/>
      <c r="G118" s="97"/>
      <c r="H118" s="86" t="s">
        <v>40</v>
      </c>
      <c r="I118" s="111">
        <f>(C118-C61)*10</f>
        <v>60</v>
      </c>
      <c r="J118" s="112">
        <f>I118/(F61)</f>
        <v>0.35294117647058798</v>
      </c>
    </row>
    <row r="119" spans="1:10" ht="16.5" hidden="1" customHeight="1" outlineLevel="2">
      <c r="A119" s="87">
        <f>B119-B51</f>
        <v>102</v>
      </c>
      <c r="B119" s="92">
        <v>42997</v>
      </c>
      <c r="C119" s="78">
        <v>1705</v>
      </c>
      <c r="D119" s="78">
        <v>1714</v>
      </c>
      <c r="E119" s="116">
        <f t="shared" ref="E119" si="95">(C119-D119)/C119</f>
        <v>-5.2785923753665698E-3</v>
      </c>
      <c r="F119" s="78"/>
      <c r="G119" s="97"/>
      <c r="H119" s="86" t="s">
        <v>40</v>
      </c>
      <c r="I119" s="111">
        <f>(C119-C61)*10</f>
        <v>100</v>
      </c>
      <c r="J119" s="112">
        <f>I119/(F61)</f>
        <v>0.58823529411764697</v>
      </c>
    </row>
    <row r="120" spans="1:10" ht="16.5" hidden="1" customHeight="1" outlineLevel="2">
      <c r="A120" s="87">
        <f>B120-B51</f>
        <v>103</v>
      </c>
      <c r="B120" s="92">
        <v>42998</v>
      </c>
      <c r="C120" s="78">
        <v>1704</v>
      </c>
      <c r="D120" s="78">
        <v>1713</v>
      </c>
      <c r="E120" s="116">
        <f t="shared" ref="E120:E121" si="96">(C120-D120)/C120</f>
        <v>-5.2816901408450703E-3</v>
      </c>
      <c r="F120" s="78"/>
      <c r="G120" s="97"/>
      <c r="H120" s="86" t="s">
        <v>40</v>
      </c>
      <c r="I120" s="111">
        <f>(C120-C61)*10</f>
        <v>90</v>
      </c>
      <c r="J120" s="112">
        <f>I120/(F61)</f>
        <v>0.52941176470588203</v>
      </c>
    </row>
    <row r="121" spans="1:10" ht="16.5" hidden="1" customHeight="1" outlineLevel="2">
      <c r="A121" s="87">
        <f>B121-B51</f>
        <v>104</v>
      </c>
      <c r="B121" s="92">
        <v>42999</v>
      </c>
      <c r="C121" s="78">
        <v>1716</v>
      </c>
      <c r="D121" s="78">
        <v>1713</v>
      </c>
      <c r="E121" s="79">
        <f t="shared" si="96"/>
        <v>1.74825174825175E-3</v>
      </c>
      <c r="F121" s="78">
        <f t="shared" ref="F121" si="97">(C121-D121)*10</f>
        <v>30</v>
      </c>
      <c r="G121" s="97">
        <f t="shared" ref="G121" si="98">(F121)/I121</f>
        <v>0.14285714285714299</v>
      </c>
      <c r="H121" s="98" t="s">
        <v>33</v>
      </c>
      <c r="I121" s="111">
        <f>(C121-C61)*10</f>
        <v>210</v>
      </c>
      <c r="J121" s="112">
        <f>I121/(F61)</f>
        <v>1.23529411764706</v>
      </c>
    </row>
    <row r="122" spans="1:10" ht="16.5" hidden="1" customHeight="1" outlineLevel="2">
      <c r="A122" s="87">
        <f>B122-B51</f>
        <v>105</v>
      </c>
      <c r="B122" s="92">
        <v>43000</v>
      </c>
      <c r="C122" s="78">
        <v>1723</v>
      </c>
      <c r="D122" s="78">
        <v>1713</v>
      </c>
      <c r="E122" s="79">
        <f t="shared" ref="E122" si="99">(C122-D122)/C122</f>
        <v>5.8038305281485798E-3</v>
      </c>
      <c r="F122" s="78">
        <f t="shared" ref="F122" si="100">(C122-D122)*10</f>
        <v>100</v>
      </c>
      <c r="G122" s="97">
        <f t="shared" ref="G122" si="101">(F122)/I122</f>
        <v>0.35714285714285698</v>
      </c>
      <c r="H122" s="98" t="s">
        <v>33</v>
      </c>
      <c r="I122" s="111">
        <f>(C122-C61)*10</f>
        <v>280</v>
      </c>
      <c r="J122" s="112">
        <f>I122/(F61)</f>
        <v>1.6470588235294099</v>
      </c>
    </row>
    <row r="123" spans="1:10" ht="16.5" hidden="1" customHeight="1" outlineLevel="2">
      <c r="A123" s="87">
        <f>B123-B51</f>
        <v>108</v>
      </c>
      <c r="B123" s="92">
        <v>43003</v>
      </c>
      <c r="C123" s="78">
        <v>1720</v>
      </c>
      <c r="D123" s="78">
        <v>1713</v>
      </c>
      <c r="E123" s="79">
        <f t="shared" ref="E123" si="102">(C123-D123)/C123</f>
        <v>4.0697674418604703E-3</v>
      </c>
      <c r="F123" s="78">
        <f t="shared" ref="F123" si="103">(C123-D123)*10</f>
        <v>70</v>
      </c>
      <c r="G123" s="97">
        <f t="shared" ref="G123" si="104">(F123)/I123</f>
        <v>0.28000000000000003</v>
      </c>
      <c r="H123" s="98" t="s">
        <v>33</v>
      </c>
      <c r="I123" s="111">
        <f>(C123-C61)*10</f>
        <v>250</v>
      </c>
      <c r="J123" s="112">
        <f>I123/(F61)</f>
        <v>1.47058823529412</v>
      </c>
    </row>
    <row r="124" spans="1:10" ht="16.5" hidden="1" customHeight="1" outlineLevel="2">
      <c r="A124" s="87">
        <f>B124-B51</f>
        <v>109</v>
      </c>
      <c r="B124" s="92">
        <v>43004</v>
      </c>
      <c r="C124" s="78">
        <v>1731</v>
      </c>
      <c r="D124" s="78">
        <v>1713</v>
      </c>
      <c r="E124" s="79">
        <f t="shared" ref="E124" si="105">(C124-D124)/C124</f>
        <v>1.03986135181976E-2</v>
      </c>
      <c r="F124" s="78">
        <f t="shared" ref="F124" si="106">(C124-D124)*10</f>
        <v>180</v>
      </c>
      <c r="G124" s="97">
        <f t="shared" ref="G124" si="107">(F124)/I124</f>
        <v>0.5</v>
      </c>
      <c r="H124" s="98" t="s">
        <v>33</v>
      </c>
      <c r="I124" s="111">
        <f>(C124-C61)*10</f>
        <v>360</v>
      </c>
      <c r="J124" s="112">
        <f>I124/(F61)</f>
        <v>2.1176470588235299</v>
      </c>
    </row>
    <row r="125" spans="1:10" ht="16.5" hidden="1" customHeight="1" outlineLevel="2">
      <c r="A125" s="87">
        <f>B125-B51</f>
        <v>110</v>
      </c>
      <c r="B125" s="92">
        <v>43005</v>
      </c>
      <c r="C125" s="78">
        <v>1722</v>
      </c>
      <c r="D125" s="78">
        <v>1713</v>
      </c>
      <c r="E125" s="79">
        <f t="shared" ref="E125" si="108">(C125-D125)/C125</f>
        <v>5.2264808362369299E-3</v>
      </c>
      <c r="F125" s="78">
        <f t="shared" ref="F125" si="109">(C125-D125)*10</f>
        <v>90</v>
      </c>
      <c r="G125" s="97">
        <f t="shared" ref="G125" si="110">(F125)/I125</f>
        <v>0.33333333333333298</v>
      </c>
      <c r="H125" s="98" t="s">
        <v>33</v>
      </c>
      <c r="I125" s="111">
        <f>(C125-C61)*10</f>
        <v>270</v>
      </c>
      <c r="J125" s="112">
        <f>I125/(F61)</f>
        <v>1.5882352941176501</v>
      </c>
    </row>
    <row r="126" spans="1:10" ht="16.5" hidden="1" customHeight="1" outlineLevel="2">
      <c r="A126" s="87">
        <f>B126-B51</f>
        <v>111</v>
      </c>
      <c r="B126" s="92">
        <v>43006</v>
      </c>
      <c r="C126" s="78">
        <v>1704</v>
      </c>
      <c r="D126" s="78">
        <v>1711</v>
      </c>
      <c r="E126" s="116">
        <f t="shared" ref="E126" si="111">(C126-D126)/C126</f>
        <v>-4.1079812206572799E-3</v>
      </c>
      <c r="F126" s="78"/>
      <c r="G126" s="97"/>
      <c r="H126" s="86" t="s">
        <v>40</v>
      </c>
      <c r="I126" s="111">
        <f>(C126-C61)*10</f>
        <v>90</v>
      </c>
      <c r="J126" s="112">
        <f>I126/(F61)</f>
        <v>0.52941176470588203</v>
      </c>
    </row>
    <row r="127" spans="1:10" ht="16.5" hidden="1" customHeight="1" outlineLevel="2">
      <c r="A127" s="87">
        <f>B127-B51</f>
        <v>112</v>
      </c>
      <c r="B127" s="92">
        <v>43007</v>
      </c>
      <c r="C127" s="78">
        <v>1704</v>
      </c>
      <c r="D127" s="78">
        <v>1710</v>
      </c>
      <c r="E127" s="116">
        <f t="shared" ref="E127" si="112">(C127-D127)/C127</f>
        <v>-3.5211267605633799E-3</v>
      </c>
      <c r="F127" s="78"/>
      <c r="G127" s="97"/>
      <c r="H127" s="86" t="s">
        <v>40</v>
      </c>
      <c r="I127" s="111">
        <f>(C127-C61)*10</f>
        <v>90</v>
      </c>
      <c r="J127" s="112">
        <f>I127/(F61)</f>
        <v>0.52941176470588203</v>
      </c>
    </row>
    <row r="128" spans="1:10" ht="17.25" hidden="1" customHeight="1" outlineLevel="2">
      <c r="A128" s="87">
        <f>B128-B51</f>
        <v>122</v>
      </c>
      <c r="B128" s="92">
        <v>43017</v>
      </c>
      <c r="C128" s="78">
        <v>1679</v>
      </c>
      <c r="D128" s="78">
        <v>1708</v>
      </c>
      <c r="E128" s="116">
        <f t="shared" ref="E128" si="113">(C128-D128)/C128</f>
        <v>-1.72721858248958E-2</v>
      </c>
      <c r="F128" s="78"/>
      <c r="G128" s="97"/>
      <c r="H128" s="86" t="s">
        <v>40</v>
      </c>
      <c r="I128" s="111">
        <f>(C128-C62)*10</f>
        <v>-190</v>
      </c>
      <c r="J128" s="114">
        <f>(-I128-F61)/F61</f>
        <v>0.11764705882352899</v>
      </c>
    </row>
    <row r="129" spans="1:10" ht="50.25" customHeight="1" outlineLevel="1">
      <c r="A129" s="846" t="s">
        <v>41</v>
      </c>
      <c r="B129" s="768"/>
      <c r="C129" s="768"/>
      <c r="D129" s="768"/>
      <c r="E129" s="768"/>
      <c r="F129" s="768"/>
      <c r="G129" s="768"/>
      <c r="H129" s="768"/>
      <c r="I129" s="768"/>
      <c r="J129" s="769"/>
    </row>
    <row r="130" spans="1:10" ht="16.5">
      <c r="A130" s="117"/>
      <c r="B130" s="118"/>
      <c r="C130" s="119"/>
      <c r="D130" s="119"/>
      <c r="E130" s="120"/>
      <c r="F130" s="119"/>
      <c r="G130" s="119"/>
      <c r="H130" s="121"/>
      <c r="I130" s="100"/>
    </row>
    <row r="131" spans="1:10" ht="16.5">
      <c r="A131" s="83"/>
      <c r="B131" s="122"/>
      <c r="C131" s="123"/>
      <c r="D131" s="123"/>
      <c r="E131" s="124"/>
      <c r="F131" s="123"/>
      <c r="G131" s="123"/>
      <c r="H131" s="125"/>
      <c r="I131" s="141"/>
    </row>
    <row r="132" spans="1:10" ht="16.5">
      <c r="A132" s="126"/>
      <c r="B132" s="127"/>
      <c r="C132" s="128"/>
      <c r="D132" s="128"/>
      <c r="E132" s="129"/>
      <c r="F132" s="128"/>
      <c r="G132" s="128"/>
      <c r="H132" s="130"/>
      <c r="I132" s="142"/>
    </row>
    <row r="135" spans="1:10" collapsed="1">
      <c r="A135" s="767" t="s">
        <v>32</v>
      </c>
      <c r="B135" s="768"/>
      <c r="C135" s="768"/>
      <c r="D135" s="768"/>
      <c r="E135" s="768"/>
      <c r="F135" s="768"/>
      <c r="G135" s="768"/>
      <c r="H135" s="768"/>
      <c r="I135" s="769"/>
    </row>
    <row r="136" spans="1:10" hidden="1" outlineLevel="1">
      <c r="A136" s="797" t="s">
        <v>155</v>
      </c>
      <c r="B136" s="798"/>
      <c r="C136" s="799"/>
      <c r="D136" s="131" t="s">
        <v>25</v>
      </c>
      <c r="E136" s="798" t="s">
        <v>102</v>
      </c>
      <c r="F136" s="799"/>
      <c r="G136" s="798" t="s">
        <v>103</v>
      </c>
      <c r="H136" s="798"/>
      <c r="I136" s="800"/>
    </row>
    <row r="137" spans="1:10" hidden="1" outlineLevel="1">
      <c r="A137" s="132" t="s">
        <v>104</v>
      </c>
      <c r="B137" s="847" t="s">
        <v>156</v>
      </c>
      <c r="C137" s="809"/>
      <c r="D137" s="133" t="s">
        <v>157</v>
      </c>
      <c r="E137" s="803" t="s">
        <v>107</v>
      </c>
      <c r="F137" s="803"/>
      <c r="G137" s="804" t="s">
        <v>158</v>
      </c>
      <c r="H137" s="804"/>
      <c r="I137" s="805"/>
    </row>
    <row r="138" spans="1:10" hidden="1" outlineLevel="1">
      <c r="A138" s="132" t="s">
        <v>104</v>
      </c>
      <c r="B138" s="847" t="s">
        <v>159</v>
      </c>
      <c r="C138" s="809"/>
      <c r="D138" s="134" t="s">
        <v>160</v>
      </c>
      <c r="E138" s="803" t="s">
        <v>111</v>
      </c>
      <c r="F138" s="803"/>
      <c r="G138" s="801" t="s">
        <v>112</v>
      </c>
      <c r="H138" s="801"/>
      <c r="I138" s="806"/>
    </row>
    <row r="139" spans="1:10" hidden="1" outlineLevel="1">
      <c r="A139" s="807" t="s">
        <v>112</v>
      </c>
      <c r="B139" s="801"/>
      <c r="C139" s="802"/>
      <c r="D139" s="135"/>
      <c r="E139" s="801"/>
      <c r="F139" s="802"/>
      <c r="G139" s="801"/>
      <c r="H139" s="801"/>
      <c r="I139" s="806"/>
    </row>
    <row r="140" spans="1:10" hidden="1" outlineLevel="1">
      <c r="A140" s="136" t="s">
        <v>104</v>
      </c>
      <c r="B140" s="808" t="s">
        <v>161</v>
      </c>
      <c r="C140" s="809"/>
      <c r="D140" s="137" t="s">
        <v>157</v>
      </c>
      <c r="E140" s="803" t="s">
        <v>107</v>
      </c>
      <c r="F140" s="803"/>
      <c r="G140" s="804" t="s">
        <v>158</v>
      </c>
      <c r="H140" s="804"/>
      <c r="I140" s="805"/>
    </row>
    <row r="141" spans="1:10" hidden="1" outlineLevel="1">
      <c r="A141" s="136" t="s">
        <v>104</v>
      </c>
      <c r="B141" s="810" t="s">
        <v>159</v>
      </c>
      <c r="C141" s="811"/>
      <c r="D141" s="138" t="s">
        <v>160</v>
      </c>
      <c r="E141" s="812" t="s">
        <v>111</v>
      </c>
      <c r="F141" s="812"/>
      <c r="G141" s="824" t="s">
        <v>112</v>
      </c>
      <c r="H141" s="824"/>
      <c r="I141" s="916"/>
    </row>
    <row r="143" spans="1:10" ht="16.5" collapsed="1">
      <c r="A143" s="816" t="s">
        <v>40</v>
      </c>
      <c r="B143" s="817"/>
      <c r="C143" s="817"/>
      <c r="D143" s="817"/>
      <c r="E143" s="817"/>
      <c r="F143" s="779"/>
      <c r="G143" s="779"/>
      <c r="H143" s="779"/>
      <c r="I143" s="780"/>
    </row>
    <row r="144" spans="1:10" hidden="1" outlineLevel="1">
      <c r="A144" s="797" t="s">
        <v>117</v>
      </c>
      <c r="B144" s="799"/>
      <c r="C144" s="798" t="s">
        <v>25</v>
      </c>
      <c r="D144" s="799"/>
      <c r="E144" s="799"/>
      <c r="F144" s="799"/>
      <c r="G144" s="799"/>
      <c r="H144" s="799"/>
      <c r="I144" s="818"/>
    </row>
    <row r="145" spans="1:9" hidden="1" outlineLevel="1">
      <c r="A145" s="140" t="s">
        <v>104</v>
      </c>
      <c r="B145" s="139" t="s">
        <v>118</v>
      </c>
      <c r="C145" s="819" t="s">
        <v>236</v>
      </c>
      <c r="D145" s="820"/>
      <c r="E145" s="820"/>
      <c r="F145" s="820"/>
      <c r="G145" s="820"/>
      <c r="H145" s="820"/>
      <c r="I145" s="821"/>
    </row>
    <row r="147" spans="1:9" ht="16.5" collapsed="1">
      <c r="A147" s="777" t="s">
        <v>33</v>
      </c>
      <c r="B147" s="778"/>
      <c r="C147" s="778"/>
      <c r="D147" s="778"/>
      <c r="E147" s="778"/>
      <c r="F147" s="779"/>
      <c r="G147" s="779"/>
      <c r="H147" s="779"/>
      <c r="I147" s="780"/>
    </row>
    <row r="148" spans="1:9" hidden="1" outlineLevel="1">
      <c r="A148" s="797" t="s">
        <v>117</v>
      </c>
      <c r="B148" s="799"/>
      <c r="C148" s="798" t="s">
        <v>25</v>
      </c>
      <c r="D148" s="799"/>
      <c r="E148" s="799"/>
      <c r="F148" s="799"/>
      <c r="G148" s="799"/>
      <c r="H148" s="799"/>
      <c r="I148" s="818"/>
    </row>
    <row r="149" spans="1:9" hidden="1" outlineLevel="1">
      <c r="A149" s="140" t="s">
        <v>104</v>
      </c>
      <c r="B149" s="139" t="s">
        <v>186</v>
      </c>
      <c r="C149" s="819" t="s">
        <v>236</v>
      </c>
      <c r="D149" s="820"/>
      <c r="E149" s="820"/>
      <c r="F149" s="820"/>
      <c r="G149" s="820"/>
      <c r="H149" s="820"/>
      <c r="I149" s="821"/>
    </row>
    <row r="151" spans="1:9" ht="16.5" collapsed="1">
      <c r="A151" s="781" t="s">
        <v>35</v>
      </c>
      <c r="B151" s="782"/>
      <c r="C151" s="782"/>
      <c r="D151" s="782"/>
      <c r="E151" s="782"/>
      <c r="F151" s="779"/>
      <c r="G151" s="779"/>
      <c r="H151" s="779"/>
      <c r="I151" s="780"/>
    </row>
    <row r="152" spans="1:9" hidden="1" outlineLevel="1">
      <c r="A152" s="797" t="s">
        <v>121</v>
      </c>
      <c r="B152" s="798"/>
      <c r="C152" s="799"/>
      <c r="D152" s="131" t="s">
        <v>25</v>
      </c>
      <c r="E152" s="798" t="s">
        <v>102</v>
      </c>
      <c r="F152" s="799"/>
      <c r="G152" s="798" t="s">
        <v>103</v>
      </c>
      <c r="H152" s="798"/>
      <c r="I152" s="800"/>
    </row>
    <row r="153" spans="1:9" hidden="1" outlineLevel="1">
      <c r="A153" s="132" t="s">
        <v>104</v>
      </c>
      <c r="B153" s="801" t="s">
        <v>237</v>
      </c>
      <c r="C153" s="802"/>
      <c r="D153" s="133" t="s">
        <v>123</v>
      </c>
      <c r="E153" s="804" t="s">
        <v>124</v>
      </c>
      <c r="F153" s="802"/>
      <c r="G153" s="804" t="s">
        <v>125</v>
      </c>
      <c r="H153" s="822"/>
      <c r="I153" s="823"/>
    </row>
    <row r="154" spans="1:9" hidden="1" outlineLevel="1">
      <c r="A154" s="140" t="s">
        <v>104</v>
      </c>
      <c r="B154" s="824" t="s">
        <v>238</v>
      </c>
      <c r="C154" s="820"/>
      <c r="D154" s="139"/>
      <c r="E154" s="824"/>
      <c r="F154" s="820"/>
      <c r="G154" s="824" t="s">
        <v>33</v>
      </c>
      <c r="H154" s="820"/>
      <c r="I154" s="821"/>
    </row>
    <row r="156" spans="1:9" collapsed="1">
      <c r="A156" s="941" t="s">
        <v>239</v>
      </c>
      <c r="B156" s="942"/>
      <c r="C156" s="942"/>
      <c r="D156" s="942"/>
      <c r="E156" s="942"/>
      <c r="F156" s="942"/>
      <c r="G156" s="942"/>
      <c r="H156" s="942"/>
      <c r="I156" s="943"/>
    </row>
    <row r="157" spans="1:9" hidden="1" outlineLevel="1" collapsed="1">
      <c r="A157" s="960" t="s">
        <v>240</v>
      </c>
      <c r="B157" s="961"/>
      <c r="C157" s="961"/>
      <c r="D157" s="961"/>
      <c r="E157" s="961"/>
      <c r="F157" s="961"/>
      <c r="G157" s="961"/>
      <c r="H157" s="961"/>
      <c r="I157" s="962"/>
    </row>
    <row r="158" spans="1:9" hidden="1" outlineLevel="2">
      <c r="A158" s="947" t="s">
        <v>241</v>
      </c>
      <c r="B158" s="948"/>
      <c r="C158" s="948"/>
      <c r="D158" s="948"/>
      <c r="E158" s="948"/>
      <c r="F158" s="948"/>
      <c r="G158" s="948"/>
      <c r="H158" s="948"/>
      <c r="I158" s="949"/>
    </row>
    <row r="159" spans="1:9" hidden="1" outlineLevel="1" collapsed="1">
      <c r="A159" s="963" t="s">
        <v>242</v>
      </c>
      <c r="B159" s="948"/>
      <c r="C159" s="948"/>
      <c r="D159" s="948"/>
      <c r="E159" s="948"/>
      <c r="F159" s="948"/>
      <c r="G159" s="948"/>
      <c r="H159" s="948"/>
      <c r="I159" s="949"/>
    </row>
    <row r="160" spans="1:9" hidden="1" outlineLevel="2">
      <c r="A160" s="964" t="s">
        <v>243</v>
      </c>
      <c r="B160" s="965"/>
      <c r="C160" s="965"/>
      <c r="D160" s="965"/>
      <c r="E160" s="965"/>
      <c r="F160" s="965"/>
      <c r="G160" s="965"/>
      <c r="H160" s="965"/>
      <c r="I160" s="966"/>
    </row>
  </sheetData>
  <mergeCells count="61">
    <mergeCell ref="A156:I156"/>
    <mergeCell ref="A157:I157"/>
    <mergeCell ref="A158:I158"/>
    <mergeCell ref="A159:I159"/>
    <mergeCell ref="A160:I160"/>
    <mergeCell ref="B153:C153"/>
    <mergeCell ref="E153:F153"/>
    <mergeCell ref="G153:I153"/>
    <mergeCell ref="B154:C154"/>
    <mergeCell ref="E154:F154"/>
    <mergeCell ref="G154:I154"/>
    <mergeCell ref="A148:B148"/>
    <mergeCell ref="C148:I148"/>
    <mergeCell ref="C149:I149"/>
    <mergeCell ref="A151:I151"/>
    <mergeCell ref="A152:C152"/>
    <mergeCell ref="E152:F152"/>
    <mergeCell ref="G152:I152"/>
    <mergeCell ref="A143:I143"/>
    <mergeCell ref="A144:B144"/>
    <mergeCell ref="C144:I144"/>
    <mergeCell ref="C145:I145"/>
    <mergeCell ref="A147:I147"/>
    <mergeCell ref="B140:C140"/>
    <mergeCell ref="E140:F140"/>
    <mergeCell ref="G140:I140"/>
    <mergeCell ref="B141:C141"/>
    <mergeCell ref="E141:F141"/>
    <mergeCell ref="G141:I141"/>
    <mergeCell ref="B138:C138"/>
    <mergeCell ref="E138:F138"/>
    <mergeCell ref="G138:I138"/>
    <mergeCell ref="A139:C139"/>
    <mergeCell ref="E139:F139"/>
    <mergeCell ref="G139:I139"/>
    <mergeCell ref="A136:C136"/>
    <mergeCell ref="E136:F136"/>
    <mergeCell ref="G136:I136"/>
    <mergeCell ref="B137:C137"/>
    <mergeCell ref="E137:F137"/>
    <mergeCell ref="G137:I137"/>
    <mergeCell ref="A71:J71"/>
    <mergeCell ref="A87:J87"/>
    <mergeCell ref="A116:J116"/>
    <mergeCell ref="A129:J129"/>
    <mergeCell ref="A135:I135"/>
    <mergeCell ref="A40:J40"/>
    <mergeCell ref="A44:J44"/>
    <mergeCell ref="A48:J48"/>
    <mergeCell ref="A52:J52"/>
    <mergeCell ref="A54:J54"/>
    <mergeCell ref="A20:J20"/>
    <mergeCell ref="A24:J24"/>
    <mergeCell ref="A28:J28"/>
    <mergeCell ref="A32:J32"/>
    <mergeCell ref="A36:J36"/>
    <mergeCell ref="A2:I2"/>
    <mergeCell ref="A4:J4"/>
    <mergeCell ref="A8:J8"/>
    <mergeCell ref="A12:J12"/>
    <mergeCell ref="A16:J1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C17" sqref="C17"/>
    </sheetView>
  </sheetViews>
  <sheetFormatPr defaultColWidth="9" defaultRowHeight="13.5" outlineLevelRow="2"/>
  <cols>
    <col min="1" max="1" width="13.25" style="39" customWidth="1"/>
    <col min="2" max="2" width="8.5" style="39" customWidth="1"/>
    <col min="3" max="3" width="85" style="39" customWidth="1"/>
    <col min="4" max="4" width="24.625" style="39" customWidth="1"/>
    <col min="5" max="16384" width="9" style="39"/>
  </cols>
  <sheetData>
    <row r="1" spans="1:3">
      <c r="A1" s="39" t="s">
        <v>14</v>
      </c>
      <c r="B1" s="39" t="s">
        <v>244</v>
      </c>
      <c r="C1" s="39" t="s">
        <v>19</v>
      </c>
    </row>
    <row r="2" spans="1:3" s="38" customFormat="1" ht="19.5" customHeight="1" collapsed="1">
      <c r="A2" s="40">
        <v>42999</v>
      </c>
      <c r="B2" s="38" t="s">
        <v>245</v>
      </c>
      <c r="C2" s="41">
        <v>-200</v>
      </c>
    </row>
    <row r="3" spans="1:3" ht="231" hidden="1" customHeight="1" outlineLevel="1">
      <c r="A3" s="967"/>
      <c r="B3" s="967"/>
      <c r="C3" s="967"/>
    </row>
    <row r="4" spans="1:3" collapsed="1">
      <c r="A4" s="40">
        <v>43000</v>
      </c>
      <c r="B4" s="38" t="s">
        <v>245</v>
      </c>
      <c r="C4" s="41">
        <v>-50</v>
      </c>
    </row>
    <row r="5" spans="1:3" ht="111.75" hidden="1" customHeight="1" outlineLevel="2">
      <c r="A5" s="967"/>
      <c r="B5" s="967"/>
      <c r="C5" s="967"/>
    </row>
    <row r="6" spans="1:3" collapsed="1">
      <c r="A6" s="40">
        <v>43017</v>
      </c>
      <c r="B6" s="38" t="s">
        <v>246</v>
      </c>
      <c r="C6" s="41" t="s">
        <v>247</v>
      </c>
    </row>
    <row r="7" spans="1:3" ht="164.25" hidden="1" customHeight="1" outlineLevel="1">
      <c r="A7" s="967"/>
      <c r="B7" s="967"/>
      <c r="C7" s="967"/>
    </row>
    <row r="8" spans="1:3" collapsed="1">
      <c r="A8" s="40">
        <v>43021</v>
      </c>
      <c r="B8" s="38" t="s">
        <v>245</v>
      </c>
      <c r="C8" s="41" t="s">
        <v>248</v>
      </c>
    </row>
    <row r="9" spans="1:3" ht="243" hidden="1" customHeight="1" outlineLevel="1">
      <c r="A9" s="967"/>
      <c r="B9" s="967"/>
      <c r="C9" s="967"/>
    </row>
  </sheetData>
  <mergeCells count="4">
    <mergeCell ref="A3:C3"/>
    <mergeCell ref="A5:C5"/>
    <mergeCell ref="A7:C7"/>
    <mergeCell ref="A9:C9"/>
  </mergeCells>
  <phoneticPr fontId="60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X64"/>
  <sheetViews>
    <sheetView tabSelected="1" topLeftCell="A7" zoomScaleNormal="100" workbookViewId="0">
      <pane xSplit="5" topLeftCell="CW1" activePane="topRight" state="frozen"/>
      <selection pane="topRight" activeCell="CX10" sqref="CX10"/>
    </sheetView>
  </sheetViews>
  <sheetFormatPr defaultColWidth="9" defaultRowHeight="16.5"/>
  <cols>
    <col min="1" max="1" width="9.875" style="1" customWidth="1"/>
    <col min="2" max="2" width="10.75" style="2" customWidth="1"/>
    <col min="3" max="3" width="15.25" style="3" customWidth="1"/>
    <col min="4" max="4" width="13.5" style="3" customWidth="1"/>
    <col min="5" max="5" width="9.5" style="3" customWidth="1"/>
    <col min="6" max="6" width="13.125" style="3" customWidth="1"/>
    <col min="7" max="8" width="14.875" style="3" customWidth="1"/>
    <col min="9" max="9" width="28" style="3" customWidth="1"/>
    <col min="10" max="16" width="12.125" style="3" customWidth="1"/>
    <col min="17" max="17" width="32.625" style="3" customWidth="1"/>
    <col min="18" max="18" width="31.625" style="3" customWidth="1"/>
    <col min="19" max="19" width="19" style="3" customWidth="1"/>
    <col min="20" max="20" width="22.375" style="3" customWidth="1"/>
    <col min="21" max="21" width="32.625" style="3" customWidth="1"/>
    <col min="22" max="22" width="33.5" style="3" customWidth="1"/>
    <col min="23" max="23" width="28.625" style="3" customWidth="1"/>
    <col min="24" max="24" width="21.875" style="3" customWidth="1"/>
    <col min="25" max="25" width="31.125" style="3" customWidth="1"/>
    <col min="26" max="26" width="21.75" style="3" customWidth="1"/>
    <col min="27" max="27" width="28.25" style="3" customWidth="1"/>
    <col min="28" max="28" width="31.125" style="3" customWidth="1"/>
    <col min="29" max="29" width="44.25" style="3" customWidth="1"/>
    <col min="30" max="30" width="45.5" style="3" customWidth="1"/>
    <col min="31" max="31" width="47.375" style="3" customWidth="1"/>
    <col min="32" max="32" width="48.125" style="3" customWidth="1"/>
    <col min="33" max="33" width="47.375" style="3" customWidth="1"/>
    <col min="34" max="34" width="46" style="3" customWidth="1"/>
    <col min="35" max="35" width="46.375" style="3" customWidth="1"/>
    <col min="36" max="36" width="41.25" style="3" customWidth="1"/>
    <col min="37" max="37" width="44" style="3" customWidth="1"/>
    <col min="38" max="38" width="48.625" style="3" customWidth="1"/>
    <col min="39" max="39" width="39.625" style="3" customWidth="1"/>
    <col min="40" max="40" width="33.625" style="3" customWidth="1"/>
    <col min="41" max="41" width="35.625" style="3" customWidth="1"/>
    <col min="42" max="42" width="33.875" style="3" customWidth="1"/>
    <col min="43" max="43" width="39.75" style="3" customWidth="1"/>
    <col min="44" max="44" width="39.875" style="3" customWidth="1"/>
    <col min="45" max="45" width="39.5" style="3" customWidth="1"/>
    <col min="46" max="46" width="50.75" style="3" customWidth="1"/>
    <col min="47" max="47" width="55.125" style="3" customWidth="1"/>
    <col min="48" max="48" width="22.875" style="3" customWidth="1"/>
    <col min="49" max="49" width="49.875" style="3" customWidth="1"/>
    <col min="50" max="50" width="38.5" style="3" customWidth="1"/>
    <col min="51" max="51" width="21" style="3" customWidth="1"/>
    <col min="52" max="52" width="38.125" style="3" customWidth="1"/>
    <col min="53" max="53" width="50.25" style="3" customWidth="1"/>
    <col min="54" max="54" width="50.125" style="3" customWidth="1"/>
    <col min="55" max="55" width="52.875" style="3" customWidth="1"/>
    <col min="56" max="56" width="54.375" style="3" customWidth="1"/>
    <col min="57" max="57" width="58.125" style="3" customWidth="1"/>
    <col min="58" max="59" width="44.75" style="3" bestFit="1" customWidth="1"/>
    <col min="60" max="60" width="54.25" style="3" customWidth="1"/>
    <col min="61" max="61" width="47.75" style="3" customWidth="1"/>
    <col min="62" max="62" width="30.375" style="3" customWidth="1"/>
    <col min="63" max="63" width="37" style="3" customWidth="1"/>
    <col min="64" max="64" width="40.125" style="3" customWidth="1"/>
    <col min="65" max="65" width="66" style="3" bestFit="1" customWidth="1"/>
    <col min="66" max="66" width="46.125" style="3" bestFit="1" customWidth="1"/>
    <col min="67" max="67" width="43.75" style="3" customWidth="1"/>
    <col min="68" max="68" width="54.625" style="3" customWidth="1"/>
    <col min="69" max="69" width="44.625" style="3" customWidth="1"/>
    <col min="70" max="70" width="40.125" style="3" bestFit="1" customWidth="1"/>
    <col min="71" max="71" width="48.5" style="3" customWidth="1"/>
    <col min="72" max="72" width="55" style="3" bestFit="1" customWidth="1"/>
    <col min="73" max="73" width="51.25" style="3" bestFit="1" customWidth="1"/>
    <col min="74" max="74" width="51.375" style="3" bestFit="1" customWidth="1"/>
    <col min="75" max="75" width="47" style="3" bestFit="1" customWidth="1"/>
    <col min="76" max="76" width="34.625" style="3" customWidth="1"/>
    <col min="77" max="77" width="41.375" style="3" customWidth="1"/>
    <col min="78" max="78" width="51.375" style="3" bestFit="1" customWidth="1"/>
    <col min="79" max="79" width="51.875" style="3" bestFit="1" customWidth="1"/>
    <col min="80" max="80" width="55.625" style="3" customWidth="1"/>
    <col min="81" max="81" width="47" style="3" bestFit="1" customWidth="1"/>
    <col min="82" max="82" width="52.25" style="3" customWidth="1"/>
    <col min="83" max="83" width="46.125" style="3" bestFit="1" customWidth="1"/>
    <col min="84" max="84" width="50.75" style="3" customWidth="1"/>
    <col min="85" max="85" width="55.625" style="3" bestFit="1" customWidth="1"/>
    <col min="86" max="88" width="46.125" style="3" bestFit="1" customWidth="1"/>
    <col min="89" max="89" width="55.625" style="3" bestFit="1" customWidth="1"/>
    <col min="90" max="90" width="46.125" style="3" bestFit="1" customWidth="1"/>
    <col min="91" max="91" width="44.375" style="3" bestFit="1" customWidth="1"/>
    <col min="92" max="92" width="49.25" style="3" customWidth="1"/>
    <col min="93" max="93" width="61.875" style="3" customWidth="1"/>
    <col min="94" max="94" width="58.375" style="3" customWidth="1"/>
    <col min="95" max="95" width="60.75" style="3" customWidth="1"/>
    <col min="96" max="96" width="53.5" style="3" customWidth="1"/>
    <col min="97" max="97" width="69" style="3" customWidth="1"/>
    <col min="98" max="98" width="33.25" style="3" customWidth="1"/>
    <col min="99" max="99" width="56.25" style="3" customWidth="1"/>
    <col min="100" max="100" width="43.5" style="3" bestFit="1" customWidth="1"/>
    <col min="101" max="101" width="39.25" style="3" customWidth="1"/>
    <col min="102" max="102" width="48.375" style="3" customWidth="1"/>
    <col min="103" max="16384" width="9" style="3"/>
  </cols>
  <sheetData>
    <row r="1" spans="1:102" ht="17.25">
      <c r="A1" s="980" t="s">
        <v>249</v>
      </c>
      <c r="B1" s="981"/>
      <c r="C1" s="981"/>
      <c r="D1" s="981"/>
      <c r="E1" s="982"/>
    </row>
    <row r="2" spans="1:102" ht="54" customHeight="1">
      <c r="A2" s="983" t="s">
        <v>399</v>
      </c>
      <c r="B2" s="984"/>
      <c r="C2" s="984"/>
      <c r="D2" s="984"/>
      <c r="E2" s="985"/>
    </row>
    <row r="3" spans="1:102">
      <c r="A3" s="986" t="s">
        <v>250</v>
      </c>
      <c r="B3" s="987"/>
      <c r="C3" s="987"/>
      <c r="D3" s="987"/>
      <c r="E3" s="988"/>
    </row>
    <row r="4" spans="1:102">
      <c r="A4" s="989" t="s">
        <v>251</v>
      </c>
      <c r="B4" s="990"/>
      <c r="C4" s="990"/>
      <c r="D4" s="990"/>
      <c r="E4" s="991"/>
      <c r="M4" s="28">
        <v>3643</v>
      </c>
      <c r="N4" s="28">
        <v>3606</v>
      </c>
      <c r="O4" s="28">
        <v>3587</v>
      </c>
      <c r="P4" s="28">
        <v>3562</v>
      </c>
      <c r="Q4" s="28">
        <v>3526</v>
      </c>
      <c r="R4" s="28">
        <v>3505</v>
      </c>
      <c r="S4" s="28"/>
    </row>
    <row r="5" spans="1:102" ht="17.25" thickBot="1">
      <c r="A5" s="989" t="s">
        <v>252</v>
      </c>
      <c r="B5" s="990"/>
      <c r="C5" s="990"/>
      <c r="D5" s="990"/>
      <c r="E5" s="991"/>
      <c r="M5" s="28">
        <f t="shared" ref="M5:R5" si="0">M4*(1-3.7/100)</f>
        <v>3508.2089999999998</v>
      </c>
      <c r="N5" s="28">
        <f t="shared" si="0"/>
        <v>3472.578</v>
      </c>
      <c r="O5" s="28">
        <f t="shared" si="0"/>
        <v>3454.2809999999999</v>
      </c>
      <c r="P5" s="28">
        <f t="shared" si="0"/>
        <v>3430.2059999999997</v>
      </c>
      <c r="Q5" s="28">
        <f t="shared" si="0"/>
        <v>3395.538</v>
      </c>
      <c r="R5" s="28">
        <f t="shared" si="0"/>
        <v>3375.3150000000001</v>
      </c>
      <c r="S5" s="28"/>
    </row>
    <row r="6" spans="1:102" ht="17.25" thickBot="1">
      <c r="A6" s="989" t="s">
        <v>253</v>
      </c>
      <c r="B6" s="990"/>
      <c r="C6" s="990"/>
      <c r="D6" s="990"/>
      <c r="E6" s="991"/>
      <c r="M6" s="28">
        <f t="shared" ref="M6:R6" si="1">M4*(1-0.65/100)</f>
        <v>3619.3205000000003</v>
      </c>
      <c r="N6" s="28">
        <f t="shared" si="1"/>
        <v>3582.5610000000001</v>
      </c>
      <c r="O6" s="28">
        <f t="shared" si="1"/>
        <v>3563.6845000000003</v>
      </c>
      <c r="P6" s="28">
        <f t="shared" si="1"/>
        <v>3538.8470000000002</v>
      </c>
      <c r="Q6" s="28">
        <f t="shared" si="1"/>
        <v>3503.0810000000001</v>
      </c>
      <c r="R6" s="28">
        <f t="shared" si="1"/>
        <v>3482.2175000000002</v>
      </c>
      <c r="S6" s="28"/>
    </row>
    <row r="7" spans="1:102" ht="18" thickBot="1">
      <c r="A7" s="4" t="s">
        <v>254</v>
      </c>
      <c r="B7" s="992" t="s">
        <v>255</v>
      </c>
      <c r="C7" s="993"/>
      <c r="D7" s="993"/>
      <c r="E7" s="993"/>
      <c r="F7" s="5">
        <v>43413.3</v>
      </c>
      <c r="G7" s="5">
        <v>43420.3</v>
      </c>
      <c r="H7" s="5">
        <v>43424.3</v>
      </c>
      <c r="I7" s="5">
        <v>43425.3</v>
      </c>
      <c r="J7" s="5">
        <v>43426.3</v>
      </c>
      <c r="K7" s="5">
        <v>43427.3</v>
      </c>
      <c r="L7" s="5">
        <v>43430.3</v>
      </c>
      <c r="M7" s="5">
        <v>43431.3</v>
      </c>
      <c r="N7" s="5">
        <v>43432.3</v>
      </c>
      <c r="O7" s="5">
        <v>43433.3</v>
      </c>
      <c r="P7" s="5">
        <v>43434.3</v>
      </c>
      <c r="Q7" s="5">
        <v>43437.3</v>
      </c>
      <c r="R7" s="5">
        <v>43438.3</v>
      </c>
      <c r="S7" s="5">
        <v>43439.3</v>
      </c>
      <c r="T7" s="5">
        <v>43440.3</v>
      </c>
      <c r="U7" s="5">
        <v>43441.3</v>
      </c>
      <c r="V7" s="5">
        <v>43444.3</v>
      </c>
      <c r="W7" s="5">
        <v>43445.3</v>
      </c>
      <c r="X7" s="5">
        <v>43446.3</v>
      </c>
      <c r="Y7" s="5">
        <v>43447.3</v>
      </c>
      <c r="Z7" s="5">
        <v>43448.3</v>
      </c>
      <c r="AA7" s="5">
        <v>43451.3</v>
      </c>
      <c r="AB7" s="5">
        <v>43452.3</v>
      </c>
      <c r="AC7" s="5">
        <v>43453.3</v>
      </c>
      <c r="AD7" s="5">
        <v>43454.3</v>
      </c>
      <c r="AE7" s="5">
        <v>43455.3</v>
      </c>
      <c r="AF7" s="5">
        <v>43458.3</v>
      </c>
      <c r="AG7" s="5">
        <v>43459.3</v>
      </c>
      <c r="AH7" s="5">
        <v>43460.3</v>
      </c>
      <c r="AI7" s="5">
        <v>43461.3</v>
      </c>
      <c r="AJ7" s="5">
        <v>43462.3</v>
      </c>
      <c r="AK7" s="5">
        <v>43467.3</v>
      </c>
      <c r="AL7" s="5">
        <v>43468.3</v>
      </c>
      <c r="AM7" s="5">
        <v>43469.3</v>
      </c>
      <c r="AN7" s="5">
        <v>43472.3</v>
      </c>
      <c r="AO7" s="5">
        <v>43473</v>
      </c>
      <c r="AP7" s="5">
        <v>43474</v>
      </c>
      <c r="AQ7" s="5">
        <v>43475</v>
      </c>
      <c r="AR7" s="5">
        <v>43476</v>
      </c>
      <c r="AS7" s="5">
        <v>43479</v>
      </c>
      <c r="AT7" s="5">
        <v>43480</v>
      </c>
      <c r="AU7" s="5">
        <v>43481</v>
      </c>
      <c r="AV7" s="5">
        <v>43482</v>
      </c>
      <c r="AW7" s="5">
        <v>43483</v>
      </c>
      <c r="AX7" s="5">
        <v>43486</v>
      </c>
      <c r="AY7" s="5">
        <v>43487</v>
      </c>
      <c r="AZ7" s="5">
        <v>43488</v>
      </c>
      <c r="BA7" s="5">
        <v>43489</v>
      </c>
      <c r="BB7" s="5">
        <v>43490</v>
      </c>
      <c r="BC7" s="5">
        <v>43493</v>
      </c>
      <c r="BD7" s="5">
        <v>43494</v>
      </c>
      <c r="BE7" s="5">
        <v>43495</v>
      </c>
      <c r="BF7" s="5">
        <v>43496</v>
      </c>
      <c r="BG7" s="5">
        <v>43497</v>
      </c>
      <c r="BH7" s="5">
        <v>43507</v>
      </c>
      <c r="BI7" s="5">
        <v>43508</v>
      </c>
      <c r="BJ7" s="5">
        <v>43509</v>
      </c>
      <c r="BK7" s="5">
        <v>43510</v>
      </c>
      <c r="BL7" s="5">
        <v>43511</v>
      </c>
      <c r="BM7" s="5">
        <v>43514</v>
      </c>
      <c r="BN7" s="5">
        <v>43515</v>
      </c>
      <c r="BO7" s="5">
        <v>43516</v>
      </c>
      <c r="BP7" s="5">
        <v>43517</v>
      </c>
      <c r="BQ7" s="5">
        <v>43518</v>
      </c>
      <c r="BR7" s="5">
        <v>43521</v>
      </c>
      <c r="BS7" s="5">
        <v>43522</v>
      </c>
      <c r="BT7" s="5">
        <v>43523</v>
      </c>
      <c r="BU7" s="5">
        <v>43524</v>
      </c>
      <c r="BV7" s="5">
        <v>43525</v>
      </c>
      <c r="BW7" s="5">
        <v>43528</v>
      </c>
      <c r="BX7" s="5">
        <v>43529</v>
      </c>
      <c r="BY7" s="5">
        <v>43530</v>
      </c>
      <c r="BZ7" s="5">
        <v>43531</v>
      </c>
      <c r="CA7" s="5">
        <v>43532</v>
      </c>
      <c r="CB7" s="5">
        <v>43535</v>
      </c>
      <c r="CC7" s="5">
        <v>43536</v>
      </c>
      <c r="CD7" s="5">
        <v>43537</v>
      </c>
      <c r="CE7" s="5">
        <v>43538</v>
      </c>
      <c r="CF7" s="5">
        <v>43539</v>
      </c>
      <c r="CG7" s="5">
        <v>43542</v>
      </c>
      <c r="CH7" s="5">
        <v>43543</v>
      </c>
      <c r="CI7" s="5">
        <v>43544</v>
      </c>
      <c r="CJ7" s="5">
        <v>43545</v>
      </c>
      <c r="CK7" s="5">
        <v>43546</v>
      </c>
      <c r="CL7" s="5">
        <v>43549</v>
      </c>
      <c r="CM7" s="5">
        <v>43550</v>
      </c>
      <c r="CN7" s="5">
        <v>43551</v>
      </c>
      <c r="CO7" s="5">
        <v>43552</v>
      </c>
      <c r="CP7" s="5">
        <v>43553</v>
      </c>
      <c r="CQ7" s="5">
        <v>43556</v>
      </c>
      <c r="CR7" s="5">
        <v>43557</v>
      </c>
      <c r="CS7" s="5">
        <v>43558</v>
      </c>
      <c r="CT7" s="5">
        <v>43559</v>
      </c>
      <c r="CU7" s="5">
        <v>43563</v>
      </c>
      <c r="CV7" s="5">
        <v>43564</v>
      </c>
      <c r="CW7" s="5">
        <v>43565</v>
      </c>
      <c r="CX7" s="5">
        <v>43566</v>
      </c>
    </row>
    <row r="8" spans="1:102">
      <c r="A8" s="6">
        <v>1</v>
      </c>
      <c r="B8" s="994" t="s">
        <v>256</v>
      </c>
      <c r="C8" s="995"/>
      <c r="D8" s="995"/>
      <c r="E8" s="996"/>
      <c r="F8" s="7" t="s">
        <v>257</v>
      </c>
      <c r="G8" s="7" t="s">
        <v>257</v>
      </c>
      <c r="H8" s="7" t="s">
        <v>257</v>
      </c>
      <c r="I8" s="7" t="s">
        <v>258</v>
      </c>
      <c r="J8" s="7" t="s">
        <v>257</v>
      </c>
      <c r="K8" s="7" t="s">
        <v>257</v>
      </c>
      <c r="L8" s="7" t="s">
        <v>257</v>
      </c>
      <c r="M8" s="7" t="s">
        <v>257</v>
      </c>
      <c r="N8" s="7" t="s">
        <v>257</v>
      </c>
      <c r="O8" s="7" t="s">
        <v>257</v>
      </c>
      <c r="P8" s="7" t="s">
        <v>257</v>
      </c>
      <c r="Q8" s="7" t="s">
        <v>257</v>
      </c>
      <c r="R8" s="7" t="s">
        <v>259</v>
      </c>
      <c r="S8" s="7" t="s">
        <v>259</v>
      </c>
      <c r="T8" s="7" t="s">
        <v>260</v>
      </c>
      <c r="U8" s="7" t="s">
        <v>259</v>
      </c>
      <c r="V8" s="7" t="s">
        <v>259</v>
      </c>
      <c r="W8" s="7" t="s">
        <v>257</v>
      </c>
      <c r="X8" s="7" t="s">
        <v>257</v>
      </c>
      <c r="Y8" s="7" t="s">
        <v>257</v>
      </c>
      <c r="Z8" s="7" t="s">
        <v>257</v>
      </c>
      <c r="AA8" s="7" t="s">
        <v>257</v>
      </c>
      <c r="AB8" s="7" t="s">
        <v>257</v>
      </c>
      <c r="AC8" s="7" t="s">
        <v>257</v>
      </c>
      <c r="AD8" s="7" t="s">
        <v>261</v>
      </c>
      <c r="AE8" s="7" t="s">
        <v>261</v>
      </c>
      <c r="AF8" s="7" t="s">
        <v>261</v>
      </c>
      <c r="AG8" s="7" t="s">
        <v>261</v>
      </c>
      <c r="AH8" s="7" t="s">
        <v>257</v>
      </c>
      <c r="AI8" s="7" t="s">
        <v>261</v>
      </c>
      <c r="AJ8" s="7" t="s">
        <v>261</v>
      </c>
      <c r="AK8" s="7" t="s">
        <v>261</v>
      </c>
      <c r="AL8" s="7" t="s">
        <v>261</v>
      </c>
      <c r="AM8" s="7" t="s">
        <v>261</v>
      </c>
      <c r="AN8" s="7" t="s">
        <v>257</v>
      </c>
      <c r="AO8" s="7" t="s">
        <v>257</v>
      </c>
      <c r="AP8" s="7" t="s">
        <v>257</v>
      </c>
      <c r="AQ8" s="7" t="s">
        <v>261</v>
      </c>
      <c r="AR8" s="7" t="s">
        <v>261</v>
      </c>
      <c r="AS8" s="7" t="s">
        <v>261</v>
      </c>
      <c r="AT8" s="7" t="s">
        <v>261</v>
      </c>
      <c r="AU8" s="7" t="s">
        <v>261</v>
      </c>
      <c r="AV8" s="7" t="s">
        <v>262</v>
      </c>
      <c r="AW8" s="7" t="s">
        <v>262</v>
      </c>
      <c r="AX8" s="7" t="s">
        <v>344</v>
      </c>
      <c r="AY8" s="7" t="s">
        <v>344</v>
      </c>
      <c r="AZ8" s="7" t="s">
        <v>344</v>
      </c>
      <c r="BA8" s="7" t="s">
        <v>344</v>
      </c>
      <c r="BB8" s="7" t="s">
        <v>344</v>
      </c>
      <c r="BC8" s="7" t="s">
        <v>344</v>
      </c>
      <c r="BD8" s="7" t="s">
        <v>344</v>
      </c>
      <c r="BE8" s="7" t="s">
        <v>344</v>
      </c>
      <c r="BF8" s="7" t="s">
        <v>344</v>
      </c>
      <c r="BG8" s="7" t="s">
        <v>344</v>
      </c>
      <c r="BH8" s="683" t="s">
        <v>344</v>
      </c>
      <c r="BI8" s="683" t="s">
        <v>355</v>
      </c>
      <c r="BJ8" s="683" t="s">
        <v>355</v>
      </c>
      <c r="BK8" s="683" t="s">
        <v>355</v>
      </c>
      <c r="BL8" s="683" t="s">
        <v>355</v>
      </c>
      <c r="BM8" s="7" t="s">
        <v>363</v>
      </c>
      <c r="BN8" s="7" t="s">
        <v>363</v>
      </c>
      <c r="BO8" s="7" t="s">
        <v>363</v>
      </c>
      <c r="BP8" s="7" t="s">
        <v>363</v>
      </c>
      <c r="BQ8" s="7" t="s">
        <v>363</v>
      </c>
      <c r="BR8" s="7" t="s">
        <v>355</v>
      </c>
      <c r="BS8" s="7" t="s">
        <v>355</v>
      </c>
      <c r="BT8" s="7" t="s">
        <v>371</v>
      </c>
      <c r="BU8" s="7" t="s">
        <v>371</v>
      </c>
      <c r="BV8" s="7" t="s">
        <v>344</v>
      </c>
      <c r="BW8" s="7" t="s">
        <v>344</v>
      </c>
      <c r="BX8" s="7" t="s">
        <v>344</v>
      </c>
      <c r="BY8" s="7" t="s">
        <v>344</v>
      </c>
      <c r="BZ8" s="7" t="s">
        <v>344</v>
      </c>
      <c r="CA8" s="7" t="s">
        <v>344</v>
      </c>
      <c r="CB8" s="7" t="s">
        <v>344</v>
      </c>
      <c r="CC8" s="7" t="s">
        <v>377</v>
      </c>
      <c r="CD8" s="7" t="s">
        <v>377</v>
      </c>
      <c r="CE8" s="7" t="s">
        <v>377</v>
      </c>
      <c r="CF8" s="7" t="s">
        <v>344</v>
      </c>
      <c r="CG8" s="7" t="s">
        <v>377</v>
      </c>
      <c r="CH8" s="7" t="s">
        <v>377</v>
      </c>
      <c r="CI8" s="7" t="s">
        <v>377</v>
      </c>
      <c r="CJ8" s="7" t="s">
        <v>377</v>
      </c>
      <c r="CK8" s="7" t="s">
        <v>377</v>
      </c>
      <c r="CL8" s="7" t="s">
        <v>385</v>
      </c>
      <c r="CM8" s="7" t="s">
        <v>385</v>
      </c>
      <c r="CN8" s="7" t="s">
        <v>385</v>
      </c>
      <c r="CO8" s="7" t="s">
        <v>385</v>
      </c>
      <c r="CP8" s="7" t="s">
        <v>385</v>
      </c>
      <c r="CQ8" s="7" t="s">
        <v>385</v>
      </c>
      <c r="CR8" s="7" t="s">
        <v>385</v>
      </c>
      <c r="CS8" s="7" t="s">
        <v>385</v>
      </c>
      <c r="CT8" s="7" t="s">
        <v>385</v>
      </c>
      <c r="CU8" s="7" t="s">
        <v>385</v>
      </c>
      <c r="CV8" s="7" t="s">
        <v>398</v>
      </c>
      <c r="CW8" s="7" t="s">
        <v>400</v>
      </c>
      <c r="CX8" s="7" t="s">
        <v>400</v>
      </c>
    </row>
    <row r="9" spans="1:102" ht="68.099999999999994" customHeight="1">
      <c r="A9" s="8">
        <v>2</v>
      </c>
      <c r="B9" s="997" t="s">
        <v>263</v>
      </c>
      <c r="C9" s="998"/>
      <c r="D9" s="998"/>
      <c r="E9" s="999"/>
      <c r="F9" s="9" t="s">
        <v>264</v>
      </c>
      <c r="G9" s="9" t="s">
        <v>264</v>
      </c>
      <c r="H9" s="10" t="s">
        <v>264</v>
      </c>
      <c r="I9" s="10" t="s">
        <v>264</v>
      </c>
      <c r="J9" s="10" t="s">
        <v>264</v>
      </c>
      <c r="K9" s="10" t="s">
        <v>264</v>
      </c>
      <c r="L9" s="10" t="s">
        <v>264</v>
      </c>
      <c r="M9" s="10" t="s">
        <v>264</v>
      </c>
      <c r="N9" s="10" t="s">
        <v>264</v>
      </c>
      <c r="O9" s="10" t="s">
        <v>264</v>
      </c>
      <c r="P9" s="10" t="s">
        <v>264</v>
      </c>
      <c r="Q9" s="10" t="s">
        <v>264</v>
      </c>
      <c r="R9" s="10" t="s">
        <v>264</v>
      </c>
      <c r="S9" s="10" t="s">
        <v>264</v>
      </c>
      <c r="T9" s="10" t="s">
        <v>264</v>
      </c>
      <c r="U9" s="10" t="s">
        <v>264</v>
      </c>
      <c r="V9" s="10" t="s">
        <v>264</v>
      </c>
      <c r="W9" s="10" t="s">
        <v>264</v>
      </c>
      <c r="X9" s="10" t="s">
        <v>264</v>
      </c>
      <c r="Y9" s="10" t="s">
        <v>264</v>
      </c>
      <c r="Z9" s="10" t="s">
        <v>264</v>
      </c>
      <c r="AA9" s="10" t="s">
        <v>264</v>
      </c>
      <c r="AB9" s="10" t="s">
        <v>264</v>
      </c>
      <c r="AC9" s="10" t="s">
        <v>264</v>
      </c>
      <c r="AD9" s="10" t="s">
        <v>264</v>
      </c>
      <c r="AE9" s="10" t="s">
        <v>264</v>
      </c>
      <c r="AF9" s="10" t="s">
        <v>264</v>
      </c>
      <c r="AG9" s="10" t="s">
        <v>264</v>
      </c>
      <c r="AH9" s="10" t="s">
        <v>264</v>
      </c>
      <c r="AI9" s="10" t="s">
        <v>264</v>
      </c>
      <c r="AJ9" s="10" t="s">
        <v>264</v>
      </c>
      <c r="AK9" s="10" t="s">
        <v>264</v>
      </c>
      <c r="AL9" s="10" t="s">
        <v>264</v>
      </c>
      <c r="AM9" s="10" t="s">
        <v>264</v>
      </c>
      <c r="AN9" s="10" t="s">
        <v>264</v>
      </c>
      <c r="AO9" s="10" t="s">
        <v>264</v>
      </c>
      <c r="AP9" s="10" t="s">
        <v>264</v>
      </c>
      <c r="AQ9" s="10" t="s">
        <v>264</v>
      </c>
      <c r="AR9" s="10" t="s">
        <v>264</v>
      </c>
      <c r="AS9" s="10" t="s">
        <v>264</v>
      </c>
      <c r="AT9" s="10" t="s">
        <v>264</v>
      </c>
      <c r="AU9" s="10" t="s">
        <v>264</v>
      </c>
      <c r="AV9" s="10" t="s">
        <v>264</v>
      </c>
      <c r="AW9" s="10" t="s">
        <v>264</v>
      </c>
      <c r="AX9" s="10" t="s">
        <v>264</v>
      </c>
      <c r="AY9" s="10" t="s">
        <v>264</v>
      </c>
      <c r="AZ9" s="10" t="s">
        <v>264</v>
      </c>
      <c r="BA9" s="10" t="s">
        <v>264</v>
      </c>
      <c r="BB9" s="10" t="s">
        <v>264</v>
      </c>
      <c r="BC9" s="10" t="s">
        <v>264</v>
      </c>
      <c r="BD9" s="10" t="s">
        <v>264</v>
      </c>
      <c r="BE9" s="10" t="s">
        <v>264</v>
      </c>
      <c r="BF9" s="10" t="s">
        <v>264</v>
      </c>
      <c r="BG9" s="10" t="s">
        <v>264</v>
      </c>
      <c r="BH9" s="10" t="s">
        <v>264</v>
      </c>
      <c r="BI9" s="10" t="s">
        <v>264</v>
      </c>
      <c r="BJ9" s="10" t="s">
        <v>264</v>
      </c>
      <c r="BK9" s="10" t="s">
        <v>264</v>
      </c>
      <c r="BL9" s="10" t="s">
        <v>264</v>
      </c>
      <c r="BM9" s="10" t="s">
        <v>264</v>
      </c>
      <c r="BN9" s="10" t="s">
        <v>264</v>
      </c>
      <c r="BO9" s="10" t="s">
        <v>264</v>
      </c>
      <c r="BP9" s="10" t="s">
        <v>264</v>
      </c>
      <c r="BQ9" s="10" t="s">
        <v>264</v>
      </c>
      <c r="BR9" s="10" t="s">
        <v>264</v>
      </c>
      <c r="BS9" s="10" t="s">
        <v>264</v>
      </c>
      <c r="BT9" s="10" t="s">
        <v>264</v>
      </c>
      <c r="BU9" s="10" t="s">
        <v>264</v>
      </c>
      <c r="BV9" s="10" t="s">
        <v>264</v>
      </c>
      <c r="BW9" s="10" t="s">
        <v>264</v>
      </c>
      <c r="BX9" s="10" t="s">
        <v>264</v>
      </c>
      <c r="BY9" s="10" t="s">
        <v>264</v>
      </c>
      <c r="BZ9" s="10" t="s">
        <v>264</v>
      </c>
      <c r="CA9" s="10" t="s">
        <v>264</v>
      </c>
      <c r="CB9" s="10" t="s">
        <v>264</v>
      </c>
      <c r="CC9" s="10" t="s">
        <v>264</v>
      </c>
      <c r="CD9" s="10" t="s">
        <v>264</v>
      </c>
      <c r="CE9" s="10" t="s">
        <v>264</v>
      </c>
      <c r="CF9" s="10" t="s">
        <v>264</v>
      </c>
      <c r="CG9" s="10" t="s">
        <v>264</v>
      </c>
      <c r="CH9" s="10" t="s">
        <v>264</v>
      </c>
      <c r="CI9" s="10" t="s">
        <v>264</v>
      </c>
      <c r="CJ9" s="10" t="s">
        <v>264</v>
      </c>
      <c r="CK9" s="10" t="s">
        <v>264</v>
      </c>
      <c r="CL9" s="10" t="s">
        <v>264</v>
      </c>
      <c r="CM9" s="10" t="s">
        <v>264</v>
      </c>
      <c r="CN9" s="10" t="s">
        <v>264</v>
      </c>
      <c r="CO9" s="10" t="s">
        <v>264</v>
      </c>
      <c r="CP9" s="10" t="s">
        <v>264</v>
      </c>
      <c r="CQ9" s="10" t="s">
        <v>264</v>
      </c>
      <c r="CR9" s="10" t="s">
        <v>264</v>
      </c>
      <c r="CS9" s="10" t="s">
        <v>264</v>
      </c>
      <c r="CT9" s="10" t="s">
        <v>264</v>
      </c>
      <c r="CU9" s="10" t="s">
        <v>264</v>
      </c>
      <c r="CV9" s="10" t="s">
        <v>264</v>
      </c>
      <c r="CW9" s="10" t="s">
        <v>264</v>
      </c>
      <c r="CX9" s="10" t="s">
        <v>264</v>
      </c>
    </row>
    <row r="10" spans="1:102" ht="183.75" customHeight="1" thickBot="1">
      <c r="A10" s="691">
        <v>3</v>
      </c>
      <c r="B10" s="1000" t="s">
        <v>265</v>
      </c>
      <c r="C10" s="1001"/>
      <c r="D10" s="1001"/>
      <c r="E10" s="1002"/>
      <c r="F10" s="11" t="s">
        <v>266</v>
      </c>
      <c r="G10" s="11" t="s">
        <v>267</v>
      </c>
      <c r="H10" s="11" t="s">
        <v>268</v>
      </c>
      <c r="I10" s="11" t="s">
        <v>269</v>
      </c>
      <c r="J10" s="11" t="s">
        <v>270</v>
      </c>
      <c r="K10" s="11" t="s">
        <v>271</v>
      </c>
      <c r="L10" s="11" t="s">
        <v>272</v>
      </c>
      <c r="M10" s="11" t="s">
        <v>273</v>
      </c>
      <c r="N10" s="11" t="s">
        <v>274</v>
      </c>
      <c r="O10" s="11" t="s">
        <v>275</v>
      </c>
      <c r="P10" s="11" t="s">
        <v>276</v>
      </c>
      <c r="Q10" s="11" t="s">
        <v>277</v>
      </c>
      <c r="R10" s="11" t="s">
        <v>278</v>
      </c>
      <c r="S10" s="11" t="s">
        <v>278</v>
      </c>
      <c r="T10" s="11" t="s">
        <v>279</v>
      </c>
      <c r="U10" s="11" t="s">
        <v>280</v>
      </c>
      <c r="V10" s="11" t="s">
        <v>281</v>
      </c>
      <c r="W10" s="11" t="s">
        <v>282</v>
      </c>
      <c r="X10" s="11" t="s">
        <v>283</v>
      </c>
      <c r="Y10" s="11" t="s">
        <v>284</v>
      </c>
      <c r="Z10" s="11" t="s">
        <v>285</v>
      </c>
      <c r="AA10" s="11" t="s">
        <v>286</v>
      </c>
      <c r="AB10" s="11" t="s">
        <v>287</v>
      </c>
      <c r="AC10" s="33" t="s">
        <v>288</v>
      </c>
      <c r="AD10" s="33" t="s">
        <v>289</v>
      </c>
      <c r="AE10" s="33" t="s">
        <v>290</v>
      </c>
      <c r="AF10" s="33" t="s">
        <v>291</v>
      </c>
      <c r="AG10" s="33" t="s">
        <v>292</v>
      </c>
      <c r="AH10" s="34" t="s">
        <v>293</v>
      </c>
      <c r="AI10" s="34" t="s">
        <v>294</v>
      </c>
      <c r="AJ10" s="34" t="s">
        <v>295</v>
      </c>
      <c r="AK10" s="34" t="s">
        <v>296</v>
      </c>
      <c r="AL10" s="34" t="s">
        <v>297</v>
      </c>
      <c r="AM10" s="34" t="s">
        <v>297</v>
      </c>
      <c r="AN10" s="34" t="s">
        <v>298</v>
      </c>
      <c r="AO10" s="34" t="s">
        <v>299</v>
      </c>
      <c r="AP10" s="34" t="s">
        <v>300</v>
      </c>
      <c r="AQ10" s="684" t="s">
        <v>356</v>
      </c>
      <c r="AR10" s="34" t="s">
        <v>301</v>
      </c>
      <c r="AS10" s="37" t="s">
        <v>302</v>
      </c>
      <c r="AT10" s="34" t="s">
        <v>303</v>
      </c>
      <c r="AU10" s="678" t="s">
        <v>345</v>
      </c>
      <c r="AV10" s="37" t="s">
        <v>304</v>
      </c>
      <c r="AW10" s="678" t="s">
        <v>343</v>
      </c>
      <c r="AX10" s="678" t="s">
        <v>346</v>
      </c>
      <c r="AY10" s="680" t="s">
        <v>347</v>
      </c>
      <c r="AZ10" s="680" t="s">
        <v>348</v>
      </c>
      <c r="BA10" s="680" t="s">
        <v>349</v>
      </c>
      <c r="BB10" s="680" t="s">
        <v>350</v>
      </c>
      <c r="BC10" s="680" t="s">
        <v>351</v>
      </c>
      <c r="BD10" s="680" t="s">
        <v>352</v>
      </c>
      <c r="BE10" s="680" t="s">
        <v>354</v>
      </c>
      <c r="BF10" s="680" t="s">
        <v>353</v>
      </c>
      <c r="BG10" s="680" t="s">
        <v>350</v>
      </c>
      <c r="BH10" s="678" t="s">
        <v>351</v>
      </c>
      <c r="BI10" s="678" t="s">
        <v>362</v>
      </c>
      <c r="BJ10" s="678" t="s">
        <v>359</v>
      </c>
      <c r="BK10" s="678" t="s">
        <v>360</v>
      </c>
      <c r="BL10" s="678" t="s">
        <v>361</v>
      </c>
      <c r="BM10" s="678" t="s">
        <v>368</v>
      </c>
      <c r="BN10" s="678" t="s">
        <v>391</v>
      </c>
      <c r="BO10" s="678" t="s">
        <v>364</v>
      </c>
      <c r="BP10" s="678" t="s">
        <v>365</v>
      </c>
      <c r="BQ10" s="678" t="s">
        <v>366</v>
      </c>
      <c r="BR10" s="678" t="s">
        <v>367</v>
      </c>
      <c r="BS10" s="678" t="s">
        <v>369</v>
      </c>
      <c r="BT10" s="678" t="s">
        <v>370</v>
      </c>
      <c r="BU10" s="678" t="s">
        <v>372</v>
      </c>
      <c r="BV10" s="678" t="s">
        <v>373</v>
      </c>
      <c r="BW10" s="678" t="s">
        <v>374</v>
      </c>
      <c r="BX10" s="678" t="s">
        <v>376</v>
      </c>
      <c r="BY10" s="678" t="s">
        <v>375</v>
      </c>
      <c r="BZ10" s="678" t="s">
        <v>380</v>
      </c>
      <c r="CA10" s="678" t="s">
        <v>379</v>
      </c>
      <c r="CB10" s="678" t="s">
        <v>379</v>
      </c>
      <c r="CC10" s="678" t="s">
        <v>378</v>
      </c>
      <c r="CD10" s="678" t="s">
        <v>381</v>
      </c>
      <c r="CE10" s="678" t="s">
        <v>381</v>
      </c>
      <c r="CF10" s="678" t="s">
        <v>382</v>
      </c>
      <c r="CG10" s="678" t="s">
        <v>383</v>
      </c>
      <c r="CH10" s="678" t="s">
        <v>384</v>
      </c>
      <c r="CI10" s="678" t="s">
        <v>384</v>
      </c>
      <c r="CJ10" s="678" t="s">
        <v>384</v>
      </c>
      <c r="CK10" s="678" t="s">
        <v>384</v>
      </c>
      <c r="CL10" s="678" t="s">
        <v>386</v>
      </c>
      <c r="CM10" s="678" t="s">
        <v>387</v>
      </c>
      <c r="CN10" s="678" t="s">
        <v>388</v>
      </c>
      <c r="CO10" s="678" t="s">
        <v>389</v>
      </c>
      <c r="CP10" s="678" t="s">
        <v>390</v>
      </c>
      <c r="CQ10" s="678" t="s">
        <v>392</v>
      </c>
      <c r="CR10" s="678" t="s">
        <v>394</v>
      </c>
      <c r="CS10" s="678" t="s">
        <v>393</v>
      </c>
      <c r="CT10" s="678" t="s">
        <v>395</v>
      </c>
      <c r="CU10" s="678" t="s">
        <v>396</v>
      </c>
      <c r="CV10" s="678" t="s">
        <v>397</v>
      </c>
      <c r="CW10" s="678" t="s">
        <v>402</v>
      </c>
      <c r="CX10" s="678" t="s">
        <v>403</v>
      </c>
    </row>
    <row r="11" spans="1:102">
      <c r="A11" s="977" t="s">
        <v>305</v>
      </c>
      <c r="B11" s="978"/>
      <c r="C11" s="978"/>
      <c r="D11" s="978"/>
      <c r="E11" s="979"/>
      <c r="F11" s="692"/>
      <c r="G11" s="693"/>
      <c r="H11" s="694" t="s">
        <v>306</v>
      </c>
      <c r="I11" s="694" t="s">
        <v>307</v>
      </c>
      <c r="J11" s="694"/>
      <c r="K11" s="693"/>
      <c r="L11" s="693"/>
      <c r="M11" s="693"/>
      <c r="N11" s="693"/>
      <c r="O11" s="693"/>
      <c r="P11" s="694">
        <v>3358</v>
      </c>
      <c r="Q11" s="694"/>
      <c r="R11" s="693"/>
      <c r="S11" s="693"/>
      <c r="T11" s="693"/>
      <c r="U11" s="693"/>
      <c r="V11" s="693"/>
      <c r="W11" s="693"/>
      <c r="X11" s="693"/>
      <c r="Y11" s="693"/>
      <c r="Z11" s="693"/>
      <c r="AA11" s="693"/>
      <c r="AB11" s="693"/>
      <c r="AC11" s="693"/>
      <c r="AD11" s="693">
        <v>3443</v>
      </c>
      <c r="AE11" s="693"/>
      <c r="AF11" s="693"/>
      <c r="AG11" s="693"/>
      <c r="AH11" s="693"/>
      <c r="AI11" s="693">
        <v>3403</v>
      </c>
      <c r="AJ11" s="693"/>
      <c r="AK11" s="693"/>
      <c r="AL11" s="693"/>
      <c r="AM11" s="693"/>
      <c r="AN11" s="693"/>
      <c r="AO11" s="693"/>
      <c r="AP11" s="693">
        <v>3483</v>
      </c>
      <c r="AQ11" s="693"/>
      <c r="AR11" s="693"/>
      <c r="AS11" s="693">
        <v>3549</v>
      </c>
      <c r="AT11" s="693"/>
      <c r="AU11" s="693">
        <v>3508</v>
      </c>
      <c r="AV11" s="693"/>
      <c r="AW11" s="693"/>
      <c r="AX11" s="693"/>
      <c r="AY11" s="693"/>
      <c r="AZ11" s="693"/>
      <c r="BA11" s="693"/>
      <c r="BB11" s="693"/>
      <c r="BC11" s="693"/>
      <c r="BD11" s="693"/>
      <c r="BE11" s="693"/>
      <c r="BF11" s="693"/>
      <c r="BG11" s="693"/>
      <c r="BH11" s="693"/>
      <c r="BI11" s="693"/>
      <c r="BJ11" s="693"/>
      <c r="BK11" s="693"/>
      <c r="BL11" s="693"/>
      <c r="BM11" s="695"/>
      <c r="BN11" s="695"/>
      <c r="BO11" s="695"/>
      <c r="BP11" s="695"/>
      <c r="BQ11" s="695"/>
      <c r="BR11" s="695"/>
      <c r="BS11" s="695"/>
      <c r="BT11" s="695">
        <v>3660</v>
      </c>
      <c r="BU11" s="695"/>
      <c r="BV11" s="695"/>
      <c r="BW11" s="695"/>
      <c r="BX11" s="695"/>
      <c r="BY11" s="695"/>
      <c r="BZ11" s="695"/>
      <c r="CA11" s="695"/>
      <c r="CB11" s="695"/>
      <c r="CC11" s="695"/>
      <c r="CD11" s="695"/>
      <c r="CE11" s="695"/>
      <c r="CF11" s="695"/>
      <c r="CG11" s="695"/>
      <c r="CH11" s="695"/>
      <c r="CI11" s="695"/>
      <c r="CJ11" s="695"/>
      <c r="CK11" s="695"/>
      <c r="CL11" s="695"/>
      <c r="CM11" s="695"/>
      <c r="CN11" s="695"/>
      <c r="CO11" s="695"/>
      <c r="CP11" s="695"/>
      <c r="CQ11" s="695"/>
      <c r="CR11" s="695"/>
      <c r="CS11" s="695"/>
      <c r="CT11" s="695"/>
      <c r="CU11" s="695"/>
      <c r="CV11" s="695"/>
      <c r="CW11" s="695">
        <v>3809</v>
      </c>
      <c r="CX11" s="695"/>
    </row>
    <row r="12" spans="1:102">
      <c r="A12" s="971" t="s">
        <v>308</v>
      </c>
      <c r="B12" s="972"/>
      <c r="C12" s="972"/>
      <c r="D12" s="972"/>
      <c r="E12" s="973"/>
      <c r="F12" s="690"/>
      <c r="G12" s="12"/>
      <c r="H12" s="12"/>
      <c r="I12" s="29">
        <v>910</v>
      </c>
      <c r="J12" s="13"/>
      <c r="K12" s="12"/>
      <c r="L12" s="12"/>
      <c r="M12" s="12"/>
      <c r="N12" s="12"/>
      <c r="O12" s="12"/>
      <c r="P12" s="12"/>
      <c r="Q12" s="12">
        <v>3422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>
        <v>3398</v>
      </c>
      <c r="AI12" s="12"/>
      <c r="AJ12" s="12"/>
      <c r="AK12" s="12"/>
      <c r="AL12" s="12"/>
      <c r="AM12" s="12">
        <v>3461</v>
      </c>
      <c r="AN12" s="12"/>
      <c r="AO12" s="12"/>
      <c r="AP12" s="12"/>
      <c r="AQ12" s="12"/>
      <c r="AR12" s="12"/>
      <c r="AS12" s="12">
        <v>3549</v>
      </c>
      <c r="AT12" s="12"/>
      <c r="AU12" s="12"/>
      <c r="AV12" s="12"/>
      <c r="AW12" s="12">
        <v>3607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>
        <v>3770</v>
      </c>
      <c r="BI12" s="12"/>
      <c r="BJ12" s="12"/>
      <c r="BK12" s="12"/>
      <c r="BL12" s="12"/>
      <c r="BM12" s="696"/>
      <c r="BN12" s="696"/>
      <c r="BO12" s="696"/>
      <c r="BP12" s="696"/>
      <c r="BQ12" s="696"/>
      <c r="BR12" s="696"/>
      <c r="BS12" s="696"/>
      <c r="BT12" s="696"/>
      <c r="BU12" s="696"/>
      <c r="BV12" s="696"/>
      <c r="BW12" s="696"/>
      <c r="BX12" s="696"/>
      <c r="BY12" s="696"/>
      <c r="BZ12" s="696"/>
      <c r="CA12" s="696"/>
      <c r="CB12" s="696"/>
      <c r="CC12" s="696"/>
      <c r="CD12" s="696"/>
      <c r="CE12" s="696"/>
      <c r="CF12" s="696"/>
      <c r="CG12" s="696"/>
      <c r="CH12" s="696"/>
      <c r="CI12" s="696"/>
      <c r="CJ12" s="696"/>
      <c r="CK12" s="696"/>
      <c r="CL12" s="696">
        <v>3596</v>
      </c>
      <c r="CM12" s="696"/>
      <c r="CN12" s="696"/>
      <c r="CO12" s="696"/>
      <c r="CP12" s="696"/>
      <c r="CQ12" s="696"/>
      <c r="CR12" s="696"/>
      <c r="CS12" s="696"/>
      <c r="CT12" s="696"/>
      <c r="CU12" s="696"/>
      <c r="CV12" s="696"/>
      <c r="CW12" s="696"/>
      <c r="CX12" s="696"/>
    </row>
    <row r="13" spans="1:102">
      <c r="A13" s="971" t="s">
        <v>309</v>
      </c>
      <c r="B13" s="972"/>
      <c r="C13" s="972"/>
      <c r="D13" s="972"/>
      <c r="E13" s="973"/>
      <c r="F13" s="690"/>
      <c r="G13" s="12"/>
      <c r="H13" s="12"/>
      <c r="I13" s="13" t="s">
        <v>310</v>
      </c>
      <c r="J13" s="30"/>
      <c r="K13" s="12"/>
      <c r="L13" s="12"/>
      <c r="M13" s="12"/>
      <c r="N13" s="12"/>
      <c r="O13" s="12"/>
      <c r="P13" s="12"/>
      <c r="Q13" s="12">
        <v>3422</v>
      </c>
      <c r="R13" s="12"/>
      <c r="S13" s="12"/>
      <c r="T13" s="12"/>
      <c r="U13" s="12">
        <v>3437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696"/>
      <c r="BN13" s="696"/>
      <c r="BO13" s="696"/>
      <c r="BP13" s="696"/>
      <c r="BQ13" s="696"/>
      <c r="BR13" s="696"/>
      <c r="BS13" s="696"/>
      <c r="BT13" s="696"/>
      <c r="BU13" s="696"/>
      <c r="BV13" s="696"/>
      <c r="BW13" s="696"/>
      <c r="BX13" s="696"/>
      <c r="BY13" s="696"/>
      <c r="BZ13" s="696"/>
      <c r="CA13" s="696"/>
      <c r="CB13" s="696"/>
      <c r="CC13" s="696"/>
      <c r="CD13" s="696"/>
      <c r="CE13" s="696"/>
      <c r="CF13" s="696"/>
      <c r="CG13" s="696"/>
      <c r="CH13" s="696"/>
      <c r="CI13" s="696"/>
      <c r="CJ13" s="696"/>
      <c r="CK13" s="696"/>
      <c r="CL13" s="696"/>
      <c r="CM13" s="696"/>
      <c r="CN13" s="696"/>
      <c r="CO13" s="696"/>
      <c r="CP13" s="696"/>
      <c r="CQ13" s="696"/>
      <c r="CR13" s="696"/>
      <c r="CS13" s="696"/>
      <c r="CT13" s="696"/>
      <c r="CU13" s="696"/>
      <c r="CV13" s="696"/>
      <c r="CW13" s="696"/>
      <c r="CX13" s="696"/>
    </row>
    <row r="14" spans="1:102">
      <c r="A14" s="971" t="s">
        <v>311</v>
      </c>
      <c r="B14" s="972"/>
      <c r="C14" s="972"/>
      <c r="D14" s="972"/>
      <c r="E14" s="973"/>
      <c r="F14" s="690"/>
      <c r="G14" s="12"/>
      <c r="H14" s="12"/>
      <c r="I14" s="13" t="s">
        <v>312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>
        <v>3524</v>
      </c>
      <c r="U14" s="12"/>
      <c r="V14" s="12"/>
      <c r="W14" s="12">
        <v>3387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696"/>
      <c r="BN14" s="696"/>
      <c r="BO14" s="696"/>
      <c r="BP14" s="696"/>
      <c r="BQ14" s="696"/>
      <c r="BR14" s="696"/>
      <c r="BS14" s="696"/>
      <c r="BT14" s="696"/>
      <c r="BU14" s="696"/>
      <c r="BV14" s="696"/>
      <c r="BW14" s="696"/>
      <c r="BX14" s="696"/>
      <c r="BY14" s="696"/>
      <c r="BZ14" s="696"/>
      <c r="CA14" s="696"/>
      <c r="CB14" s="696"/>
      <c r="CC14" s="696"/>
      <c r="CD14" s="696"/>
      <c r="CE14" s="696"/>
      <c r="CF14" s="696"/>
      <c r="CG14" s="696"/>
      <c r="CH14" s="696"/>
      <c r="CI14" s="696"/>
      <c r="CJ14" s="696"/>
      <c r="CK14" s="696"/>
      <c r="CL14" s="696"/>
      <c r="CM14" s="696"/>
      <c r="CN14" s="696"/>
      <c r="CO14" s="696"/>
      <c r="CP14" s="696"/>
      <c r="CQ14" s="696"/>
      <c r="CR14" s="696"/>
      <c r="CS14" s="696"/>
      <c r="CT14" s="696"/>
      <c r="CU14" s="696"/>
      <c r="CV14" s="696"/>
      <c r="CW14" s="696"/>
      <c r="CX14" s="696"/>
    </row>
    <row r="15" spans="1:102">
      <c r="A15" s="971" t="s">
        <v>313</v>
      </c>
      <c r="B15" s="972"/>
      <c r="C15" s="972"/>
      <c r="D15" s="972"/>
      <c r="E15" s="973"/>
      <c r="F15" s="690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1">
        <f>(Q13-T14)*10</f>
        <v>-1020</v>
      </c>
      <c r="U15" s="12"/>
      <c r="V15" s="12"/>
      <c r="W15" s="32">
        <f>(U13-W14)*10</f>
        <v>500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35">
        <f>(AH12-AD11)*10</f>
        <v>-450</v>
      </c>
      <c r="AI15" s="12"/>
      <c r="AJ15" s="12"/>
      <c r="AK15" s="12"/>
      <c r="AL15" s="12"/>
      <c r="AM15" s="32">
        <f>(AM12-AI11)*10</f>
        <v>580</v>
      </c>
      <c r="AN15" s="36"/>
      <c r="AO15" s="36"/>
      <c r="AP15" s="36"/>
      <c r="AQ15" s="36"/>
      <c r="AR15" s="36"/>
      <c r="AS15" s="32">
        <f>(AS12-AP11)*10</f>
        <v>660</v>
      </c>
      <c r="AT15" s="12"/>
      <c r="AU15" s="12"/>
      <c r="AV15" s="12"/>
      <c r="AW15" s="32">
        <f>(AW12-AU11)*10</f>
        <v>990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32">
        <f>(BH12-AS11)*10</f>
        <v>2210</v>
      </c>
      <c r="BI15" s="36"/>
      <c r="BJ15" s="36"/>
      <c r="BK15" s="36"/>
      <c r="BL15" s="36"/>
      <c r="BM15" s="697"/>
      <c r="BN15" s="697"/>
      <c r="BO15" s="697"/>
      <c r="BP15" s="697"/>
      <c r="BQ15" s="697"/>
      <c r="BR15" s="697"/>
      <c r="BS15" s="697"/>
      <c r="BT15" s="697"/>
      <c r="BU15" s="697"/>
      <c r="BV15" s="697"/>
      <c r="BW15" s="697"/>
      <c r="BX15" s="697"/>
      <c r="BY15" s="697"/>
      <c r="BZ15" s="697"/>
      <c r="CA15" s="697"/>
      <c r="CB15" s="697"/>
      <c r="CC15" s="697"/>
      <c r="CD15" s="697"/>
      <c r="CE15" s="697"/>
      <c r="CF15" s="697"/>
      <c r="CG15" s="697"/>
      <c r="CH15" s="697"/>
      <c r="CI15" s="697"/>
      <c r="CJ15" s="697"/>
      <c r="CK15" s="697"/>
      <c r="CL15" s="727">
        <f>(CL12-BT11)*10</f>
        <v>-640</v>
      </c>
      <c r="CM15" s="697"/>
      <c r="CN15" s="697"/>
      <c r="CO15" s="697"/>
      <c r="CP15" s="697"/>
      <c r="CQ15" s="697"/>
      <c r="CR15" s="697"/>
      <c r="CS15" s="697"/>
      <c r="CT15" s="697"/>
      <c r="CU15" s="697"/>
      <c r="CV15" s="697"/>
      <c r="CW15" s="697"/>
      <c r="CX15" s="697"/>
    </row>
    <row r="16" spans="1:102">
      <c r="A16" s="971" t="s">
        <v>314</v>
      </c>
      <c r="B16" s="972"/>
      <c r="C16" s="972"/>
      <c r="D16" s="972"/>
      <c r="E16" s="973"/>
      <c r="F16" s="690"/>
      <c r="G16" s="12"/>
      <c r="H16" s="12"/>
      <c r="I16" s="30">
        <v>1000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>
        <v>3429</v>
      </c>
      <c r="AE16" s="12"/>
      <c r="AF16" s="12"/>
      <c r="AG16" s="12"/>
      <c r="AH16" s="12"/>
      <c r="AI16" s="12">
        <v>3409</v>
      </c>
      <c r="AJ16" s="12"/>
      <c r="AK16" s="12"/>
      <c r="AL16" s="12"/>
      <c r="AM16" s="12"/>
      <c r="AN16" s="12"/>
      <c r="AO16" s="12"/>
      <c r="AP16" s="12">
        <v>3519</v>
      </c>
      <c r="AQ16" s="12"/>
      <c r="AR16" s="12"/>
      <c r="AS16" s="12">
        <v>3575</v>
      </c>
      <c r="AT16" s="12"/>
      <c r="AU16" s="12">
        <v>3534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696"/>
      <c r="BN16" s="696"/>
      <c r="BO16" s="696"/>
      <c r="BP16" s="696"/>
      <c r="BQ16" s="696"/>
      <c r="BR16" s="696"/>
      <c r="BS16" s="696"/>
      <c r="BT16" s="696">
        <v>3718</v>
      </c>
      <c r="BU16" s="696"/>
      <c r="BV16" s="696"/>
      <c r="BW16" s="696"/>
      <c r="BX16" s="696"/>
      <c r="BY16" s="696"/>
      <c r="BZ16" s="696"/>
      <c r="CA16" s="696"/>
      <c r="CB16" s="696"/>
      <c r="CC16" s="696"/>
      <c r="CD16" s="696"/>
      <c r="CE16" s="696"/>
      <c r="CF16" s="696"/>
      <c r="CG16" s="696"/>
      <c r="CH16" s="696"/>
      <c r="CI16" s="696"/>
      <c r="CJ16" s="696"/>
      <c r="CK16" s="696"/>
      <c r="CL16" s="696"/>
      <c r="CM16" s="696"/>
      <c r="CN16" s="696"/>
      <c r="CO16" s="696"/>
      <c r="CP16" s="696"/>
      <c r="CQ16" s="696"/>
      <c r="CR16" s="696"/>
      <c r="CS16" s="696"/>
      <c r="CT16" s="696"/>
      <c r="CU16" s="696"/>
      <c r="CV16" s="696"/>
      <c r="CW16" s="696">
        <v>3743</v>
      </c>
      <c r="CX16" s="696"/>
    </row>
    <row r="17" spans="1:102">
      <c r="A17" s="971" t="s">
        <v>315</v>
      </c>
      <c r="B17" s="972"/>
      <c r="C17" s="972"/>
      <c r="D17" s="972"/>
      <c r="E17" s="973"/>
      <c r="F17" s="69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>
        <v>3331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>
        <v>3398</v>
      </c>
      <c r="AI17" s="12"/>
      <c r="AJ17" s="12"/>
      <c r="AK17" s="12"/>
      <c r="AL17" s="12"/>
      <c r="AM17" s="12">
        <v>3487</v>
      </c>
      <c r="AN17" s="12"/>
      <c r="AO17" s="12"/>
      <c r="AP17" s="12"/>
      <c r="AQ17" s="12"/>
      <c r="AR17" s="12"/>
      <c r="AS17" s="12">
        <v>3575</v>
      </c>
      <c r="AT17" s="12"/>
      <c r="AU17" s="12"/>
      <c r="AV17" s="12"/>
      <c r="AW17" s="12">
        <v>3633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>
        <v>3825</v>
      </c>
      <c r="BI17" s="12"/>
      <c r="BJ17" s="12"/>
      <c r="BK17" s="12"/>
      <c r="BL17" s="12"/>
      <c r="BM17" s="696"/>
      <c r="BN17" s="696"/>
      <c r="BO17" s="696"/>
      <c r="BP17" s="696"/>
      <c r="BQ17" s="696"/>
      <c r="BR17" s="696"/>
      <c r="BS17" s="696"/>
      <c r="BT17" s="696"/>
      <c r="BU17" s="696"/>
      <c r="BV17" s="696"/>
      <c r="BW17" s="696"/>
      <c r="BX17" s="696"/>
      <c r="BY17" s="696"/>
      <c r="BZ17" s="696"/>
      <c r="CA17" s="696"/>
      <c r="CB17" s="696"/>
      <c r="CC17" s="696"/>
      <c r="CD17" s="696"/>
      <c r="CE17" s="696"/>
      <c r="CF17" s="696"/>
      <c r="CG17" s="696"/>
      <c r="CH17" s="696"/>
      <c r="CI17" s="696"/>
      <c r="CJ17" s="696"/>
      <c r="CK17" s="696"/>
      <c r="CL17" s="696">
        <v>3692</v>
      </c>
      <c r="CM17" s="696"/>
      <c r="CN17" s="696"/>
      <c r="CO17" s="696"/>
      <c r="CP17" s="696"/>
      <c r="CQ17" s="696"/>
      <c r="CR17" s="696"/>
      <c r="CS17" s="696"/>
      <c r="CT17" s="696"/>
      <c r="CU17" s="696"/>
      <c r="CV17" s="696"/>
      <c r="CW17" s="696"/>
      <c r="CX17" s="696"/>
    </row>
    <row r="18" spans="1:102">
      <c r="A18" s="971" t="s">
        <v>316</v>
      </c>
      <c r="B18" s="972"/>
      <c r="C18" s="972"/>
      <c r="D18" s="972"/>
      <c r="E18" s="973"/>
      <c r="F18" s="69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>
        <v>3331</v>
      </c>
      <c r="R18" s="12"/>
      <c r="S18" s="12"/>
      <c r="T18" s="12"/>
      <c r="U18" s="12">
        <v>3375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696"/>
      <c r="BN18" s="696"/>
      <c r="BO18" s="696"/>
      <c r="BP18" s="696"/>
      <c r="BQ18" s="696"/>
      <c r="BR18" s="696"/>
      <c r="BS18" s="696"/>
      <c r="BT18" s="696"/>
      <c r="BU18" s="696"/>
      <c r="BV18" s="696"/>
      <c r="BW18" s="696"/>
      <c r="BX18" s="696"/>
      <c r="BY18" s="696"/>
      <c r="BZ18" s="696"/>
      <c r="CA18" s="696"/>
      <c r="CB18" s="696"/>
      <c r="CC18" s="696"/>
      <c r="CD18" s="696"/>
      <c r="CE18" s="696"/>
      <c r="CF18" s="696"/>
      <c r="CG18" s="696"/>
      <c r="CH18" s="696"/>
      <c r="CI18" s="696"/>
      <c r="CJ18" s="696"/>
      <c r="CK18" s="696"/>
      <c r="CL18" s="696"/>
      <c r="CM18" s="696"/>
      <c r="CN18" s="696"/>
      <c r="CO18" s="696"/>
      <c r="CP18" s="696"/>
      <c r="CQ18" s="696"/>
      <c r="CR18" s="696"/>
      <c r="CS18" s="696"/>
      <c r="CT18" s="696"/>
      <c r="CU18" s="696"/>
      <c r="CV18" s="696"/>
      <c r="CW18" s="696"/>
      <c r="CX18" s="696"/>
    </row>
    <row r="19" spans="1:102">
      <c r="A19" s="971" t="s">
        <v>317</v>
      </c>
      <c r="B19" s="972"/>
      <c r="C19" s="972"/>
      <c r="D19" s="972"/>
      <c r="E19" s="973"/>
      <c r="F19" s="690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>
        <v>3462</v>
      </c>
      <c r="U19" s="12"/>
      <c r="V19" s="12"/>
      <c r="W19" s="12">
        <v>3333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696"/>
      <c r="BN19" s="696"/>
      <c r="BO19" s="696"/>
      <c r="BP19" s="696"/>
      <c r="BQ19" s="696"/>
      <c r="BR19" s="696"/>
      <c r="BS19" s="696"/>
      <c r="BT19" s="696"/>
      <c r="BU19" s="696"/>
      <c r="BV19" s="696"/>
      <c r="BW19" s="696"/>
      <c r="BX19" s="696"/>
      <c r="BY19" s="696"/>
      <c r="BZ19" s="696"/>
      <c r="CA19" s="696"/>
      <c r="CB19" s="696"/>
      <c r="CC19" s="696"/>
      <c r="CD19" s="696"/>
      <c r="CE19" s="696"/>
      <c r="CF19" s="696"/>
      <c r="CG19" s="696"/>
      <c r="CH19" s="696"/>
      <c r="CI19" s="696"/>
      <c r="CJ19" s="696"/>
      <c r="CK19" s="696"/>
      <c r="CL19" s="696"/>
      <c r="CM19" s="696"/>
      <c r="CN19" s="696"/>
      <c r="CO19" s="696"/>
      <c r="CP19" s="696"/>
      <c r="CQ19" s="696"/>
      <c r="CR19" s="696"/>
      <c r="CS19" s="696"/>
      <c r="CT19" s="696"/>
      <c r="CU19" s="696"/>
      <c r="CV19" s="696"/>
      <c r="CW19" s="696"/>
      <c r="CX19" s="696"/>
    </row>
    <row r="20" spans="1:102" ht="17.25" thickBot="1">
      <c r="A20" s="974" t="s">
        <v>318</v>
      </c>
      <c r="B20" s="975"/>
      <c r="C20" s="975"/>
      <c r="D20" s="975"/>
      <c r="E20" s="976"/>
      <c r="F20" s="698"/>
      <c r="G20" s="698"/>
      <c r="H20" s="698"/>
      <c r="I20" s="698"/>
      <c r="J20" s="698"/>
      <c r="K20" s="698"/>
      <c r="L20" s="698"/>
      <c r="M20" s="698"/>
      <c r="N20" s="698"/>
      <c r="O20" s="698"/>
      <c r="P20" s="698"/>
      <c r="Q20" s="698"/>
      <c r="R20" s="698"/>
      <c r="S20" s="699"/>
      <c r="T20" s="700">
        <f>(Q18-T19)*10</f>
        <v>-1310</v>
      </c>
      <c r="U20" s="699"/>
      <c r="V20" s="699"/>
      <c r="W20" s="701">
        <f>(U18-W19)*10</f>
        <v>420</v>
      </c>
      <c r="X20" s="699"/>
      <c r="Y20" s="699"/>
      <c r="Z20" s="699"/>
      <c r="AA20" s="699"/>
      <c r="AB20" s="699"/>
      <c r="AC20" s="699"/>
      <c r="AD20" s="699"/>
      <c r="AE20" s="699"/>
      <c r="AF20" s="699"/>
      <c r="AG20" s="699"/>
      <c r="AH20" s="702">
        <f>(AH17-AD16)*10</f>
        <v>-310</v>
      </c>
      <c r="AI20" s="699"/>
      <c r="AJ20" s="699"/>
      <c r="AK20" s="699"/>
      <c r="AL20" s="699"/>
      <c r="AM20" s="701">
        <f>(AM17-AI16)*10</f>
        <v>780</v>
      </c>
      <c r="AN20" s="703"/>
      <c r="AO20" s="703"/>
      <c r="AP20" s="703"/>
      <c r="AQ20" s="703"/>
      <c r="AR20" s="703"/>
      <c r="AS20" s="701">
        <f>(AS17-AP16)*10</f>
        <v>560</v>
      </c>
      <c r="AT20" s="699"/>
      <c r="AU20" s="699"/>
      <c r="AV20" s="699"/>
      <c r="AW20" s="701">
        <f>(AW17-AU16)*10</f>
        <v>990</v>
      </c>
      <c r="AX20" s="699"/>
      <c r="AY20" s="699"/>
      <c r="AZ20" s="699"/>
      <c r="BA20" s="699"/>
      <c r="BB20" s="699"/>
      <c r="BC20" s="699"/>
      <c r="BD20" s="699"/>
      <c r="BE20" s="699"/>
      <c r="BF20" s="699"/>
      <c r="BG20" s="699"/>
      <c r="BH20" s="701">
        <f>(BH17-AS16)*10</f>
        <v>2500</v>
      </c>
      <c r="BI20" s="703"/>
      <c r="BJ20" s="703"/>
      <c r="BK20" s="703"/>
      <c r="BL20" s="703"/>
      <c r="BM20" s="704"/>
      <c r="BN20" s="704"/>
      <c r="BO20" s="704"/>
      <c r="BP20" s="704"/>
      <c r="BQ20" s="704"/>
      <c r="BR20" s="704"/>
      <c r="BS20" s="704"/>
      <c r="BT20" s="704"/>
      <c r="BU20" s="704"/>
      <c r="BV20" s="704"/>
      <c r="BW20" s="704"/>
      <c r="BX20" s="704"/>
      <c r="BY20" s="704"/>
      <c r="BZ20" s="704"/>
      <c r="CA20" s="704"/>
      <c r="CB20" s="704"/>
      <c r="CC20" s="704"/>
      <c r="CD20" s="704"/>
      <c r="CE20" s="704"/>
      <c r="CF20" s="704"/>
      <c r="CG20" s="704"/>
      <c r="CH20" s="704"/>
      <c r="CI20" s="704"/>
      <c r="CJ20" s="704"/>
      <c r="CK20" s="704"/>
      <c r="CL20" s="728">
        <f>(CL17-BT16)*10</f>
        <v>-260</v>
      </c>
      <c r="CM20" s="704"/>
      <c r="CN20" s="704"/>
      <c r="CO20" s="704"/>
      <c r="CP20" s="704"/>
      <c r="CQ20" s="704"/>
      <c r="CR20" s="704"/>
      <c r="CS20" s="704"/>
      <c r="CT20" s="704"/>
      <c r="CU20" s="704"/>
      <c r="CV20" s="704"/>
      <c r="CW20" s="704"/>
      <c r="CX20" s="704"/>
    </row>
    <row r="21" spans="1:102">
      <c r="A21" s="977" t="s">
        <v>305</v>
      </c>
      <c r="B21" s="978"/>
      <c r="C21" s="978"/>
      <c r="D21" s="978"/>
      <c r="E21" s="979"/>
      <c r="F21" s="706"/>
      <c r="G21" s="706"/>
      <c r="H21" s="706"/>
      <c r="I21" s="706"/>
      <c r="J21" s="706"/>
      <c r="K21" s="706"/>
      <c r="L21" s="706"/>
      <c r="M21" s="706"/>
      <c r="N21" s="706"/>
      <c r="O21" s="706"/>
      <c r="P21" s="706"/>
      <c r="Q21" s="706"/>
      <c r="R21" s="706"/>
      <c r="S21" s="707"/>
      <c r="T21" s="708"/>
      <c r="U21" s="707"/>
      <c r="V21" s="707"/>
      <c r="W21" s="709"/>
      <c r="X21" s="707"/>
      <c r="Y21" s="707"/>
      <c r="Z21" s="707"/>
      <c r="AA21" s="707"/>
      <c r="AB21" s="707"/>
      <c r="AC21" s="707"/>
      <c r="AD21" s="707"/>
      <c r="AE21" s="707"/>
      <c r="AF21" s="707"/>
      <c r="AG21" s="707"/>
      <c r="AH21" s="710"/>
      <c r="AI21" s="707"/>
      <c r="AJ21" s="707"/>
      <c r="AK21" s="707"/>
      <c r="AL21" s="707"/>
      <c r="AM21" s="709"/>
      <c r="AN21" s="711"/>
      <c r="AO21" s="711"/>
      <c r="AP21" s="711"/>
      <c r="AQ21" s="711"/>
      <c r="AR21" s="711"/>
      <c r="AS21" s="709"/>
      <c r="AT21" s="707"/>
      <c r="AU21" s="707"/>
      <c r="AV21" s="707"/>
      <c r="AW21" s="709"/>
      <c r="AX21" s="707"/>
      <c r="AY21" s="707"/>
      <c r="AZ21" s="707"/>
      <c r="BA21" s="707"/>
      <c r="BB21" s="707"/>
      <c r="BC21" s="707"/>
      <c r="BD21" s="707"/>
      <c r="BE21" s="707"/>
      <c r="BF21" s="707"/>
      <c r="BG21" s="707"/>
      <c r="BH21" s="711"/>
      <c r="BI21" s="711"/>
      <c r="BJ21" s="693"/>
      <c r="BK21" s="693"/>
      <c r="BL21" s="693"/>
      <c r="BM21" s="695">
        <v>3606</v>
      </c>
      <c r="BN21" s="695"/>
      <c r="BO21" s="695"/>
      <c r="BP21" s="695"/>
      <c r="BQ21" s="695"/>
      <c r="BR21" s="695"/>
      <c r="BS21" s="695">
        <v>3681</v>
      </c>
      <c r="BT21" s="695"/>
      <c r="BU21" s="695"/>
      <c r="BV21" s="695"/>
      <c r="BW21" s="695"/>
      <c r="BX21" s="695"/>
      <c r="BY21" s="695"/>
      <c r="BZ21" s="695"/>
      <c r="CA21" s="695"/>
      <c r="CB21" s="695"/>
      <c r="CC21" s="695">
        <v>3716</v>
      </c>
      <c r="CD21" s="695"/>
      <c r="CE21" s="695"/>
      <c r="CF21" s="695"/>
      <c r="CG21" s="695">
        <v>3661</v>
      </c>
      <c r="CH21" s="695"/>
      <c r="CI21" s="695"/>
      <c r="CJ21" s="695"/>
      <c r="CK21" s="695"/>
      <c r="CL21" s="695"/>
      <c r="CM21" s="695"/>
      <c r="CN21" s="695"/>
      <c r="CO21" s="695"/>
      <c r="CP21" s="695"/>
      <c r="CQ21" s="695"/>
      <c r="CR21" s="695"/>
      <c r="CS21" s="695"/>
      <c r="CT21" s="695"/>
      <c r="CU21" s="695">
        <v>3809</v>
      </c>
      <c r="CV21" s="695"/>
      <c r="CW21" s="695"/>
      <c r="CX21" s="695"/>
    </row>
    <row r="22" spans="1:102">
      <c r="A22" s="971" t="s">
        <v>308</v>
      </c>
      <c r="B22" s="972"/>
      <c r="C22" s="972"/>
      <c r="D22" s="972"/>
      <c r="E22" s="973"/>
      <c r="F22" s="712"/>
      <c r="G22" s="712"/>
      <c r="H22" s="712"/>
      <c r="I22" s="712"/>
      <c r="J22" s="712"/>
      <c r="K22" s="712"/>
      <c r="L22" s="712"/>
      <c r="M22" s="712"/>
      <c r="N22" s="712"/>
      <c r="O22" s="712"/>
      <c r="P22" s="712"/>
      <c r="Q22" s="712"/>
      <c r="R22" s="712"/>
      <c r="S22" s="685"/>
      <c r="T22" s="686"/>
      <c r="U22" s="685"/>
      <c r="V22" s="685"/>
      <c r="W22" s="687"/>
      <c r="X22" s="685"/>
      <c r="Y22" s="685"/>
      <c r="Z22" s="685"/>
      <c r="AA22" s="685"/>
      <c r="AB22" s="685"/>
      <c r="AC22" s="685"/>
      <c r="AD22" s="685"/>
      <c r="AE22" s="685"/>
      <c r="AF22" s="685"/>
      <c r="AG22" s="685"/>
      <c r="AH22" s="688"/>
      <c r="AI22" s="685"/>
      <c r="AJ22" s="685"/>
      <c r="AK22" s="685"/>
      <c r="AL22" s="685"/>
      <c r="AM22" s="687"/>
      <c r="AN22" s="689"/>
      <c r="AO22" s="689"/>
      <c r="AP22" s="689"/>
      <c r="AQ22" s="689"/>
      <c r="AR22" s="689"/>
      <c r="AS22" s="687"/>
      <c r="AT22" s="685"/>
      <c r="AU22" s="685"/>
      <c r="AV22" s="685"/>
      <c r="AW22" s="687"/>
      <c r="AX22" s="685"/>
      <c r="AY22" s="685"/>
      <c r="AZ22" s="685"/>
      <c r="BA22" s="685"/>
      <c r="BB22" s="685"/>
      <c r="BC22" s="685"/>
      <c r="BD22" s="685"/>
      <c r="BE22" s="685"/>
      <c r="BF22" s="685"/>
      <c r="BG22" s="685"/>
      <c r="BH22" s="689"/>
      <c r="BI22" s="689"/>
      <c r="BJ22" s="12"/>
      <c r="BK22" s="12"/>
      <c r="BL22" s="12"/>
      <c r="BM22" s="696"/>
      <c r="BN22" s="696"/>
      <c r="BO22" s="696"/>
      <c r="BP22" s="696"/>
      <c r="BQ22" s="696">
        <v>3678</v>
      </c>
      <c r="BR22" s="696"/>
      <c r="BS22" s="696"/>
      <c r="BT22" s="696"/>
      <c r="BU22" s="696"/>
      <c r="BV22" s="696">
        <v>3750</v>
      </c>
      <c r="BW22" s="696"/>
      <c r="BX22" s="696"/>
      <c r="BY22" s="696"/>
      <c r="BZ22" s="696"/>
      <c r="CA22" s="696"/>
      <c r="CB22" s="696"/>
      <c r="CC22" s="696"/>
      <c r="CD22" s="696"/>
      <c r="CE22" s="696"/>
      <c r="CF22" s="696">
        <v>3654</v>
      </c>
      <c r="CG22" s="696"/>
      <c r="CH22" s="696"/>
      <c r="CI22" s="696"/>
      <c r="CJ22" s="696"/>
      <c r="CK22" s="696"/>
      <c r="CL22" s="696">
        <v>3596</v>
      </c>
      <c r="CM22" s="696"/>
      <c r="CN22" s="696"/>
      <c r="CO22" s="696"/>
      <c r="CP22" s="696"/>
      <c r="CQ22" s="696"/>
      <c r="CR22" s="696"/>
      <c r="CS22" s="696"/>
      <c r="CT22" s="696"/>
      <c r="CU22" s="696"/>
      <c r="CV22" s="696"/>
      <c r="CW22" s="696"/>
      <c r="CX22" s="696"/>
    </row>
    <row r="23" spans="1:102">
      <c r="A23" s="971" t="s">
        <v>309</v>
      </c>
      <c r="B23" s="972"/>
      <c r="C23" s="972"/>
      <c r="D23" s="972"/>
      <c r="E23" s="973"/>
      <c r="F23" s="712"/>
      <c r="G23" s="712"/>
      <c r="H23" s="712"/>
      <c r="I23" s="712"/>
      <c r="J23" s="712"/>
      <c r="K23" s="712"/>
      <c r="L23" s="712"/>
      <c r="M23" s="712"/>
      <c r="N23" s="712"/>
      <c r="O23" s="712"/>
      <c r="P23" s="712"/>
      <c r="Q23" s="712"/>
      <c r="R23" s="712"/>
      <c r="S23" s="685"/>
      <c r="T23" s="686"/>
      <c r="U23" s="685"/>
      <c r="V23" s="685"/>
      <c r="W23" s="687"/>
      <c r="X23" s="685"/>
      <c r="Y23" s="685"/>
      <c r="Z23" s="685"/>
      <c r="AA23" s="685"/>
      <c r="AB23" s="685"/>
      <c r="AC23" s="685"/>
      <c r="AD23" s="685"/>
      <c r="AE23" s="685"/>
      <c r="AF23" s="685"/>
      <c r="AG23" s="685"/>
      <c r="AH23" s="688"/>
      <c r="AI23" s="685"/>
      <c r="AJ23" s="685"/>
      <c r="AK23" s="685"/>
      <c r="AL23" s="685"/>
      <c r="AM23" s="687"/>
      <c r="AN23" s="689"/>
      <c r="AO23" s="689"/>
      <c r="AP23" s="689"/>
      <c r="AQ23" s="689"/>
      <c r="AR23" s="689"/>
      <c r="AS23" s="687"/>
      <c r="AT23" s="685"/>
      <c r="AU23" s="685"/>
      <c r="AV23" s="685"/>
      <c r="AW23" s="687"/>
      <c r="AX23" s="685"/>
      <c r="AY23" s="685"/>
      <c r="AZ23" s="685"/>
      <c r="BA23" s="685"/>
      <c r="BB23" s="685"/>
      <c r="BC23" s="685"/>
      <c r="BD23" s="685"/>
      <c r="BE23" s="685"/>
      <c r="BF23" s="685"/>
      <c r="BG23" s="685"/>
      <c r="BH23" s="689"/>
      <c r="BI23" s="689"/>
      <c r="BJ23" s="12"/>
      <c r="BK23" s="12"/>
      <c r="BL23" s="12"/>
      <c r="BM23" s="696"/>
      <c r="BN23" s="696"/>
      <c r="BO23" s="696"/>
      <c r="BP23" s="696"/>
      <c r="BQ23" s="696"/>
      <c r="BR23" s="696"/>
      <c r="BS23" s="696"/>
      <c r="BT23" s="696"/>
      <c r="BU23" s="696"/>
      <c r="BV23" s="696"/>
      <c r="BW23" s="696"/>
      <c r="BX23" s="696"/>
      <c r="BY23" s="696"/>
      <c r="BZ23" s="696"/>
      <c r="CA23" s="696"/>
      <c r="CB23" s="696"/>
      <c r="CC23" s="696"/>
      <c r="CD23" s="696"/>
      <c r="CE23" s="696"/>
      <c r="CF23" s="696"/>
      <c r="CG23" s="696"/>
      <c r="CH23" s="696"/>
      <c r="CI23" s="696"/>
      <c r="CJ23" s="696"/>
      <c r="CK23" s="696"/>
      <c r="CL23" s="696"/>
      <c r="CM23" s="696"/>
      <c r="CN23" s="696"/>
      <c r="CO23" s="696"/>
      <c r="CP23" s="696"/>
      <c r="CQ23" s="696"/>
      <c r="CR23" s="696"/>
      <c r="CS23" s="696"/>
      <c r="CT23" s="696"/>
      <c r="CU23" s="696"/>
      <c r="CV23" s="696"/>
      <c r="CW23" s="696"/>
      <c r="CX23" s="696"/>
    </row>
    <row r="24" spans="1:102">
      <c r="A24" s="971" t="s">
        <v>311</v>
      </c>
      <c r="B24" s="972"/>
      <c r="C24" s="972"/>
      <c r="D24" s="972"/>
      <c r="E24" s="973"/>
      <c r="F24" s="712"/>
      <c r="G24" s="712"/>
      <c r="H24" s="712"/>
      <c r="I24" s="712"/>
      <c r="J24" s="712"/>
      <c r="K24" s="712"/>
      <c r="L24" s="712"/>
      <c r="M24" s="712"/>
      <c r="N24" s="712"/>
      <c r="O24" s="712"/>
      <c r="P24" s="712"/>
      <c r="Q24" s="712"/>
      <c r="R24" s="712"/>
      <c r="S24" s="685"/>
      <c r="T24" s="686"/>
      <c r="U24" s="685"/>
      <c r="V24" s="685"/>
      <c r="W24" s="687"/>
      <c r="X24" s="685"/>
      <c r="Y24" s="685"/>
      <c r="Z24" s="685"/>
      <c r="AA24" s="685"/>
      <c r="AB24" s="685"/>
      <c r="AC24" s="685"/>
      <c r="AD24" s="685"/>
      <c r="AE24" s="685"/>
      <c r="AF24" s="685"/>
      <c r="AG24" s="685"/>
      <c r="AH24" s="688"/>
      <c r="AI24" s="685"/>
      <c r="AJ24" s="685"/>
      <c r="AK24" s="685"/>
      <c r="AL24" s="685"/>
      <c r="AM24" s="687"/>
      <c r="AN24" s="689"/>
      <c r="AO24" s="689"/>
      <c r="AP24" s="689"/>
      <c r="AQ24" s="689"/>
      <c r="AR24" s="689"/>
      <c r="AS24" s="687"/>
      <c r="AT24" s="685"/>
      <c r="AU24" s="685"/>
      <c r="AV24" s="685"/>
      <c r="AW24" s="687"/>
      <c r="AX24" s="685"/>
      <c r="AY24" s="685"/>
      <c r="AZ24" s="685"/>
      <c r="BA24" s="685"/>
      <c r="BB24" s="685"/>
      <c r="BC24" s="685"/>
      <c r="BD24" s="685"/>
      <c r="BE24" s="685"/>
      <c r="BF24" s="685"/>
      <c r="BG24" s="685"/>
      <c r="BH24" s="689"/>
      <c r="BI24" s="689"/>
      <c r="BJ24" s="12"/>
      <c r="BK24" s="12"/>
      <c r="BL24" s="12"/>
      <c r="BM24" s="696"/>
      <c r="BN24" s="696"/>
      <c r="BO24" s="696"/>
      <c r="BP24" s="696"/>
      <c r="BQ24" s="696"/>
      <c r="BR24" s="696"/>
      <c r="BS24" s="696"/>
      <c r="BT24" s="696"/>
      <c r="BU24" s="696"/>
      <c r="BV24" s="696"/>
      <c r="BW24" s="696"/>
      <c r="BX24" s="696"/>
      <c r="BY24" s="696"/>
      <c r="BZ24" s="696"/>
      <c r="CA24" s="696"/>
      <c r="CB24" s="696"/>
      <c r="CC24" s="696"/>
      <c r="CD24" s="696"/>
      <c r="CE24" s="696"/>
      <c r="CF24" s="725">
        <f>(CF22-CC21)*10</f>
        <v>-620</v>
      </c>
      <c r="CG24" s="725"/>
      <c r="CH24" s="725"/>
      <c r="CI24" s="725"/>
      <c r="CJ24" s="725"/>
      <c r="CK24" s="725"/>
      <c r="CL24" s="725"/>
      <c r="CM24" s="725"/>
      <c r="CN24" s="725"/>
      <c r="CO24" s="725"/>
      <c r="CP24" s="725"/>
      <c r="CQ24" s="725"/>
      <c r="CR24" s="725"/>
      <c r="CS24" s="725"/>
      <c r="CT24" s="725"/>
      <c r="CU24" s="725"/>
      <c r="CV24" s="725"/>
      <c r="CW24" s="725"/>
      <c r="CX24" s="725"/>
    </row>
    <row r="25" spans="1:102">
      <c r="A25" s="971" t="s">
        <v>313</v>
      </c>
      <c r="B25" s="972"/>
      <c r="C25" s="972"/>
      <c r="D25" s="972"/>
      <c r="E25" s="973"/>
      <c r="F25" s="712"/>
      <c r="G25" s="712"/>
      <c r="H25" s="712"/>
      <c r="I25" s="712"/>
      <c r="J25" s="712"/>
      <c r="K25" s="712"/>
      <c r="L25" s="712"/>
      <c r="M25" s="712"/>
      <c r="N25" s="712"/>
      <c r="O25" s="712"/>
      <c r="P25" s="712"/>
      <c r="Q25" s="712"/>
      <c r="R25" s="712"/>
      <c r="S25" s="685"/>
      <c r="T25" s="686"/>
      <c r="U25" s="685"/>
      <c r="V25" s="685"/>
      <c r="W25" s="687"/>
      <c r="X25" s="685"/>
      <c r="Y25" s="685"/>
      <c r="Z25" s="685"/>
      <c r="AA25" s="685"/>
      <c r="AB25" s="685"/>
      <c r="AC25" s="685"/>
      <c r="AD25" s="685"/>
      <c r="AE25" s="685"/>
      <c r="AF25" s="685"/>
      <c r="AG25" s="685"/>
      <c r="AH25" s="688"/>
      <c r="AI25" s="685"/>
      <c r="AJ25" s="685"/>
      <c r="AK25" s="685"/>
      <c r="AL25" s="685"/>
      <c r="AM25" s="687"/>
      <c r="AN25" s="689"/>
      <c r="AO25" s="689"/>
      <c r="AP25" s="689"/>
      <c r="AQ25" s="689"/>
      <c r="AR25" s="689"/>
      <c r="AS25" s="687"/>
      <c r="AT25" s="685"/>
      <c r="AU25" s="685"/>
      <c r="AV25" s="685"/>
      <c r="AW25" s="687"/>
      <c r="AX25" s="685"/>
      <c r="AY25" s="685"/>
      <c r="AZ25" s="685"/>
      <c r="BA25" s="685"/>
      <c r="BB25" s="685"/>
      <c r="BC25" s="685"/>
      <c r="BD25" s="685"/>
      <c r="BE25" s="685"/>
      <c r="BF25" s="685"/>
      <c r="BG25" s="685"/>
      <c r="BH25" s="689"/>
      <c r="BI25" s="689"/>
      <c r="BJ25" s="36"/>
      <c r="BK25" s="36"/>
      <c r="BL25" s="36"/>
      <c r="BM25" s="697"/>
      <c r="BN25" s="697"/>
      <c r="BO25" s="697"/>
      <c r="BP25" s="697"/>
      <c r="BQ25" s="718">
        <f>(BQ22-BM21)*10</f>
        <v>720</v>
      </c>
      <c r="BR25" s="697"/>
      <c r="BS25" s="697"/>
      <c r="BT25" s="697"/>
      <c r="BU25" s="697"/>
      <c r="BV25" s="721">
        <f>(BV22-BS21)*10</f>
        <v>690</v>
      </c>
      <c r="BW25" s="721"/>
      <c r="BX25" s="721"/>
      <c r="BY25" s="721"/>
      <c r="BZ25" s="721"/>
      <c r="CA25" s="721"/>
      <c r="CB25" s="721"/>
      <c r="CC25" s="721"/>
      <c r="CD25" s="721"/>
      <c r="CE25" s="721"/>
      <c r="CF25" s="721"/>
      <c r="CG25" s="721"/>
      <c r="CH25" s="721"/>
      <c r="CI25" s="721"/>
      <c r="CJ25" s="721"/>
      <c r="CK25" s="721"/>
      <c r="CL25" s="727">
        <f>(CL22-CG21)*10</f>
        <v>-650</v>
      </c>
      <c r="CM25" s="721"/>
      <c r="CN25" s="721"/>
      <c r="CO25" s="721"/>
      <c r="CP25" s="721"/>
      <c r="CQ25" s="721"/>
      <c r="CR25" s="721"/>
      <c r="CS25" s="721"/>
      <c r="CT25" s="721"/>
      <c r="CU25" s="721"/>
      <c r="CV25" s="721"/>
      <c r="CW25" s="721"/>
      <c r="CX25" s="721"/>
    </row>
    <row r="26" spans="1:102">
      <c r="A26" s="971" t="s">
        <v>314</v>
      </c>
      <c r="B26" s="972"/>
      <c r="C26" s="972"/>
      <c r="D26" s="972"/>
      <c r="E26" s="973"/>
      <c r="F26" s="712"/>
      <c r="G26" s="712"/>
      <c r="H26" s="712"/>
      <c r="I26" s="712"/>
      <c r="J26" s="712"/>
      <c r="K26" s="712"/>
      <c r="L26" s="712"/>
      <c r="M26" s="712"/>
      <c r="N26" s="712"/>
      <c r="O26" s="712"/>
      <c r="P26" s="712"/>
      <c r="Q26" s="712"/>
      <c r="R26" s="712"/>
      <c r="S26" s="685"/>
      <c r="T26" s="686"/>
      <c r="U26" s="685"/>
      <c r="V26" s="685"/>
      <c r="W26" s="687"/>
      <c r="X26" s="685"/>
      <c r="Y26" s="685"/>
      <c r="Z26" s="685"/>
      <c r="AA26" s="685"/>
      <c r="AB26" s="685"/>
      <c r="AC26" s="685"/>
      <c r="AD26" s="685"/>
      <c r="AE26" s="685"/>
      <c r="AF26" s="685"/>
      <c r="AG26" s="685"/>
      <c r="AH26" s="688"/>
      <c r="AI26" s="685"/>
      <c r="AJ26" s="685"/>
      <c r="AK26" s="685"/>
      <c r="AL26" s="685"/>
      <c r="AM26" s="687"/>
      <c r="AN26" s="689"/>
      <c r="AO26" s="689"/>
      <c r="AP26" s="689"/>
      <c r="AQ26" s="689"/>
      <c r="AR26" s="689"/>
      <c r="AS26" s="687"/>
      <c r="AT26" s="685"/>
      <c r="AU26" s="685"/>
      <c r="AV26" s="685"/>
      <c r="AW26" s="687"/>
      <c r="AX26" s="685"/>
      <c r="AY26" s="685"/>
      <c r="AZ26" s="685"/>
      <c r="BA26" s="685"/>
      <c r="BB26" s="685"/>
      <c r="BC26" s="685"/>
      <c r="BD26" s="685"/>
      <c r="BE26" s="685"/>
      <c r="BF26" s="685"/>
      <c r="BG26" s="685"/>
      <c r="BH26" s="689"/>
      <c r="BI26" s="689"/>
      <c r="BJ26" s="12"/>
      <c r="BK26" s="12"/>
      <c r="BL26" s="12"/>
      <c r="BM26" s="696">
        <v>3659</v>
      </c>
      <c r="BN26" s="696"/>
      <c r="BO26" s="696"/>
      <c r="BP26" s="696"/>
      <c r="BQ26" s="696"/>
      <c r="BR26" s="696"/>
      <c r="BS26" s="696">
        <v>3735</v>
      </c>
      <c r="BT26" s="696"/>
      <c r="BU26" s="696"/>
      <c r="BV26" s="696"/>
      <c r="BW26" s="696"/>
      <c r="BX26" s="696"/>
      <c r="BY26" s="696"/>
      <c r="BZ26" s="696"/>
      <c r="CA26" s="696"/>
      <c r="CB26" s="696"/>
      <c r="CC26" s="696">
        <v>3816</v>
      </c>
      <c r="CD26" s="696"/>
      <c r="CE26" s="696"/>
      <c r="CF26" s="696"/>
      <c r="CG26" s="696">
        <v>3781</v>
      </c>
      <c r="CH26" s="696"/>
      <c r="CI26" s="696"/>
      <c r="CJ26" s="696"/>
      <c r="CK26" s="696"/>
      <c r="CL26" s="696"/>
      <c r="CM26" s="696"/>
      <c r="CN26" s="696"/>
      <c r="CO26" s="696"/>
      <c r="CP26" s="696"/>
      <c r="CQ26" s="696"/>
      <c r="CR26" s="696"/>
      <c r="CS26" s="696"/>
      <c r="CT26" s="696"/>
      <c r="CU26" s="696">
        <v>3730</v>
      </c>
      <c r="CV26" s="696"/>
      <c r="CW26" s="696"/>
      <c r="CX26" s="696"/>
    </row>
    <row r="27" spans="1:102">
      <c r="A27" s="971" t="s">
        <v>315</v>
      </c>
      <c r="B27" s="972"/>
      <c r="C27" s="972"/>
      <c r="D27" s="972"/>
      <c r="E27" s="973"/>
      <c r="F27" s="712"/>
      <c r="G27" s="712"/>
      <c r="H27" s="712"/>
      <c r="I27" s="712"/>
      <c r="J27" s="712"/>
      <c r="K27" s="712"/>
      <c r="L27" s="712"/>
      <c r="M27" s="712"/>
      <c r="N27" s="712"/>
      <c r="O27" s="712"/>
      <c r="P27" s="712"/>
      <c r="Q27" s="712"/>
      <c r="R27" s="712"/>
      <c r="S27" s="685"/>
      <c r="T27" s="686"/>
      <c r="U27" s="685"/>
      <c r="V27" s="685"/>
      <c r="W27" s="687"/>
      <c r="X27" s="685"/>
      <c r="Y27" s="685"/>
      <c r="Z27" s="685"/>
      <c r="AA27" s="685"/>
      <c r="AB27" s="685"/>
      <c r="AC27" s="685"/>
      <c r="AD27" s="685"/>
      <c r="AE27" s="685"/>
      <c r="AF27" s="685"/>
      <c r="AG27" s="685"/>
      <c r="AH27" s="688"/>
      <c r="AI27" s="685"/>
      <c r="AJ27" s="685"/>
      <c r="AK27" s="685"/>
      <c r="AL27" s="685"/>
      <c r="AM27" s="687"/>
      <c r="AN27" s="689"/>
      <c r="AO27" s="689"/>
      <c r="AP27" s="689"/>
      <c r="AQ27" s="689"/>
      <c r="AR27" s="689"/>
      <c r="AS27" s="687"/>
      <c r="AT27" s="685"/>
      <c r="AU27" s="685"/>
      <c r="AV27" s="685"/>
      <c r="AW27" s="687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9"/>
      <c r="BI27" s="689"/>
      <c r="BJ27" s="12"/>
      <c r="BK27" s="12"/>
      <c r="BL27" s="12"/>
      <c r="BM27" s="696"/>
      <c r="BN27" s="696"/>
      <c r="BO27" s="696"/>
      <c r="BP27" s="696"/>
      <c r="BQ27" s="696">
        <v>3727</v>
      </c>
      <c r="BR27" s="696"/>
      <c r="BS27" s="696"/>
      <c r="BT27" s="696"/>
      <c r="BU27" s="696"/>
      <c r="BV27" s="696">
        <v>3812</v>
      </c>
      <c r="BW27" s="696"/>
      <c r="BX27" s="696"/>
      <c r="BY27" s="696"/>
      <c r="BZ27" s="696"/>
      <c r="CA27" s="696"/>
      <c r="CB27" s="696"/>
      <c r="CC27" s="696"/>
      <c r="CD27" s="696"/>
      <c r="CE27" s="696"/>
      <c r="CF27" s="696">
        <v>3763</v>
      </c>
      <c r="CG27" s="696"/>
      <c r="CH27" s="696"/>
      <c r="CI27" s="696"/>
      <c r="CJ27" s="696"/>
      <c r="CK27" s="696"/>
      <c r="CL27" s="696">
        <v>3692</v>
      </c>
      <c r="CM27" s="696"/>
      <c r="CN27" s="696"/>
      <c r="CO27" s="696"/>
      <c r="CP27" s="696"/>
      <c r="CQ27" s="696"/>
      <c r="CR27" s="696"/>
      <c r="CS27" s="696"/>
      <c r="CT27" s="696"/>
      <c r="CU27" s="696"/>
      <c r="CV27" s="696"/>
      <c r="CW27" s="696"/>
      <c r="CX27" s="696"/>
    </row>
    <row r="28" spans="1:102">
      <c r="A28" s="971" t="s">
        <v>316</v>
      </c>
      <c r="B28" s="972"/>
      <c r="C28" s="972"/>
      <c r="D28" s="972"/>
      <c r="E28" s="973"/>
      <c r="F28" s="712"/>
      <c r="G28" s="712"/>
      <c r="H28" s="712"/>
      <c r="I28" s="712"/>
      <c r="J28" s="712"/>
      <c r="K28" s="712"/>
      <c r="L28" s="712"/>
      <c r="M28" s="712"/>
      <c r="N28" s="712"/>
      <c r="O28" s="712"/>
      <c r="P28" s="712"/>
      <c r="Q28" s="712"/>
      <c r="R28" s="712"/>
      <c r="S28" s="685"/>
      <c r="T28" s="686"/>
      <c r="U28" s="685"/>
      <c r="V28" s="685"/>
      <c r="W28" s="687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8"/>
      <c r="AI28" s="685"/>
      <c r="AJ28" s="685"/>
      <c r="AK28" s="685"/>
      <c r="AL28" s="685"/>
      <c r="AM28" s="687"/>
      <c r="AN28" s="689"/>
      <c r="AO28" s="689"/>
      <c r="AP28" s="689"/>
      <c r="AQ28" s="689"/>
      <c r="AR28" s="689"/>
      <c r="AS28" s="687"/>
      <c r="AT28" s="685"/>
      <c r="AU28" s="685"/>
      <c r="AV28" s="685"/>
      <c r="AW28" s="687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9"/>
      <c r="BI28" s="689"/>
      <c r="BJ28" s="12"/>
      <c r="BK28" s="12"/>
      <c r="BL28" s="12"/>
      <c r="BM28" s="696"/>
      <c r="BN28" s="696"/>
      <c r="BO28" s="696"/>
      <c r="BP28" s="696"/>
      <c r="BQ28" s="696"/>
      <c r="BR28" s="696"/>
      <c r="BS28" s="696"/>
      <c r="BT28" s="696"/>
      <c r="BU28" s="696"/>
      <c r="BV28" s="696"/>
      <c r="BW28" s="696"/>
      <c r="BX28" s="696"/>
      <c r="BY28" s="696"/>
      <c r="BZ28" s="696"/>
      <c r="CA28" s="696"/>
      <c r="CB28" s="696"/>
      <c r="CC28" s="696"/>
      <c r="CD28" s="696"/>
      <c r="CE28" s="696"/>
      <c r="CF28" s="696"/>
      <c r="CG28" s="696"/>
      <c r="CH28" s="696"/>
      <c r="CI28" s="696"/>
      <c r="CJ28" s="696"/>
      <c r="CK28" s="696"/>
      <c r="CL28" s="696"/>
      <c r="CM28" s="696"/>
      <c r="CN28" s="696"/>
      <c r="CO28" s="696"/>
      <c r="CP28" s="696"/>
      <c r="CQ28" s="696"/>
      <c r="CR28" s="696"/>
      <c r="CS28" s="696"/>
      <c r="CT28" s="696"/>
      <c r="CU28" s="696"/>
      <c r="CV28" s="696"/>
      <c r="CW28" s="696"/>
      <c r="CX28" s="696"/>
    </row>
    <row r="29" spans="1:102">
      <c r="A29" s="971" t="s">
        <v>317</v>
      </c>
      <c r="B29" s="972"/>
      <c r="C29" s="972"/>
      <c r="D29" s="972"/>
      <c r="E29" s="973"/>
      <c r="F29" s="712"/>
      <c r="G29" s="712"/>
      <c r="H29" s="712"/>
      <c r="I29" s="712"/>
      <c r="J29" s="712"/>
      <c r="K29" s="712"/>
      <c r="L29" s="712"/>
      <c r="M29" s="712"/>
      <c r="N29" s="712"/>
      <c r="O29" s="712"/>
      <c r="P29" s="712"/>
      <c r="Q29" s="712"/>
      <c r="R29" s="712"/>
      <c r="S29" s="685"/>
      <c r="T29" s="686"/>
      <c r="U29" s="685"/>
      <c r="V29" s="685"/>
      <c r="W29" s="687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8"/>
      <c r="AI29" s="685"/>
      <c r="AJ29" s="685"/>
      <c r="AK29" s="685"/>
      <c r="AL29" s="685"/>
      <c r="AM29" s="687"/>
      <c r="AN29" s="689"/>
      <c r="AO29" s="689"/>
      <c r="AP29" s="689"/>
      <c r="AQ29" s="689"/>
      <c r="AR29" s="689"/>
      <c r="AS29" s="687"/>
      <c r="AT29" s="685"/>
      <c r="AU29" s="685"/>
      <c r="AV29" s="685"/>
      <c r="AW29" s="687"/>
      <c r="AX29" s="685"/>
      <c r="AY29" s="685"/>
      <c r="AZ29" s="685"/>
      <c r="BA29" s="685"/>
      <c r="BB29" s="685"/>
      <c r="BC29" s="685"/>
      <c r="BD29" s="685"/>
      <c r="BE29" s="685"/>
      <c r="BF29" s="685"/>
      <c r="BG29" s="685"/>
      <c r="BH29" s="689"/>
      <c r="BI29" s="689"/>
      <c r="BJ29" s="12"/>
      <c r="BK29" s="12"/>
      <c r="BL29" s="12"/>
      <c r="BM29" s="696"/>
      <c r="BN29" s="696"/>
      <c r="BO29" s="696"/>
      <c r="BP29" s="696"/>
      <c r="BQ29" s="696"/>
      <c r="BR29" s="696"/>
      <c r="BS29" s="696"/>
      <c r="BT29" s="696"/>
      <c r="BU29" s="696"/>
      <c r="BV29" s="696"/>
      <c r="BW29" s="696"/>
      <c r="BX29" s="696"/>
      <c r="BY29" s="696"/>
      <c r="BZ29" s="696"/>
      <c r="CA29" s="696"/>
      <c r="CB29" s="696"/>
      <c r="CC29" s="696"/>
      <c r="CD29" s="696"/>
      <c r="CE29" s="696"/>
      <c r="CF29" s="696"/>
      <c r="CG29" s="696"/>
      <c r="CH29" s="696"/>
      <c r="CI29" s="696"/>
      <c r="CJ29" s="696"/>
      <c r="CK29" s="696"/>
      <c r="CL29" s="696"/>
      <c r="CM29" s="696"/>
      <c r="CN29" s="696"/>
      <c r="CO29" s="696"/>
      <c r="CP29" s="696"/>
      <c r="CQ29" s="696"/>
      <c r="CR29" s="696"/>
      <c r="CS29" s="696"/>
      <c r="CT29" s="696"/>
      <c r="CU29" s="696"/>
      <c r="CV29" s="696"/>
      <c r="CW29" s="696"/>
      <c r="CX29" s="696"/>
    </row>
    <row r="30" spans="1:102" ht="17.25" thickBot="1">
      <c r="A30" s="974" t="s">
        <v>318</v>
      </c>
      <c r="B30" s="975"/>
      <c r="C30" s="975"/>
      <c r="D30" s="975"/>
      <c r="E30" s="976"/>
      <c r="F30" s="698"/>
      <c r="G30" s="698"/>
      <c r="H30" s="698"/>
      <c r="I30" s="698"/>
      <c r="J30" s="698"/>
      <c r="K30" s="698"/>
      <c r="L30" s="698"/>
      <c r="M30" s="698"/>
      <c r="N30" s="698"/>
      <c r="O30" s="698"/>
      <c r="P30" s="698"/>
      <c r="Q30" s="698"/>
      <c r="R30" s="698"/>
      <c r="S30" s="713"/>
      <c r="T30" s="714"/>
      <c r="U30" s="713"/>
      <c r="V30" s="713"/>
      <c r="W30" s="715"/>
      <c r="X30" s="713"/>
      <c r="Y30" s="713"/>
      <c r="Z30" s="713"/>
      <c r="AA30" s="713"/>
      <c r="AB30" s="713"/>
      <c r="AC30" s="713"/>
      <c r="AD30" s="713"/>
      <c r="AE30" s="713"/>
      <c r="AF30" s="713"/>
      <c r="AG30" s="713"/>
      <c r="AH30" s="716"/>
      <c r="AI30" s="713"/>
      <c r="AJ30" s="713"/>
      <c r="AK30" s="713"/>
      <c r="AL30" s="713"/>
      <c r="AM30" s="715"/>
      <c r="AN30" s="717"/>
      <c r="AO30" s="717"/>
      <c r="AP30" s="717"/>
      <c r="AQ30" s="717"/>
      <c r="AR30" s="717"/>
      <c r="AS30" s="715"/>
      <c r="AT30" s="713"/>
      <c r="AU30" s="713"/>
      <c r="AV30" s="713"/>
      <c r="AW30" s="715"/>
      <c r="AX30" s="713"/>
      <c r="AY30" s="713"/>
      <c r="AZ30" s="713"/>
      <c r="BA30" s="713"/>
      <c r="BB30" s="713"/>
      <c r="BC30" s="713"/>
      <c r="BD30" s="713"/>
      <c r="BE30" s="713"/>
      <c r="BF30" s="713"/>
      <c r="BG30" s="713"/>
      <c r="BH30" s="717"/>
      <c r="BI30" s="717"/>
      <c r="BJ30" s="703"/>
      <c r="BK30" s="703"/>
      <c r="BL30" s="703"/>
      <c r="BM30" s="704"/>
      <c r="BN30" s="704"/>
      <c r="BO30" s="704"/>
      <c r="BP30" s="704"/>
      <c r="BQ30" s="719">
        <f>(BQ27-BM26)*10</f>
        <v>680</v>
      </c>
      <c r="BR30" s="704"/>
      <c r="BS30" s="704"/>
      <c r="BT30" s="704"/>
      <c r="BU30" s="704"/>
      <c r="BV30" s="722">
        <f>(BV27-BS26)*10</f>
        <v>770</v>
      </c>
      <c r="BW30" s="722"/>
      <c r="BX30" s="722"/>
      <c r="BY30" s="722"/>
      <c r="BZ30" s="722"/>
      <c r="CA30" s="722"/>
      <c r="CB30" s="722"/>
      <c r="CC30" s="722"/>
      <c r="CD30" s="722"/>
      <c r="CE30" s="722"/>
      <c r="CF30" s="726">
        <f>(CF27-CC26)*10</f>
        <v>-530</v>
      </c>
      <c r="CG30" s="726"/>
      <c r="CH30" s="726"/>
      <c r="CI30" s="726"/>
      <c r="CJ30" s="726"/>
      <c r="CK30" s="726"/>
      <c r="CL30" s="728">
        <f>(CL27-CG26)*10</f>
        <v>-890</v>
      </c>
      <c r="CM30" s="726"/>
      <c r="CN30" s="726"/>
      <c r="CO30" s="726"/>
      <c r="CP30" s="726"/>
      <c r="CQ30" s="726"/>
      <c r="CR30" s="726"/>
      <c r="CS30" s="726"/>
      <c r="CT30" s="726"/>
      <c r="CU30" s="726"/>
      <c r="CV30" s="726"/>
      <c r="CW30" s="726"/>
      <c r="CX30" s="726"/>
    </row>
    <row r="31" spans="1:102" ht="132.75" customHeight="1" thickBot="1">
      <c r="A31" s="968" t="s">
        <v>357</v>
      </c>
      <c r="B31" s="969"/>
      <c r="C31" s="969"/>
      <c r="D31" s="969"/>
      <c r="E31" s="970"/>
      <c r="S31" s="685"/>
      <c r="T31" s="686"/>
      <c r="U31" s="685"/>
      <c r="V31" s="685"/>
      <c r="W31" s="687"/>
      <c r="X31" s="685"/>
      <c r="Y31" s="685"/>
      <c r="Z31" s="685"/>
      <c r="AA31" s="685"/>
      <c r="AB31" s="685"/>
      <c r="AC31" s="685"/>
      <c r="AD31" s="685"/>
      <c r="AE31" s="685"/>
      <c r="AF31" s="685"/>
      <c r="AG31" s="685"/>
      <c r="AH31" s="688"/>
      <c r="AI31" s="685"/>
      <c r="AJ31" s="685"/>
      <c r="AK31" s="685"/>
      <c r="AL31" s="685"/>
      <c r="AM31" s="687"/>
      <c r="AN31" s="689"/>
      <c r="AO31" s="689"/>
      <c r="AP31" s="689"/>
      <c r="AQ31" s="689"/>
      <c r="AR31" s="689"/>
      <c r="AS31" s="687"/>
      <c r="AT31" s="685"/>
      <c r="AU31" s="685"/>
      <c r="AV31" s="685"/>
      <c r="AW31" s="687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705" t="s">
        <v>358</v>
      </c>
      <c r="BI31" s="689"/>
      <c r="CU31" s="705" t="s">
        <v>401</v>
      </c>
    </row>
    <row r="32" spans="1:102" ht="17.25" thickBot="1"/>
    <row r="33" spans="1:4" ht="17.25" thickBot="1">
      <c r="A33" s="1003" t="s">
        <v>319</v>
      </c>
      <c r="B33" s="1004"/>
      <c r="C33" s="1005"/>
    </row>
    <row r="34" spans="1:4">
      <c r="A34" s="1006" t="s">
        <v>320</v>
      </c>
      <c r="B34" s="1007"/>
      <c r="C34" s="682">
        <v>3828</v>
      </c>
    </row>
    <row r="35" spans="1:4">
      <c r="A35" s="1008" t="s">
        <v>321</v>
      </c>
      <c r="B35" s="1009"/>
      <c r="C35" s="681">
        <v>3698</v>
      </c>
    </row>
    <row r="36" spans="1:4">
      <c r="A36" s="1008" t="s">
        <v>322</v>
      </c>
      <c r="B36" s="1009"/>
      <c r="C36" s="14">
        <f>C34-C35</f>
        <v>130</v>
      </c>
    </row>
    <row r="37" spans="1:4">
      <c r="A37" s="1008" t="s">
        <v>323</v>
      </c>
      <c r="B37" s="1009"/>
      <c r="C37" s="14">
        <v>0.7</v>
      </c>
    </row>
    <row r="38" spans="1:4">
      <c r="A38" s="1008" t="s">
        <v>324</v>
      </c>
      <c r="B38" s="1009"/>
      <c r="C38" s="15">
        <v>3699</v>
      </c>
    </row>
    <row r="39" spans="1:4" ht="17.25" thickBot="1">
      <c r="A39" s="1010" t="s">
        <v>325</v>
      </c>
      <c r="B39" s="1011"/>
      <c r="C39" s="679">
        <f>C38+(C36*C37)</f>
        <v>3790</v>
      </c>
    </row>
    <row r="42" spans="1:4">
      <c r="A42" s="1003" t="s">
        <v>326</v>
      </c>
      <c r="B42" s="1004"/>
      <c r="C42" s="1005"/>
    </row>
    <row r="43" spans="1:4">
      <c r="A43" s="1012" t="s">
        <v>327</v>
      </c>
      <c r="B43" s="1013"/>
      <c r="C43" s="16">
        <v>3809</v>
      </c>
      <c r="D43" s="1027" t="s">
        <v>6</v>
      </c>
    </row>
    <row r="44" spans="1:4">
      <c r="A44" s="1014" t="s">
        <v>328</v>
      </c>
      <c r="B44" s="1015"/>
      <c r="C44" s="17">
        <v>10</v>
      </c>
      <c r="D44" s="1028"/>
    </row>
    <row r="45" spans="1:4">
      <c r="A45" s="1014" t="s">
        <v>329</v>
      </c>
      <c r="B45" s="1015"/>
      <c r="C45" s="17">
        <v>0.14000000000000001</v>
      </c>
      <c r="D45" s="1028"/>
    </row>
    <row r="46" spans="1:4">
      <c r="A46" s="1014" t="s">
        <v>330</v>
      </c>
      <c r="B46" s="1015"/>
      <c r="C46" s="18">
        <f>C43*C44*C45</f>
        <v>5332.6</v>
      </c>
      <c r="D46" s="1028"/>
    </row>
    <row r="47" spans="1:4">
      <c r="A47" s="1014" t="s">
        <v>331</v>
      </c>
      <c r="B47" s="1015"/>
      <c r="C47" s="17">
        <v>0.16</v>
      </c>
      <c r="D47" s="1028"/>
    </row>
    <row r="48" spans="1:4">
      <c r="A48" s="1018" t="s">
        <v>332</v>
      </c>
      <c r="B48" s="1019"/>
      <c r="C48" s="19">
        <f>C43-(C46*C47)/C44</f>
        <v>3723.6783999999998</v>
      </c>
      <c r="D48" s="1028"/>
    </row>
    <row r="49" spans="1:4">
      <c r="A49" s="1020" t="s">
        <v>333</v>
      </c>
      <c r="B49" s="1021"/>
      <c r="C49" s="20">
        <v>1900</v>
      </c>
      <c r="D49" s="1027" t="s">
        <v>334</v>
      </c>
    </row>
    <row r="50" spans="1:4">
      <c r="A50" s="1034" t="s">
        <v>335</v>
      </c>
      <c r="B50" s="1035"/>
      <c r="C50" s="21">
        <f>(C49/C44)+C43</f>
        <v>3999</v>
      </c>
      <c r="D50" s="1028"/>
    </row>
    <row r="51" spans="1:4" ht="17.25">
      <c r="D51" s="22"/>
    </row>
    <row r="52" spans="1:4" ht="17.25">
      <c r="D52" s="22"/>
    </row>
    <row r="53" spans="1:4" ht="17.25">
      <c r="A53" s="1036" t="s">
        <v>336</v>
      </c>
      <c r="B53" s="1037"/>
      <c r="C53" s="1038"/>
      <c r="D53" s="22"/>
    </row>
    <row r="54" spans="1:4">
      <c r="A54" s="1039" t="s">
        <v>327</v>
      </c>
      <c r="B54" s="1024"/>
      <c r="C54" s="23">
        <v>3809</v>
      </c>
      <c r="D54" s="1027" t="s">
        <v>6</v>
      </c>
    </row>
    <row r="55" spans="1:4">
      <c r="A55" s="1016" t="s">
        <v>337</v>
      </c>
      <c r="B55" s="1017"/>
      <c r="C55" s="24">
        <v>1400</v>
      </c>
      <c r="D55" s="1027"/>
    </row>
    <row r="56" spans="1:4">
      <c r="A56" s="1016" t="s">
        <v>328</v>
      </c>
      <c r="B56" s="1017"/>
      <c r="C56" s="24">
        <v>10</v>
      </c>
      <c r="D56" s="1027"/>
    </row>
    <row r="57" spans="1:4" ht="17.25" thickBot="1">
      <c r="A57" s="1025" t="s">
        <v>330</v>
      </c>
      <c r="B57" s="1026"/>
      <c r="C57" s="25">
        <f>C54-(C55/C56)</f>
        <v>3669</v>
      </c>
      <c r="D57" s="1027"/>
    </row>
    <row r="58" spans="1:4">
      <c r="A58" s="1029" t="s">
        <v>320</v>
      </c>
      <c r="B58" s="1030"/>
      <c r="C58" s="723">
        <v>3662</v>
      </c>
      <c r="D58" s="1027" t="s">
        <v>338</v>
      </c>
    </row>
    <row r="59" spans="1:4">
      <c r="A59" s="1031" t="s">
        <v>321</v>
      </c>
      <c r="B59" s="1032"/>
      <c r="C59" s="724">
        <v>3597</v>
      </c>
      <c r="D59" s="1027"/>
    </row>
    <row r="60" spans="1:4">
      <c r="A60" s="1031" t="s">
        <v>322</v>
      </c>
      <c r="B60" s="1032"/>
      <c r="C60" s="26">
        <f>C58-C59</f>
        <v>65</v>
      </c>
      <c r="D60" s="1027"/>
    </row>
    <row r="61" spans="1:4">
      <c r="A61" s="1033" t="s">
        <v>339</v>
      </c>
      <c r="B61" s="1032"/>
      <c r="C61" s="26">
        <v>0.9</v>
      </c>
      <c r="D61" s="1027"/>
    </row>
    <row r="62" spans="1:4" ht="17.25" thickBot="1">
      <c r="A62" s="1022" t="s">
        <v>340</v>
      </c>
      <c r="B62" s="1011"/>
      <c r="C62" s="720">
        <f>C54-(C60*C61)</f>
        <v>3750.5</v>
      </c>
      <c r="D62" s="1027"/>
    </row>
    <row r="63" spans="1:4">
      <c r="A63" s="1023" t="s">
        <v>341</v>
      </c>
      <c r="B63" s="1024"/>
      <c r="C63" s="27">
        <v>500</v>
      </c>
      <c r="D63" s="1027" t="s">
        <v>334</v>
      </c>
    </row>
    <row r="64" spans="1:4">
      <c r="A64" s="1025" t="s">
        <v>342</v>
      </c>
      <c r="B64" s="1026"/>
      <c r="C64" s="25">
        <f>C63/C56+C54</f>
        <v>3859</v>
      </c>
      <c r="D64" s="1028"/>
    </row>
  </sheetData>
  <mergeCells count="64">
    <mergeCell ref="A62:B62"/>
    <mergeCell ref="A63:B63"/>
    <mergeCell ref="A64:B64"/>
    <mergeCell ref="D43:D48"/>
    <mergeCell ref="D49:D50"/>
    <mergeCell ref="D54:D57"/>
    <mergeCell ref="D58:D62"/>
    <mergeCell ref="D63:D64"/>
    <mergeCell ref="A57:B57"/>
    <mergeCell ref="A58:B58"/>
    <mergeCell ref="A59:B59"/>
    <mergeCell ref="A60:B60"/>
    <mergeCell ref="A61:B61"/>
    <mergeCell ref="A50:B50"/>
    <mergeCell ref="A53:C53"/>
    <mergeCell ref="A54:B54"/>
    <mergeCell ref="A55:B55"/>
    <mergeCell ref="A56:B56"/>
    <mergeCell ref="A45:B45"/>
    <mergeCell ref="A46:B46"/>
    <mergeCell ref="A47:B47"/>
    <mergeCell ref="A48:B48"/>
    <mergeCell ref="A49:B49"/>
    <mergeCell ref="A38:B38"/>
    <mergeCell ref="A39:B39"/>
    <mergeCell ref="A42:C42"/>
    <mergeCell ref="A43:B43"/>
    <mergeCell ref="A44:B44"/>
    <mergeCell ref="A33:C33"/>
    <mergeCell ref="A34:B34"/>
    <mergeCell ref="A35:B35"/>
    <mergeCell ref="A36:B36"/>
    <mergeCell ref="A37:B37"/>
    <mergeCell ref="A16:E16"/>
    <mergeCell ref="A17:E17"/>
    <mergeCell ref="A18:E18"/>
    <mergeCell ref="A19:E19"/>
    <mergeCell ref="A20:E20"/>
    <mergeCell ref="A11:E11"/>
    <mergeCell ref="A12:E12"/>
    <mergeCell ref="A13:E13"/>
    <mergeCell ref="A14:E14"/>
    <mergeCell ref="A15:E15"/>
    <mergeCell ref="A6:E6"/>
    <mergeCell ref="B7:E7"/>
    <mergeCell ref="B8:E8"/>
    <mergeCell ref="B9:E9"/>
    <mergeCell ref="B10:E10"/>
    <mergeCell ref="A1:E1"/>
    <mergeCell ref="A2:E2"/>
    <mergeCell ref="A3:E3"/>
    <mergeCell ref="A4:E4"/>
    <mergeCell ref="A5:E5"/>
    <mergeCell ref="A21:E21"/>
    <mergeCell ref="A22:E22"/>
    <mergeCell ref="A23:E23"/>
    <mergeCell ref="A24:E24"/>
    <mergeCell ref="A25:E25"/>
    <mergeCell ref="A31:E31"/>
    <mergeCell ref="A26:E26"/>
    <mergeCell ref="A27:E27"/>
    <mergeCell ref="A28:E28"/>
    <mergeCell ref="A29:E29"/>
    <mergeCell ref="A30:E30"/>
  </mergeCells>
  <phoneticPr fontId="60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266"/>
  <sheetViews>
    <sheetView workbookViewId="0">
      <pane ySplit="1" topLeftCell="A256" activePane="bottomLeft" state="frozen"/>
      <selection pane="bottomLeft" activeCell="B265" sqref="B265:M266"/>
    </sheetView>
  </sheetViews>
  <sheetFormatPr defaultColWidth="9" defaultRowHeight="13.5" outlineLevelRow="3"/>
  <cols>
    <col min="1" max="1" width="12.875" style="500" customWidth="1"/>
    <col min="2" max="2" width="11.125" style="500" customWidth="1"/>
    <col min="3" max="3" width="9" style="500"/>
    <col min="4" max="5" width="11.875" style="500" customWidth="1"/>
    <col min="6" max="7" width="9.5" style="500" customWidth="1"/>
    <col min="8" max="8" width="8.375" style="500" customWidth="1"/>
    <col min="9" max="9" width="10.375" style="500" customWidth="1"/>
    <col min="10" max="10" width="9.375" style="500" customWidth="1"/>
    <col min="11" max="11" width="8.75" style="500" customWidth="1"/>
    <col min="12" max="12" width="9.75" style="500" customWidth="1"/>
    <col min="13" max="13" width="9" style="500"/>
    <col min="14" max="14" width="39.125" style="500" customWidth="1"/>
    <col min="15" max="15" width="16" style="500" customWidth="1"/>
    <col min="16" max="16384" width="9" style="500"/>
  </cols>
  <sheetData>
    <row r="1" spans="1:15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5" ht="16.5" collapsed="1">
      <c r="A2" s="729" t="s">
        <v>21</v>
      </c>
      <c r="B2" s="730"/>
      <c r="C2" s="730"/>
      <c r="D2" s="730"/>
      <c r="E2" s="730"/>
      <c r="F2" s="730"/>
      <c r="G2" s="730"/>
      <c r="H2" s="730"/>
      <c r="I2" s="731"/>
      <c r="K2" s="143"/>
      <c r="L2" s="143"/>
      <c r="M2" s="143"/>
      <c r="N2" s="143"/>
      <c r="O2" s="143"/>
    </row>
    <row r="3" spans="1:15" ht="16.5" hidden="1" outlineLevel="1">
      <c r="A3" s="501">
        <v>1</v>
      </c>
      <c r="B3" s="47">
        <v>40112</v>
      </c>
      <c r="C3" s="48">
        <v>3994</v>
      </c>
      <c r="D3" s="48">
        <v>3795</v>
      </c>
      <c r="E3" s="49">
        <f t="shared" ref="E3:E23" si="0">(C3-D3)/C3</f>
        <v>4.9824737105658497E-2</v>
      </c>
      <c r="F3" s="48">
        <f>(C3-D3)*10</f>
        <v>1990</v>
      </c>
      <c r="G3" s="48">
        <v>4410</v>
      </c>
      <c r="H3" s="50">
        <f t="shared" ref="H3:H23" si="1">(G3-C3)*10</f>
        <v>4160</v>
      </c>
      <c r="I3" s="100">
        <f>H3/(F3)</f>
        <v>2.0904522613065302</v>
      </c>
      <c r="K3" s="143"/>
      <c r="L3" s="143"/>
      <c r="M3" s="509"/>
      <c r="N3" s="143"/>
      <c r="O3" s="509"/>
    </row>
    <row r="4" spans="1:15" ht="16.5" hidden="1" outlineLevel="1">
      <c r="A4" s="501">
        <v>2</v>
      </c>
      <c r="B4" s="47">
        <v>40221</v>
      </c>
      <c r="C4" s="48">
        <v>4352</v>
      </c>
      <c r="D4" s="48">
        <v>4282</v>
      </c>
      <c r="E4" s="234">
        <f t="shared" si="0"/>
        <v>1.60845588235294E-2</v>
      </c>
      <c r="F4" s="48">
        <f t="shared" ref="F4:F23" si="2">(C4-D4)*10</f>
        <v>700</v>
      </c>
      <c r="G4" s="48">
        <v>4745</v>
      </c>
      <c r="H4" s="50">
        <f t="shared" si="1"/>
        <v>3930</v>
      </c>
      <c r="I4" s="100">
        <f>H4/(F4)</f>
        <v>5.6142857142857103</v>
      </c>
      <c r="K4" s="143"/>
      <c r="L4" s="143"/>
      <c r="M4" s="510"/>
      <c r="N4" s="143"/>
      <c r="O4" s="143"/>
    </row>
    <row r="5" spans="1:15" ht="16.5" hidden="1" outlineLevel="1">
      <c r="A5" s="501">
        <v>3</v>
      </c>
      <c r="B5" s="47">
        <v>40422</v>
      </c>
      <c r="C5" s="48">
        <v>4349</v>
      </c>
      <c r="D5" s="48">
        <v>4302</v>
      </c>
      <c r="E5" s="234">
        <f t="shared" si="0"/>
        <v>1.08070820878363E-2</v>
      </c>
      <c r="F5" s="48">
        <f t="shared" si="2"/>
        <v>470</v>
      </c>
      <c r="G5" s="48">
        <v>4389</v>
      </c>
      <c r="H5" s="50">
        <f t="shared" si="1"/>
        <v>400</v>
      </c>
      <c r="I5" s="100">
        <f>H5/(F5)</f>
        <v>0.85106382978723405</v>
      </c>
      <c r="K5" s="143"/>
      <c r="L5" s="143"/>
      <c r="M5" s="143"/>
      <c r="N5" s="143"/>
      <c r="O5" s="143"/>
    </row>
    <row r="6" spans="1:15" ht="16.5" hidden="1" outlineLevel="1">
      <c r="A6" s="501">
        <v>4</v>
      </c>
      <c r="B6" s="47">
        <v>40464</v>
      </c>
      <c r="C6" s="48">
        <v>4425</v>
      </c>
      <c r="D6" s="48">
        <v>4395</v>
      </c>
      <c r="E6" s="234">
        <f t="shared" si="0"/>
        <v>6.7796610169491497E-3</v>
      </c>
      <c r="F6" s="48">
        <f t="shared" si="2"/>
        <v>300</v>
      </c>
      <c r="G6" s="48">
        <v>5007</v>
      </c>
      <c r="H6" s="50">
        <f t="shared" si="1"/>
        <v>5820</v>
      </c>
      <c r="I6" s="100">
        <f>H6/(F6)</f>
        <v>19.399999999999999</v>
      </c>
      <c r="K6" s="143"/>
      <c r="L6" s="143"/>
      <c r="M6" s="509"/>
      <c r="N6" s="143"/>
      <c r="O6" s="143"/>
    </row>
    <row r="7" spans="1:15" ht="16.5" hidden="1" outlineLevel="1">
      <c r="A7" s="501">
        <v>5</v>
      </c>
      <c r="B7" s="47">
        <v>40630</v>
      </c>
      <c r="C7" s="48">
        <v>4779</v>
      </c>
      <c r="D7" s="48">
        <v>4756</v>
      </c>
      <c r="E7" s="234">
        <f t="shared" si="0"/>
        <v>4.8127223268466203E-3</v>
      </c>
      <c r="F7" s="48">
        <f t="shared" si="2"/>
        <v>230</v>
      </c>
      <c r="G7" s="48">
        <v>4849</v>
      </c>
      <c r="H7" s="50">
        <f t="shared" si="1"/>
        <v>700</v>
      </c>
      <c r="I7" s="100">
        <f>H7/(F7)</f>
        <v>3.0434782608695699</v>
      </c>
      <c r="K7" s="143"/>
      <c r="L7" s="143"/>
      <c r="M7" s="510"/>
      <c r="N7" s="143"/>
      <c r="O7" s="143"/>
    </row>
    <row r="8" spans="1:15" ht="16.5" hidden="1" outlineLevel="1">
      <c r="A8" s="501">
        <v>6</v>
      </c>
      <c r="B8" s="47">
        <v>40693</v>
      </c>
      <c r="C8" s="48">
        <v>4876</v>
      </c>
      <c r="D8" s="48">
        <v>4835</v>
      </c>
      <c r="E8" s="234">
        <f t="shared" si="0"/>
        <v>8.4085315832649696E-3</v>
      </c>
      <c r="F8" s="48">
        <f t="shared" si="2"/>
        <v>410</v>
      </c>
      <c r="G8" s="48">
        <v>4800</v>
      </c>
      <c r="H8" s="286">
        <f t="shared" si="1"/>
        <v>-760</v>
      </c>
      <c r="I8" s="308">
        <f>(-H8-F8)/F8</f>
        <v>0.85365853658536595</v>
      </c>
      <c r="K8" s="143"/>
      <c r="L8" s="143"/>
      <c r="M8" s="143"/>
      <c r="N8" s="143"/>
      <c r="O8" s="143"/>
    </row>
    <row r="9" spans="1:15" ht="16.5" hidden="1" outlineLevel="1">
      <c r="A9" s="501">
        <v>7</v>
      </c>
      <c r="B9" s="47">
        <v>40735</v>
      </c>
      <c r="C9" s="48">
        <v>4857</v>
      </c>
      <c r="D9" s="48">
        <v>4756</v>
      </c>
      <c r="E9" s="234">
        <f t="shared" si="0"/>
        <v>2.0794729256742799E-2</v>
      </c>
      <c r="F9" s="48">
        <f t="shared" si="2"/>
        <v>1010</v>
      </c>
      <c r="G9" s="48">
        <v>4802</v>
      </c>
      <c r="H9" s="502">
        <f t="shared" si="1"/>
        <v>-550</v>
      </c>
      <c r="I9" s="105">
        <f>(-H9-F9)/F9</f>
        <v>-0.45544554455445502</v>
      </c>
      <c r="K9" s="143"/>
      <c r="L9" s="143"/>
      <c r="M9" s="509"/>
      <c r="N9" s="143"/>
      <c r="O9" s="509"/>
    </row>
    <row r="10" spans="1:15" ht="16.5" hidden="1" outlineLevel="1">
      <c r="A10" s="501">
        <v>8</v>
      </c>
      <c r="B10" s="47">
        <v>40966</v>
      </c>
      <c r="C10" s="48">
        <v>4280</v>
      </c>
      <c r="D10" s="48">
        <v>4258</v>
      </c>
      <c r="E10" s="234">
        <f t="shared" si="0"/>
        <v>5.1401869158878497E-3</v>
      </c>
      <c r="F10" s="48">
        <f t="shared" si="2"/>
        <v>220</v>
      </c>
      <c r="G10" s="48">
        <v>4340</v>
      </c>
      <c r="H10" s="50">
        <f t="shared" si="1"/>
        <v>600</v>
      </c>
      <c r="I10" s="100">
        <f>H10/(F10)</f>
        <v>2.7272727272727302</v>
      </c>
      <c r="K10" s="143"/>
      <c r="L10" s="143"/>
      <c r="M10" s="510"/>
      <c r="N10" s="143"/>
      <c r="O10" s="143"/>
    </row>
    <row r="11" spans="1:15" ht="16.5" hidden="1" outlineLevel="1">
      <c r="A11" s="501">
        <v>9</v>
      </c>
      <c r="B11" s="47">
        <v>41253</v>
      </c>
      <c r="C11" s="48">
        <v>3680</v>
      </c>
      <c r="D11" s="48">
        <v>3584</v>
      </c>
      <c r="E11" s="49">
        <f t="shared" si="0"/>
        <v>2.6086956521739101E-2</v>
      </c>
      <c r="F11" s="48">
        <f t="shared" si="2"/>
        <v>960</v>
      </c>
      <c r="G11" s="48">
        <v>3995</v>
      </c>
      <c r="H11" s="50">
        <f t="shared" si="1"/>
        <v>3150</v>
      </c>
      <c r="I11" s="100">
        <f t="shared" ref="I11:I12" si="3">H11/(F11)</f>
        <v>3.28125</v>
      </c>
    </row>
    <row r="12" spans="1:15" ht="16.5" hidden="1" outlineLevel="1">
      <c r="A12" s="501">
        <v>10</v>
      </c>
      <c r="B12" s="47">
        <v>41493</v>
      </c>
      <c r="C12" s="48">
        <v>3702</v>
      </c>
      <c r="D12" s="48">
        <v>3654</v>
      </c>
      <c r="E12" s="234">
        <f t="shared" si="0"/>
        <v>1.29659643435981E-2</v>
      </c>
      <c r="F12" s="48">
        <f t="shared" si="2"/>
        <v>480</v>
      </c>
      <c r="G12" s="48">
        <v>3742</v>
      </c>
      <c r="H12" s="50">
        <f t="shared" si="1"/>
        <v>400</v>
      </c>
      <c r="I12" s="100">
        <f t="shared" si="3"/>
        <v>0.83333333333333304</v>
      </c>
    </row>
    <row r="13" spans="1:15" ht="16.5" hidden="1" outlineLevel="1">
      <c r="A13" s="501">
        <v>11</v>
      </c>
      <c r="B13" s="47">
        <v>41579</v>
      </c>
      <c r="C13" s="48">
        <v>3621</v>
      </c>
      <c r="D13" s="48">
        <v>3589</v>
      </c>
      <c r="E13" s="234">
        <f t="shared" si="0"/>
        <v>8.8373377520022094E-3</v>
      </c>
      <c r="F13" s="48">
        <f t="shared" si="2"/>
        <v>320</v>
      </c>
      <c r="G13" s="48">
        <v>3578</v>
      </c>
      <c r="H13" s="502">
        <f t="shared" si="1"/>
        <v>-430</v>
      </c>
      <c r="I13" s="105">
        <f>(-H13-F13)/F13</f>
        <v>0.34375</v>
      </c>
    </row>
    <row r="14" spans="1:15" ht="16.5" hidden="1" outlineLevel="1">
      <c r="A14" s="501">
        <v>12</v>
      </c>
      <c r="B14" s="47">
        <v>41598</v>
      </c>
      <c r="C14" s="48">
        <v>3631</v>
      </c>
      <c r="D14" s="48">
        <v>3602</v>
      </c>
      <c r="E14" s="234">
        <f t="shared" si="0"/>
        <v>7.9867805012393302E-3</v>
      </c>
      <c r="F14" s="48">
        <f t="shared" si="2"/>
        <v>290</v>
      </c>
      <c r="G14" s="48">
        <v>3659</v>
      </c>
      <c r="H14" s="50">
        <f t="shared" si="1"/>
        <v>280</v>
      </c>
      <c r="I14" s="100">
        <f>H14/(F14)</f>
        <v>0.96551724137931005</v>
      </c>
    </row>
    <row r="15" spans="1:15" ht="16.5" hidden="1" outlineLevel="1">
      <c r="A15" s="501">
        <v>13</v>
      </c>
      <c r="B15" s="47">
        <v>42388</v>
      </c>
      <c r="C15" s="48">
        <v>1840</v>
      </c>
      <c r="D15" s="48">
        <v>1769</v>
      </c>
      <c r="E15" s="49">
        <f t="shared" si="0"/>
        <v>3.8586956521739102E-2</v>
      </c>
      <c r="F15" s="48">
        <f t="shared" si="2"/>
        <v>710</v>
      </c>
      <c r="G15" s="48">
        <v>2326</v>
      </c>
      <c r="H15" s="50">
        <f t="shared" si="1"/>
        <v>4860</v>
      </c>
      <c r="I15" s="100">
        <f t="shared" ref="I15:I18" si="4">H15/(F15)</f>
        <v>6.8450704225352101</v>
      </c>
    </row>
    <row r="16" spans="1:15" ht="16.5" hidden="1" outlineLevel="1">
      <c r="A16" s="501">
        <v>14</v>
      </c>
      <c r="B16" s="47">
        <v>42527</v>
      </c>
      <c r="C16" s="48">
        <v>2054</v>
      </c>
      <c r="D16" s="48">
        <v>2010</v>
      </c>
      <c r="E16" s="234">
        <f t="shared" si="0"/>
        <v>2.14216163583252E-2</v>
      </c>
      <c r="F16" s="48">
        <f t="shared" si="2"/>
        <v>440</v>
      </c>
      <c r="G16" s="48">
        <v>2289</v>
      </c>
      <c r="H16" s="50">
        <f t="shared" si="1"/>
        <v>2350</v>
      </c>
      <c r="I16" s="100">
        <f t="shared" si="4"/>
        <v>5.3409090909090899</v>
      </c>
    </row>
    <row r="17" spans="1:11" ht="16.5" hidden="1" outlineLevel="1">
      <c r="A17" s="501">
        <v>15</v>
      </c>
      <c r="B17" s="47">
        <v>42578</v>
      </c>
      <c r="C17" s="48">
        <v>2399</v>
      </c>
      <c r="D17" s="48">
        <v>2387</v>
      </c>
      <c r="E17" s="234">
        <f t="shared" si="0"/>
        <v>5.0020842017507302E-3</v>
      </c>
      <c r="F17" s="48">
        <f t="shared" si="2"/>
        <v>120</v>
      </c>
      <c r="G17" s="48">
        <v>2428</v>
      </c>
      <c r="H17" s="50">
        <f t="shared" si="1"/>
        <v>290</v>
      </c>
      <c r="I17" s="100">
        <f t="shared" si="4"/>
        <v>2.4166666666666701</v>
      </c>
    </row>
    <row r="18" spans="1:11" ht="16.5" hidden="1" outlineLevel="1">
      <c r="A18" s="501">
        <v>16</v>
      </c>
      <c r="B18" s="47">
        <v>42654</v>
      </c>
      <c r="C18" s="48">
        <v>2342</v>
      </c>
      <c r="D18" s="48">
        <v>2295</v>
      </c>
      <c r="E18" s="234">
        <f t="shared" si="0"/>
        <v>2.0068317677199E-2</v>
      </c>
      <c r="F18" s="48">
        <f t="shared" si="2"/>
        <v>470</v>
      </c>
      <c r="G18" s="48">
        <v>3166</v>
      </c>
      <c r="H18" s="50">
        <f t="shared" si="1"/>
        <v>8240</v>
      </c>
      <c r="I18" s="100">
        <f t="shared" si="4"/>
        <v>17.531914893617</v>
      </c>
    </row>
    <row r="19" spans="1:11" ht="16.5" hidden="1" outlineLevel="1">
      <c r="A19" s="501">
        <v>17</v>
      </c>
      <c r="B19" s="47">
        <v>42745</v>
      </c>
      <c r="C19" s="48">
        <v>3162</v>
      </c>
      <c r="D19" s="48">
        <v>3058</v>
      </c>
      <c r="E19" s="49">
        <f t="shared" si="0"/>
        <v>3.2890575585072697E-2</v>
      </c>
      <c r="F19" s="48">
        <f t="shared" si="2"/>
        <v>1040</v>
      </c>
      <c r="G19" s="48">
        <v>3158</v>
      </c>
      <c r="H19" s="502">
        <f t="shared" si="1"/>
        <v>-40</v>
      </c>
      <c r="I19" s="105">
        <f>(-H19-F19)/F19</f>
        <v>-0.96153846153846201</v>
      </c>
    </row>
    <row r="20" spans="1:11" ht="16.5" hidden="1" outlineLevel="1">
      <c r="A20" s="501">
        <v>18</v>
      </c>
      <c r="B20" s="47">
        <v>42774</v>
      </c>
      <c r="C20" s="48">
        <v>3234</v>
      </c>
      <c r="D20" s="48">
        <v>3196</v>
      </c>
      <c r="E20" s="234">
        <f t="shared" si="0"/>
        <v>1.1750154607297499E-2</v>
      </c>
      <c r="F20" s="48">
        <f t="shared" si="2"/>
        <v>380</v>
      </c>
      <c r="G20" s="48">
        <v>3375</v>
      </c>
      <c r="H20" s="50">
        <f t="shared" si="1"/>
        <v>1410</v>
      </c>
      <c r="I20" s="100">
        <f>H20/(F20)</f>
        <v>3.7105263157894699</v>
      </c>
    </row>
    <row r="21" spans="1:11" ht="16.5" hidden="1" outlineLevel="1">
      <c r="A21" s="501">
        <v>19</v>
      </c>
      <c r="B21" s="47">
        <v>42807</v>
      </c>
      <c r="C21" s="48">
        <v>3534</v>
      </c>
      <c r="D21" s="48">
        <v>3460</v>
      </c>
      <c r="E21" s="234">
        <f t="shared" si="0"/>
        <v>2.0939445387662702E-2</v>
      </c>
      <c r="F21" s="48">
        <f t="shared" si="2"/>
        <v>740</v>
      </c>
      <c r="G21" s="48">
        <v>3244</v>
      </c>
      <c r="H21" s="286">
        <f t="shared" si="1"/>
        <v>-2900</v>
      </c>
      <c r="I21" s="308">
        <f>(-H21-F21)/F21</f>
        <v>2.9189189189189202</v>
      </c>
    </row>
    <row r="22" spans="1:11" ht="16.5" hidden="1" outlineLevel="1">
      <c r="A22" s="503">
        <v>20</v>
      </c>
      <c r="B22" s="47">
        <v>42874</v>
      </c>
      <c r="C22" s="48">
        <v>3214</v>
      </c>
      <c r="D22" s="48">
        <v>3019</v>
      </c>
      <c r="E22" s="49">
        <f t="shared" si="0"/>
        <v>6.0672059738643397E-2</v>
      </c>
      <c r="F22" s="48">
        <f t="shared" si="2"/>
        <v>1950</v>
      </c>
      <c r="G22" s="48">
        <v>2990</v>
      </c>
      <c r="H22" s="286">
        <f t="shared" si="1"/>
        <v>-2240</v>
      </c>
      <c r="I22" s="105">
        <f>(-H22-F22)/F22</f>
        <v>0.14871794871794899</v>
      </c>
    </row>
    <row r="23" spans="1:11" ht="16.5" hidden="1" outlineLevel="1" collapsed="1">
      <c r="A23" s="504">
        <v>21</v>
      </c>
      <c r="B23" s="47">
        <v>42913</v>
      </c>
      <c r="C23" s="75">
        <v>3187</v>
      </c>
      <c r="D23" s="75">
        <v>3020</v>
      </c>
      <c r="E23" s="220">
        <f t="shared" si="0"/>
        <v>5.2400376529651703E-2</v>
      </c>
      <c r="F23" s="75">
        <f t="shared" si="2"/>
        <v>1670</v>
      </c>
      <c r="G23" s="75">
        <v>3790</v>
      </c>
      <c r="H23" s="221">
        <f t="shared" si="1"/>
        <v>6030</v>
      </c>
      <c r="I23" s="100">
        <f t="shared" ref="I23" si="5">H23/(F23)</f>
        <v>3.6107784431137699</v>
      </c>
    </row>
    <row r="24" spans="1:11" ht="16.5" hidden="1" outlineLevel="2">
      <c r="A24" s="732" t="s">
        <v>22</v>
      </c>
      <c r="B24" s="733"/>
      <c r="C24" s="733"/>
      <c r="D24" s="733"/>
      <c r="E24" s="733"/>
      <c r="F24" s="733"/>
      <c r="G24" s="733"/>
      <c r="H24" s="733"/>
      <c r="I24" s="733"/>
      <c r="J24" s="733"/>
      <c r="K24" s="734"/>
    </row>
    <row r="25" spans="1:11" ht="36" hidden="1" outlineLevel="2">
      <c r="A25" s="288" t="s">
        <v>23</v>
      </c>
      <c r="B25" s="289" t="s">
        <v>14</v>
      </c>
      <c r="C25" s="290" t="s">
        <v>15</v>
      </c>
      <c r="D25" s="290" t="s">
        <v>9</v>
      </c>
      <c r="E25" s="416" t="s">
        <v>16</v>
      </c>
      <c r="F25" s="290" t="s">
        <v>17</v>
      </c>
      <c r="G25" s="417" t="s">
        <v>24</v>
      </c>
      <c r="H25" s="290" t="s">
        <v>25</v>
      </c>
      <c r="I25" s="291" t="s">
        <v>19</v>
      </c>
      <c r="J25" s="292" t="s">
        <v>26</v>
      </c>
      <c r="K25" s="456" t="s">
        <v>27</v>
      </c>
    </row>
    <row r="26" spans="1:11" hidden="1" outlineLevel="2" collapsed="1">
      <c r="A26" s="735" t="s">
        <v>28</v>
      </c>
      <c r="B26" s="736"/>
      <c r="C26" s="736"/>
      <c r="D26" s="736"/>
      <c r="E26" s="736"/>
      <c r="F26" s="736"/>
      <c r="G26" s="736"/>
      <c r="H26" s="736"/>
      <c r="I26" s="736"/>
      <c r="J26" s="736"/>
      <c r="K26" s="737"/>
    </row>
    <row r="27" spans="1:11" ht="16.5" hidden="1" outlineLevel="3">
      <c r="A27" s="418">
        <f>B27-B23</f>
        <v>0</v>
      </c>
      <c r="B27" s="88">
        <v>42913</v>
      </c>
      <c r="C27" s="89">
        <v>3187</v>
      </c>
      <c r="D27" s="89">
        <v>3020</v>
      </c>
      <c r="E27" s="90">
        <f>(C27-D27)/C27</f>
        <v>5.2400376529651703E-2</v>
      </c>
      <c r="F27" s="89">
        <f>(C27-D27)*10</f>
        <v>1670</v>
      </c>
      <c r="G27" s="505" t="s">
        <v>29</v>
      </c>
      <c r="H27" s="420" t="s">
        <v>30</v>
      </c>
      <c r="I27" s="457"/>
      <c r="J27" s="420"/>
      <c r="K27" s="458"/>
    </row>
    <row r="28" spans="1:11" ht="16.5" hidden="1" outlineLevel="3">
      <c r="A28" s="418">
        <f>B28-B23</f>
        <v>1</v>
      </c>
      <c r="B28" s="88">
        <v>42914</v>
      </c>
      <c r="C28" s="78">
        <v>3244</v>
      </c>
      <c r="D28" s="89">
        <v>3030</v>
      </c>
      <c r="E28" s="90">
        <f t="shared" ref="E28:E44" si="6">(C28-D28)/C28</f>
        <v>6.5967940813810105E-2</v>
      </c>
      <c r="F28" s="89">
        <f t="shared" ref="F28:F54" si="7">(C28-D28)*10</f>
        <v>2140</v>
      </c>
      <c r="G28" s="505" t="s">
        <v>29</v>
      </c>
      <c r="H28" s="420" t="s">
        <v>30</v>
      </c>
      <c r="I28" s="459"/>
      <c r="J28" s="375"/>
      <c r="K28" s="463"/>
    </row>
    <row r="29" spans="1:11" ht="16.5" hidden="1" outlineLevel="3">
      <c r="A29" s="418">
        <f>B29-B23</f>
        <v>2</v>
      </c>
      <c r="B29" s="88">
        <v>42915</v>
      </c>
      <c r="C29" s="78">
        <v>3263</v>
      </c>
      <c r="D29" s="78">
        <v>3045</v>
      </c>
      <c r="E29" s="90">
        <f t="shared" si="6"/>
        <v>6.6809684339564801E-2</v>
      </c>
      <c r="F29" s="89">
        <f t="shared" si="7"/>
        <v>2180</v>
      </c>
      <c r="G29" s="505" t="s">
        <v>29</v>
      </c>
      <c r="H29" s="420" t="s">
        <v>30</v>
      </c>
      <c r="I29" s="459"/>
      <c r="J29" s="375"/>
      <c r="K29" s="463"/>
    </row>
    <row r="30" spans="1:11" ht="16.5" hidden="1" outlineLevel="3">
      <c r="A30" s="418">
        <f>B30-B23</f>
        <v>3</v>
      </c>
      <c r="B30" s="88">
        <v>42916</v>
      </c>
      <c r="C30" s="78">
        <v>3310</v>
      </c>
      <c r="D30" s="78">
        <v>3066</v>
      </c>
      <c r="E30" s="90">
        <f t="shared" si="6"/>
        <v>7.3716012084592095E-2</v>
      </c>
      <c r="F30" s="89">
        <f t="shared" si="7"/>
        <v>2440</v>
      </c>
      <c r="G30" s="505" t="s">
        <v>29</v>
      </c>
      <c r="H30" s="420" t="s">
        <v>30</v>
      </c>
      <c r="I30" s="459"/>
      <c r="J30" s="375"/>
      <c r="K30" s="463"/>
    </row>
    <row r="31" spans="1:11" ht="16.5" hidden="1" outlineLevel="3">
      <c r="A31" s="418">
        <f>B31-B23</f>
        <v>6</v>
      </c>
      <c r="B31" s="88">
        <v>42919</v>
      </c>
      <c r="C31" s="78">
        <v>3376</v>
      </c>
      <c r="D31" s="78">
        <v>3090</v>
      </c>
      <c r="E31" s="90">
        <f t="shared" si="6"/>
        <v>8.4715639810426499E-2</v>
      </c>
      <c r="F31" s="89">
        <f t="shared" si="7"/>
        <v>2860</v>
      </c>
      <c r="G31" s="505" t="s">
        <v>29</v>
      </c>
      <c r="H31" s="420" t="s">
        <v>30</v>
      </c>
      <c r="I31" s="459"/>
      <c r="J31" s="375"/>
      <c r="K31" s="463"/>
    </row>
    <row r="32" spans="1:11" ht="16.5" hidden="1" outlineLevel="3">
      <c r="A32" s="418">
        <f>B32-B23</f>
        <v>7</v>
      </c>
      <c r="B32" s="88">
        <v>42920</v>
      </c>
      <c r="C32" s="78">
        <v>3319</v>
      </c>
      <c r="D32" s="78">
        <v>3110</v>
      </c>
      <c r="E32" s="90">
        <f t="shared" si="6"/>
        <v>6.2970774329617396E-2</v>
      </c>
      <c r="F32" s="89">
        <f t="shared" si="7"/>
        <v>2090</v>
      </c>
      <c r="G32" s="419" t="s">
        <v>31</v>
      </c>
      <c r="H32" s="420" t="s">
        <v>30</v>
      </c>
      <c r="I32" s="459"/>
      <c r="J32" s="375"/>
      <c r="K32" s="463"/>
    </row>
    <row r="33" spans="1:11" ht="16.5" hidden="1" outlineLevel="3">
      <c r="A33" s="418">
        <f>B33-B23</f>
        <v>8</v>
      </c>
      <c r="B33" s="88">
        <v>42921</v>
      </c>
      <c r="C33" s="78">
        <v>3379</v>
      </c>
      <c r="D33" s="78">
        <v>3134</v>
      </c>
      <c r="E33" s="90">
        <f t="shared" si="6"/>
        <v>7.2506658774785404E-2</v>
      </c>
      <c r="F33" s="89">
        <f t="shared" si="7"/>
        <v>2450</v>
      </c>
      <c r="G33" s="505" t="s">
        <v>29</v>
      </c>
      <c r="H33" s="420" t="s">
        <v>30</v>
      </c>
      <c r="I33" s="459"/>
      <c r="J33" s="375"/>
      <c r="K33" s="463"/>
    </row>
    <row r="34" spans="1:11" ht="16.5" hidden="1" outlineLevel="3">
      <c r="A34" s="418">
        <f>B34-B23</f>
        <v>9</v>
      </c>
      <c r="B34" s="88">
        <v>42922</v>
      </c>
      <c r="C34" s="78">
        <v>3376</v>
      </c>
      <c r="D34" s="78">
        <v>3154</v>
      </c>
      <c r="E34" s="90">
        <f t="shared" si="6"/>
        <v>6.57582938388626E-2</v>
      </c>
      <c r="F34" s="89">
        <f t="shared" si="7"/>
        <v>2220</v>
      </c>
      <c r="G34" s="505" t="s">
        <v>29</v>
      </c>
      <c r="H34" s="420" t="s">
        <v>30</v>
      </c>
      <c r="I34" s="459"/>
      <c r="J34" s="375"/>
      <c r="K34" s="463"/>
    </row>
    <row r="35" spans="1:11" ht="16.5" hidden="1" outlineLevel="3">
      <c r="A35" s="418">
        <f>B35-B23</f>
        <v>10</v>
      </c>
      <c r="B35" s="88">
        <v>42923</v>
      </c>
      <c r="C35" s="78">
        <v>3385</v>
      </c>
      <c r="D35" s="78">
        <v>3200</v>
      </c>
      <c r="E35" s="90">
        <f t="shared" si="6"/>
        <v>5.4652880354505197E-2</v>
      </c>
      <c r="F35" s="89">
        <f t="shared" si="7"/>
        <v>1850</v>
      </c>
      <c r="G35" s="419" t="s">
        <v>31</v>
      </c>
      <c r="H35" s="420" t="s">
        <v>30</v>
      </c>
      <c r="I35" s="459"/>
      <c r="J35" s="375"/>
      <c r="K35" s="463"/>
    </row>
    <row r="36" spans="1:11" ht="16.5" hidden="1" outlineLevel="3">
      <c r="A36" s="418">
        <f>B36-B23</f>
        <v>13</v>
      </c>
      <c r="B36" s="88">
        <v>42926</v>
      </c>
      <c r="C36" s="78">
        <v>3403</v>
      </c>
      <c r="D36" s="78">
        <v>3201</v>
      </c>
      <c r="E36" s="90">
        <f t="shared" si="6"/>
        <v>5.9359388774610597E-2</v>
      </c>
      <c r="F36" s="89">
        <f t="shared" si="7"/>
        <v>2020</v>
      </c>
      <c r="G36" s="505" t="s">
        <v>29</v>
      </c>
      <c r="H36" s="420" t="s">
        <v>30</v>
      </c>
      <c r="I36" s="459"/>
      <c r="J36" s="375"/>
      <c r="K36" s="463"/>
    </row>
    <row r="37" spans="1:11" ht="16.5" hidden="1" outlineLevel="3">
      <c r="A37" s="418">
        <f>B37-B23</f>
        <v>14</v>
      </c>
      <c r="B37" s="88">
        <v>42927</v>
      </c>
      <c r="C37" s="78">
        <v>3522</v>
      </c>
      <c r="D37" s="78">
        <v>3226</v>
      </c>
      <c r="E37" s="90">
        <f t="shared" si="6"/>
        <v>8.4043157296990301E-2</v>
      </c>
      <c r="F37" s="89">
        <f t="shared" si="7"/>
        <v>2960</v>
      </c>
      <c r="G37" s="505" t="s">
        <v>29</v>
      </c>
      <c r="H37" s="420" t="s">
        <v>30</v>
      </c>
      <c r="I37" s="459"/>
      <c r="J37" s="375"/>
      <c r="K37" s="463"/>
    </row>
    <row r="38" spans="1:11" ht="16.5" hidden="1" outlineLevel="3">
      <c r="A38" s="418">
        <f>B38-B23</f>
        <v>15</v>
      </c>
      <c r="B38" s="88">
        <v>42928</v>
      </c>
      <c r="C38" s="78">
        <v>3532</v>
      </c>
      <c r="D38" s="78">
        <v>3250</v>
      </c>
      <c r="E38" s="90">
        <f t="shared" si="6"/>
        <v>7.9841449603624007E-2</v>
      </c>
      <c r="F38" s="89">
        <f t="shared" si="7"/>
        <v>2820</v>
      </c>
      <c r="G38" s="505" t="s">
        <v>29</v>
      </c>
      <c r="H38" s="420" t="s">
        <v>30</v>
      </c>
      <c r="I38" s="459"/>
      <c r="J38" s="375"/>
      <c r="K38" s="463"/>
    </row>
    <row r="39" spans="1:11" ht="16.5" hidden="1" outlineLevel="3">
      <c r="A39" s="418">
        <f>B39-B23</f>
        <v>16</v>
      </c>
      <c r="B39" s="88">
        <v>42929</v>
      </c>
      <c r="C39" s="78">
        <v>3617</v>
      </c>
      <c r="D39" s="78">
        <v>3280</v>
      </c>
      <c r="E39" s="90">
        <f t="shared" si="6"/>
        <v>9.3171136300801802E-2</v>
      </c>
      <c r="F39" s="89">
        <f t="shared" si="7"/>
        <v>3370</v>
      </c>
      <c r="G39" s="505" t="s">
        <v>29</v>
      </c>
      <c r="H39" s="420" t="s">
        <v>30</v>
      </c>
      <c r="I39" s="459"/>
      <c r="J39" s="375"/>
      <c r="K39" s="463"/>
    </row>
    <row r="40" spans="1:11" ht="16.5" hidden="1" outlineLevel="3">
      <c r="A40" s="418">
        <f>B40-B23</f>
        <v>17</v>
      </c>
      <c r="B40" s="88">
        <v>42930</v>
      </c>
      <c r="C40" s="78">
        <v>3509</v>
      </c>
      <c r="D40" s="78">
        <v>3301</v>
      </c>
      <c r="E40" s="90">
        <f t="shared" si="6"/>
        <v>5.9276147050441701E-2</v>
      </c>
      <c r="F40" s="89">
        <f t="shared" si="7"/>
        <v>2080</v>
      </c>
      <c r="G40" s="419" t="s">
        <v>31</v>
      </c>
      <c r="H40" s="420" t="s">
        <v>30</v>
      </c>
      <c r="I40" s="459"/>
      <c r="J40" s="375"/>
      <c r="K40" s="463"/>
    </row>
    <row r="41" spans="1:11" ht="16.5" hidden="1" outlineLevel="3">
      <c r="A41" s="506">
        <f>B41-B23</f>
        <v>20</v>
      </c>
      <c r="B41" s="88">
        <v>42933</v>
      </c>
      <c r="C41" s="78">
        <v>3584</v>
      </c>
      <c r="D41" s="78">
        <v>3327</v>
      </c>
      <c r="E41" s="90">
        <f t="shared" si="6"/>
        <v>7.1707589285714302E-2</v>
      </c>
      <c r="F41" s="89">
        <f t="shared" si="7"/>
        <v>2570</v>
      </c>
      <c r="G41" s="505" t="s">
        <v>29</v>
      </c>
      <c r="H41" s="420" t="s">
        <v>30</v>
      </c>
      <c r="I41" s="459"/>
      <c r="J41" s="375"/>
      <c r="K41" s="463"/>
    </row>
    <row r="42" spans="1:11" ht="16.5" hidden="1" outlineLevel="3">
      <c r="A42" s="506">
        <f>B42-B23</f>
        <v>21</v>
      </c>
      <c r="B42" s="88">
        <v>42934</v>
      </c>
      <c r="C42" s="78">
        <v>3543</v>
      </c>
      <c r="D42" s="78">
        <v>3354</v>
      </c>
      <c r="E42" s="90">
        <f t="shared" si="6"/>
        <v>5.3344623200677399E-2</v>
      </c>
      <c r="F42" s="89">
        <f t="shared" si="7"/>
        <v>1890</v>
      </c>
      <c r="G42" s="419" t="s">
        <v>31</v>
      </c>
      <c r="H42" s="420" t="s">
        <v>30</v>
      </c>
      <c r="I42" s="459"/>
      <c r="J42" s="375"/>
      <c r="K42" s="463"/>
    </row>
    <row r="43" spans="1:11" ht="16.5" hidden="1" outlineLevel="3">
      <c r="A43" s="506">
        <f>B43-B23</f>
        <v>22</v>
      </c>
      <c r="B43" s="88">
        <v>42935</v>
      </c>
      <c r="C43" s="78">
        <v>3634</v>
      </c>
      <c r="D43" s="78">
        <v>3387</v>
      </c>
      <c r="E43" s="90">
        <f t="shared" si="6"/>
        <v>6.7969179966978502E-2</v>
      </c>
      <c r="F43" s="89">
        <f t="shared" si="7"/>
        <v>2470</v>
      </c>
      <c r="G43" s="505" t="s">
        <v>29</v>
      </c>
      <c r="H43" s="420" t="s">
        <v>30</v>
      </c>
      <c r="I43" s="459"/>
      <c r="J43" s="375"/>
      <c r="K43" s="463"/>
    </row>
    <row r="44" spans="1:11" ht="16.5" hidden="1" outlineLevel="3">
      <c r="A44" s="506">
        <f>B44-B23</f>
        <v>23</v>
      </c>
      <c r="B44" s="88">
        <v>42936</v>
      </c>
      <c r="C44" s="78">
        <v>3452</v>
      </c>
      <c r="D44" s="78">
        <v>3407</v>
      </c>
      <c r="E44" s="182">
        <f t="shared" si="6"/>
        <v>1.30359212050985E-2</v>
      </c>
      <c r="F44" s="89">
        <f t="shared" si="7"/>
        <v>450</v>
      </c>
      <c r="G44" s="419" t="s">
        <v>31</v>
      </c>
      <c r="H44" s="420" t="s">
        <v>30</v>
      </c>
      <c r="I44" s="459"/>
      <c r="J44" s="375"/>
      <c r="K44" s="463"/>
    </row>
    <row r="45" spans="1:11" ht="16.5" hidden="1" outlineLevel="3">
      <c r="A45" s="507">
        <f>B45-B23</f>
        <v>24</v>
      </c>
      <c r="B45" s="183">
        <v>42937</v>
      </c>
      <c r="C45" s="80">
        <v>3476</v>
      </c>
      <c r="D45" s="80">
        <v>3427</v>
      </c>
      <c r="E45" s="184">
        <f t="shared" ref="E45:E54" si="8">(C45-D45)/C45</f>
        <v>1.409666283084E-2</v>
      </c>
      <c r="F45" s="89">
        <f t="shared" si="7"/>
        <v>490</v>
      </c>
      <c r="G45" s="422" t="s">
        <v>29</v>
      </c>
      <c r="H45" s="294" t="s">
        <v>32</v>
      </c>
      <c r="I45" s="459"/>
      <c r="J45" s="375"/>
      <c r="K45" s="463"/>
    </row>
    <row r="46" spans="1:11" ht="16.5" hidden="1" outlineLevel="3">
      <c r="A46" s="506">
        <f>B46-B23</f>
        <v>27</v>
      </c>
      <c r="B46" s="88">
        <v>42940</v>
      </c>
      <c r="C46" s="78">
        <v>3469</v>
      </c>
      <c r="D46" s="78">
        <v>3441</v>
      </c>
      <c r="E46" s="182">
        <f t="shared" si="8"/>
        <v>8.0714903430383397E-3</v>
      </c>
      <c r="F46" s="89">
        <f t="shared" si="7"/>
        <v>280</v>
      </c>
      <c r="G46" s="505"/>
      <c r="H46" s="98" t="s">
        <v>33</v>
      </c>
      <c r="I46" s="459">
        <f>(C46-C45)*10</f>
        <v>-70</v>
      </c>
      <c r="J46" s="375"/>
      <c r="K46" s="511">
        <f>(-I46-F45)/F45</f>
        <v>-0.85714285714285698</v>
      </c>
    </row>
    <row r="47" spans="1:11" hidden="1" outlineLevel="2" collapsed="1">
      <c r="A47" s="735" t="s">
        <v>34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7"/>
    </row>
    <row r="48" spans="1:11" ht="16.5" hidden="1" outlineLevel="3">
      <c r="A48" s="506">
        <f>B48-B23</f>
        <v>28</v>
      </c>
      <c r="B48" s="88">
        <v>42941</v>
      </c>
      <c r="C48" s="78">
        <v>3520</v>
      </c>
      <c r="D48" s="78">
        <v>3456</v>
      </c>
      <c r="E48" s="182">
        <f t="shared" si="8"/>
        <v>1.8181818181818198E-2</v>
      </c>
      <c r="F48" s="89">
        <f t="shared" si="7"/>
        <v>640</v>
      </c>
      <c r="G48" s="422"/>
      <c r="H48" s="98" t="s">
        <v>33</v>
      </c>
      <c r="I48" s="512">
        <f>(C48-C45)*10</f>
        <v>440</v>
      </c>
      <c r="J48" s="395">
        <f t="shared" ref="J48:J54" si="9">F48/I48</f>
        <v>1.4545454545454499</v>
      </c>
      <c r="K48" s="513">
        <f>I48/F45</f>
        <v>0.89795918367346905</v>
      </c>
    </row>
    <row r="49" spans="1:11" ht="16.5" hidden="1" outlineLevel="3">
      <c r="A49" s="506">
        <f>B49-B23</f>
        <v>29</v>
      </c>
      <c r="B49" s="88">
        <v>42942</v>
      </c>
      <c r="C49" s="78">
        <v>3527</v>
      </c>
      <c r="D49" s="78">
        <v>3470</v>
      </c>
      <c r="E49" s="182">
        <f t="shared" si="8"/>
        <v>1.61610433796428E-2</v>
      </c>
      <c r="F49" s="89">
        <f t="shared" si="7"/>
        <v>570</v>
      </c>
      <c r="G49" s="505"/>
      <c r="H49" s="98" t="s">
        <v>33</v>
      </c>
      <c r="I49" s="512">
        <f>(C49-C45)*10</f>
        <v>510</v>
      </c>
      <c r="J49" s="395">
        <f t="shared" si="9"/>
        <v>1.1176470588235301</v>
      </c>
      <c r="K49" s="513">
        <f>I49/F45</f>
        <v>1.0408163265306101</v>
      </c>
    </row>
    <row r="50" spans="1:11" ht="16.5" hidden="1" outlineLevel="3">
      <c r="A50" s="506">
        <f>B50-B23</f>
        <v>30</v>
      </c>
      <c r="B50" s="88">
        <v>42943</v>
      </c>
      <c r="C50" s="78">
        <v>3527</v>
      </c>
      <c r="D50" s="78">
        <v>3481</v>
      </c>
      <c r="E50" s="182">
        <f t="shared" si="8"/>
        <v>1.30422455344485E-2</v>
      </c>
      <c r="F50" s="89">
        <f t="shared" si="7"/>
        <v>460</v>
      </c>
      <c r="G50" s="505"/>
      <c r="H50" s="98" t="s">
        <v>33</v>
      </c>
      <c r="I50" s="512">
        <f>(C50-C45)*10</f>
        <v>510</v>
      </c>
      <c r="J50" s="395">
        <f t="shared" si="9"/>
        <v>0.90196078431372595</v>
      </c>
      <c r="K50" s="513">
        <f>I50/F45</f>
        <v>1.0408163265306101</v>
      </c>
    </row>
    <row r="51" spans="1:11" ht="16.5" hidden="1" outlineLevel="3">
      <c r="A51" s="506">
        <f>B51-B23</f>
        <v>31</v>
      </c>
      <c r="B51" s="88">
        <v>42944</v>
      </c>
      <c r="C51" s="78">
        <v>3514</v>
      </c>
      <c r="D51" s="78">
        <v>3489</v>
      </c>
      <c r="E51" s="182">
        <f t="shared" si="8"/>
        <v>7.1143995446784304E-3</v>
      </c>
      <c r="F51" s="89">
        <f t="shared" si="7"/>
        <v>250</v>
      </c>
      <c r="G51" s="505"/>
      <c r="H51" s="98" t="s">
        <v>33</v>
      </c>
      <c r="I51" s="512">
        <f>(C51-C45)*10</f>
        <v>380</v>
      </c>
      <c r="J51" s="395">
        <f t="shared" si="9"/>
        <v>0.65789473684210498</v>
      </c>
      <c r="K51" s="513">
        <f>I51/F45</f>
        <v>0.77551020408163296</v>
      </c>
    </row>
    <row r="52" spans="1:11" ht="16.5" hidden="1" outlineLevel="3">
      <c r="A52" s="506">
        <f>B52-B23</f>
        <v>34</v>
      </c>
      <c r="B52" s="88">
        <v>42947</v>
      </c>
      <c r="C52" s="78">
        <v>3682</v>
      </c>
      <c r="D52" s="78">
        <v>3508</v>
      </c>
      <c r="E52" s="182">
        <f t="shared" si="8"/>
        <v>4.7256925583921798E-2</v>
      </c>
      <c r="F52" s="89">
        <f t="shared" si="7"/>
        <v>1740</v>
      </c>
      <c r="G52" s="505"/>
      <c r="H52" s="98" t="s">
        <v>33</v>
      </c>
      <c r="I52" s="512">
        <f>(C52-C45)*10</f>
        <v>2060</v>
      </c>
      <c r="J52" s="395">
        <f t="shared" si="9"/>
        <v>0.84466019417475702</v>
      </c>
      <c r="K52" s="513">
        <f>I52/F45</f>
        <v>4.2040816326530601</v>
      </c>
    </row>
    <row r="53" spans="1:11" ht="16.5" hidden="1" outlineLevel="3">
      <c r="A53" s="506">
        <f>B53-B23</f>
        <v>35</v>
      </c>
      <c r="B53" s="88">
        <v>42948</v>
      </c>
      <c r="C53" s="78">
        <v>3644</v>
      </c>
      <c r="D53" s="78">
        <v>3522</v>
      </c>
      <c r="E53" s="182">
        <f t="shared" si="8"/>
        <v>3.3479692645444599E-2</v>
      </c>
      <c r="F53" s="89">
        <f t="shared" si="7"/>
        <v>1220</v>
      </c>
      <c r="G53" s="505"/>
      <c r="H53" s="98" t="s">
        <v>33</v>
      </c>
      <c r="I53" s="512">
        <f>(C53-C45)*10</f>
        <v>1680</v>
      </c>
      <c r="J53" s="395">
        <f t="shared" si="9"/>
        <v>0.72619047619047605</v>
      </c>
      <c r="K53" s="513">
        <f>I53/F45</f>
        <v>3.4285714285714302</v>
      </c>
    </row>
    <row r="54" spans="1:11" ht="16.5" hidden="1" outlineLevel="3">
      <c r="A54" s="506">
        <f>B54-B23</f>
        <v>36</v>
      </c>
      <c r="B54" s="88">
        <v>42949</v>
      </c>
      <c r="C54" s="78">
        <v>3681</v>
      </c>
      <c r="D54" s="78">
        <v>3538</v>
      </c>
      <c r="E54" s="182">
        <f t="shared" si="8"/>
        <v>3.8848139092637901E-2</v>
      </c>
      <c r="F54" s="89">
        <f t="shared" si="7"/>
        <v>1430</v>
      </c>
      <c r="G54" s="505"/>
      <c r="H54" s="98" t="s">
        <v>33</v>
      </c>
      <c r="I54" s="512">
        <f>(C54-C45)*10</f>
        <v>2050</v>
      </c>
      <c r="J54" s="395">
        <f t="shared" si="9"/>
        <v>0.69756097560975605</v>
      </c>
      <c r="K54" s="513">
        <f>I54/F45</f>
        <v>4.1836734693877604</v>
      </c>
    </row>
    <row r="55" spans="1:11" ht="16.5" hidden="1" outlineLevel="3">
      <c r="A55" s="506">
        <f>B55-B23</f>
        <v>37</v>
      </c>
      <c r="B55" s="88">
        <v>42950</v>
      </c>
      <c r="C55" s="78">
        <v>3739</v>
      </c>
      <c r="D55" s="78">
        <v>3556</v>
      </c>
      <c r="E55" s="182">
        <f t="shared" ref="E55" si="10">(C55-D55)/C55</f>
        <v>4.8943567798876701E-2</v>
      </c>
      <c r="F55" s="89">
        <f t="shared" ref="F55" si="11">(C55-D55)*10</f>
        <v>1830</v>
      </c>
      <c r="G55" s="505"/>
      <c r="H55" s="98" t="s">
        <v>33</v>
      </c>
      <c r="I55" s="512">
        <f>(C55-C45)*10</f>
        <v>2630</v>
      </c>
      <c r="J55" s="395">
        <f t="shared" ref="J55" si="12">F55/I55</f>
        <v>0.69581749049429698</v>
      </c>
      <c r="K55" s="513">
        <f>I55/F45</f>
        <v>5.3673469387755102</v>
      </c>
    </row>
    <row r="56" spans="1:11" ht="16.5" hidden="1" outlineLevel="3">
      <c r="A56" s="506">
        <f>B56-B23</f>
        <v>38</v>
      </c>
      <c r="B56" s="88">
        <v>42951</v>
      </c>
      <c r="C56" s="78">
        <v>3825</v>
      </c>
      <c r="D56" s="78">
        <v>3578</v>
      </c>
      <c r="E56" s="182">
        <f t="shared" ref="E56" si="13">(C56-D56)/C56</f>
        <v>6.4575163398692806E-2</v>
      </c>
      <c r="F56" s="89">
        <f t="shared" ref="F56" si="14">(C56-D56)*10</f>
        <v>2470</v>
      </c>
      <c r="G56" s="505"/>
      <c r="H56" s="98" t="s">
        <v>33</v>
      </c>
      <c r="I56" s="512">
        <f>(C56-C45)*10</f>
        <v>3490</v>
      </c>
      <c r="J56" s="395">
        <f t="shared" ref="J56" si="15">F56/I56</f>
        <v>0.707736389684814</v>
      </c>
      <c r="K56" s="513">
        <f>I56/F45</f>
        <v>7.12244897959184</v>
      </c>
    </row>
    <row r="57" spans="1:11" ht="16.5" hidden="1" outlineLevel="3">
      <c r="A57" s="507">
        <f>B57-B23</f>
        <v>41</v>
      </c>
      <c r="B57" s="183">
        <v>42954</v>
      </c>
      <c r="C57" s="80">
        <v>3998</v>
      </c>
      <c r="D57" s="80">
        <v>3602</v>
      </c>
      <c r="E57" s="184">
        <f t="shared" ref="E57" si="16">(C57-D57)/C57</f>
        <v>9.90495247623812E-2</v>
      </c>
      <c r="F57" s="108">
        <f t="shared" ref="F57" si="17">(C57-D57)*10</f>
        <v>3960</v>
      </c>
      <c r="G57" s="422"/>
      <c r="H57" s="508" t="s">
        <v>35</v>
      </c>
      <c r="I57" s="514">
        <f>(C57-C45)*10</f>
        <v>5220</v>
      </c>
      <c r="J57" s="397">
        <f t="shared" ref="J57" si="18">F57/I57</f>
        <v>0.75862068965517204</v>
      </c>
      <c r="K57" s="515">
        <f>I57/F45</f>
        <v>10.6530612244898</v>
      </c>
    </row>
    <row r="58" spans="1:11" ht="16.5" hidden="1" outlineLevel="3">
      <c r="A58" s="506">
        <f>B58-B23</f>
        <v>41</v>
      </c>
      <c r="B58" s="88">
        <v>42954</v>
      </c>
      <c r="C58" s="78">
        <v>3994</v>
      </c>
      <c r="D58" s="78">
        <v>3602</v>
      </c>
      <c r="E58" s="90">
        <f t="shared" ref="E58" si="19">(C58-D58)/C58</f>
        <v>9.8147220831246898E-2</v>
      </c>
      <c r="F58" s="89">
        <f t="shared" ref="F58" si="20">(C58-D58)*10</f>
        <v>3920</v>
      </c>
      <c r="G58" s="505" t="s">
        <v>36</v>
      </c>
      <c r="H58" s="420" t="s">
        <v>30</v>
      </c>
      <c r="I58" s="512"/>
      <c r="J58" s="395"/>
      <c r="K58" s="513"/>
    </row>
    <row r="59" spans="1:11" ht="16.5" hidden="1" outlineLevel="3">
      <c r="A59" s="506">
        <f>B59-B23</f>
        <v>42</v>
      </c>
      <c r="B59" s="88">
        <v>42955</v>
      </c>
      <c r="C59" s="78">
        <v>3945</v>
      </c>
      <c r="D59" s="78">
        <v>3625</v>
      </c>
      <c r="E59" s="90">
        <f t="shared" ref="E59" si="21">(C59-D59)/C59</f>
        <v>8.1115335868187602E-2</v>
      </c>
      <c r="F59" s="89">
        <f t="shared" ref="F59" si="22">(C59-D59)*10</f>
        <v>3200</v>
      </c>
      <c r="G59" s="419" t="s">
        <v>37</v>
      </c>
      <c r="H59" s="420" t="s">
        <v>30</v>
      </c>
      <c r="I59" s="512"/>
      <c r="J59" s="395"/>
      <c r="K59" s="513"/>
    </row>
    <row r="60" spans="1:11" ht="16.5" hidden="1" outlineLevel="3">
      <c r="A60" s="506">
        <f>B60-B23</f>
        <v>43</v>
      </c>
      <c r="B60" s="88">
        <v>42956</v>
      </c>
      <c r="C60" s="78">
        <v>4026</v>
      </c>
      <c r="D60" s="78">
        <v>3647</v>
      </c>
      <c r="E60" s="90">
        <f t="shared" ref="E60" si="23">(C60-D60)/C60</f>
        <v>9.4138102334823601E-2</v>
      </c>
      <c r="F60" s="89">
        <f t="shared" ref="F60" si="24">(C60-D60)*10</f>
        <v>3790</v>
      </c>
      <c r="G60" s="505" t="s">
        <v>36</v>
      </c>
      <c r="H60" s="420" t="s">
        <v>30</v>
      </c>
      <c r="I60" s="512"/>
      <c r="J60" s="395"/>
      <c r="K60" s="513"/>
    </row>
    <row r="61" spans="1:11" ht="16.5" hidden="1" outlineLevel="3">
      <c r="A61" s="506">
        <f>B61-B23</f>
        <v>44</v>
      </c>
      <c r="B61" s="88">
        <v>42957</v>
      </c>
      <c r="C61" s="78">
        <v>3980</v>
      </c>
      <c r="D61" s="78">
        <v>3671</v>
      </c>
      <c r="E61" s="90">
        <f t="shared" ref="E61" si="25">(C61-D61)/C61</f>
        <v>7.7638190954773895E-2</v>
      </c>
      <c r="F61" s="89">
        <f t="shared" ref="F61" si="26">(C61-D61)*10</f>
        <v>3090</v>
      </c>
      <c r="G61" s="419" t="s">
        <v>37</v>
      </c>
      <c r="H61" s="420" t="s">
        <v>30</v>
      </c>
      <c r="I61" s="512"/>
      <c r="J61" s="395"/>
      <c r="K61" s="513"/>
    </row>
    <row r="62" spans="1:11" ht="16.5" hidden="1" outlineLevel="3">
      <c r="A62" s="506">
        <f>B62-B23</f>
        <v>45</v>
      </c>
      <c r="B62" s="88">
        <v>42958</v>
      </c>
      <c r="C62" s="78">
        <v>3879</v>
      </c>
      <c r="D62" s="78">
        <v>3687</v>
      </c>
      <c r="E62" s="90">
        <f t="shared" ref="E62" si="27">(C62-D62)/C62</f>
        <v>4.9497293116782699E-2</v>
      </c>
      <c r="F62" s="89">
        <f t="shared" ref="F62" si="28">(C62-D62)*10</f>
        <v>1920</v>
      </c>
      <c r="G62" s="419" t="s">
        <v>37</v>
      </c>
      <c r="H62" s="420" t="s">
        <v>30</v>
      </c>
      <c r="I62" s="512"/>
      <c r="J62" s="395"/>
      <c r="K62" s="513"/>
    </row>
    <row r="63" spans="1:11" ht="16.5" hidden="1" outlineLevel="3">
      <c r="A63" s="506">
        <f>B63-B23</f>
        <v>48</v>
      </c>
      <c r="B63" s="88">
        <v>42961</v>
      </c>
      <c r="C63" s="78">
        <v>3832</v>
      </c>
      <c r="D63" s="78">
        <v>3702</v>
      </c>
      <c r="E63" s="90">
        <f t="shared" ref="E63" si="29">(C63-D63)/C63</f>
        <v>3.3924843423799603E-2</v>
      </c>
      <c r="F63" s="89">
        <f t="shared" ref="F63" si="30">(C63-D63)*10</f>
        <v>1300</v>
      </c>
      <c r="G63" s="419" t="s">
        <v>37</v>
      </c>
      <c r="H63" s="420" t="s">
        <v>30</v>
      </c>
      <c r="I63" s="512"/>
      <c r="J63" s="395"/>
      <c r="K63" s="513"/>
    </row>
    <row r="64" spans="1:11" ht="16.5" hidden="1" outlineLevel="3">
      <c r="A64" s="506">
        <f>B64-B23</f>
        <v>49</v>
      </c>
      <c r="B64" s="88">
        <v>42962</v>
      </c>
      <c r="C64" s="78">
        <v>3779</v>
      </c>
      <c r="D64" s="78">
        <v>3710</v>
      </c>
      <c r="E64" s="182">
        <f t="shared" ref="E64" si="31">(C64-D64)/C64</f>
        <v>1.8258798623974601E-2</v>
      </c>
      <c r="F64" s="89">
        <f t="shared" ref="F64" si="32">(C64-D64)*10</f>
        <v>690</v>
      </c>
      <c r="G64" s="419" t="s">
        <v>37</v>
      </c>
      <c r="H64" s="420" t="s">
        <v>30</v>
      </c>
      <c r="I64" s="512"/>
      <c r="J64" s="395"/>
      <c r="K64" s="513"/>
    </row>
    <row r="65" spans="1:11" ht="16.5" hidden="1" outlineLevel="3">
      <c r="A65" s="506">
        <f>B65-B23</f>
        <v>50</v>
      </c>
      <c r="B65" s="88">
        <v>42963</v>
      </c>
      <c r="C65" s="78">
        <v>3731</v>
      </c>
      <c r="D65" s="78">
        <v>3724</v>
      </c>
      <c r="E65" s="182">
        <f t="shared" ref="E65" si="33">(C65-D65)/C65</f>
        <v>1.87617260787992E-3</v>
      </c>
      <c r="F65" s="89">
        <f t="shared" ref="F65:F66" si="34">(C65-D65)*10</f>
        <v>70</v>
      </c>
      <c r="G65" s="419" t="s">
        <v>37</v>
      </c>
      <c r="H65" s="420" t="s">
        <v>30</v>
      </c>
      <c r="I65" s="512"/>
      <c r="J65" s="395"/>
      <c r="K65" s="513"/>
    </row>
    <row r="66" spans="1:11" ht="16.5" hidden="1" outlineLevel="3">
      <c r="A66" s="506">
        <f>B66-B23</f>
        <v>51</v>
      </c>
      <c r="B66" s="88">
        <v>42964</v>
      </c>
      <c r="C66" s="80">
        <v>3764</v>
      </c>
      <c r="D66" s="80">
        <v>3740</v>
      </c>
      <c r="E66" s="184">
        <f t="shared" ref="E66" si="35">(C66-D66)/C66</f>
        <v>6.3761955366631196E-3</v>
      </c>
      <c r="F66" s="516">
        <f t="shared" si="34"/>
        <v>240</v>
      </c>
      <c r="G66" s="517" t="s">
        <v>37</v>
      </c>
      <c r="H66" s="294" t="s">
        <v>32</v>
      </c>
      <c r="I66" s="512"/>
      <c r="J66" s="395"/>
      <c r="K66" s="513"/>
    </row>
    <row r="67" spans="1:11" ht="16.5" hidden="1" outlineLevel="3">
      <c r="A67" s="506">
        <f>B67-B23</f>
        <v>51</v>
      </c>
      <c r="B67" s="88">
        <v>42964</v>
      </c>
      <c r="C67" s="78">
        <v>3827</v>
      </c>
      <c r="D67" s="78">
        <v>3743</v>
      </c>
      <c r="E67" s="182">
        <f t="shared" ref="E67" si="36">(C67-D67)/C67</f>
        <v>2.1949307551607001E-2</v>
      </c>
      <c r="F67" s="518">
        <f t="shared" ref="F67:F71" si="37">(C67-D67)*10</f>
        <v>840</v>
      </c>
      <c r="G67" s="419"/>
      <c r="H67" s="98" t="s">
        <v>33</v>
      </c>
      <c r="I67" s="512">
        <f>(C67-C66)*10</f>
        <v>630</v>
      </c>
      <c r="J67" s="397">
        <f t="shared" ref="J67" si="38">F67/I67</f>
        <v>1.3333333333333299</v>
      </c>
      <c r="K67" s="515">
        <f>I67/F66</f>
        <v>2.625</v>
      </c>
    </row>
    <row r="68" spans="1:11" ht="16.5" hidden="1" outlineLevel="3">
      <c r="A68" s="506">
        <f>B68-B23</f>
        <v>52</v>
      </c>
      <c r="B68" s="88">
        <v>42965</v>
      </c>
      <c r="C68" s="78">
        <v>3905</v>
      </c>
      <c r="D68" s="78">
        <v>3766</v>
      </c>
      <c r="E68" s="182">
        <f t="shared" ref="E68" si="39">(C68-D68)/C68</f>
        <v>3.5595390524967997E-2</v>
      </c>
      <c r="F68" s="518">
        <f t="shared" si="37"/>
        <v>1390</v>
      </c>
      <c r="G68" s="419"/>
      <c r="H68" s="98" t="s">
        <v>33</v>
      </c>
      <c r="I68" s="512">
        <f>(C68-C66)*10</f>
        <v>1410</v>
      </c>
      <c r="J68" s="397">
        <f t="shared" ref="J68" si="40">F68/I68</f>
        <v>0.98581560283687897</v>
      </c>
      <c r="K68" s="515">
        <f>I68/F66</f>
        <v>5.875</v>
      </c>
    </row>
    <row r="69" spans="1:11" ht="16.5" hidden="1" outlineLevel="3">
      <c r="A69" s="506">
        <f>B69-B23</f>
        <v>55</v>
      </c>
      <c r="B69" s="88">
        <v>42968</v>
      </c>
      <c r="C69" s="80">
        <v>3857</v>
      </c>
      <c r="D69" s="80">
        <v>3784</v>
      </c>
      <c r="E69" s="184">
        <f t="shared" ref="E69:E70" si="41">(C69-D69)/C69</f>
        <v>1.8926626912107902E-2</v>
      </c>
      <c r="F69" s="516">
        <f t="shared" si="37"/>
        <v>730</v>
      </c>
      <c r="G69" s="517"/>
      <c r="H69" s="508" t="s">
        <v>35</v>
      </c>
      <c r="I69" s="514">
        <f>(C69-C66)*10</f>
        <v>930</v>
      </c>
      <c r="J69" s="397">
        <f t="shared" ref="J69" si="42">F69/I69</f>
        <v>0.78494623655913998</v>
      </c>
      <c r="K69" s="515">
        <f>I69/F66</f>
        <v>3.875</v>
      </c>
    </row>
    <row r="70" spans="1:11" ht="16.5" hidden="1" outlineLevel="3">
      <c r="A70" s="506">
        <f>B70-B23</f>
        <v>55</v>
      </c>
      <c r="B70" s="88">
        <v>42968</v>
      </c>
      <c r="C70" s="80">
        <v>3933</v>
      </c>
      <c r="D70" s="80">
        <v>3790</v>
      </c>
      <c r="E70" s="184">
        <f t="shared" si="41"/>
        <v>3.6359013475718301E-2</v>
      </c>
      <c r="F70" s="516">
        <f t="shared" si="37"/>
        <v>1430</v>
      </c>
      <c r="G70" s="517"/>
      <c r="H70" s="294" t="s">
        <v>32</v>
      </c>
      <c r="I70" s="459">
        <f>-(C70-C69)*10</f>
        <v>-760</v>
      </c>
      <c r="J70" s="738" t="s">
        <v>38</v>
      </c>
      <c r="K70" s="739"/>
    </row>
    <row r="71" spans="1:11" ht="16.5" hidden="1" outlineLevel="3">
      <c r="A71" s="506">
        <f>B71-B23</f>
        <v>55</v>
      </c>
      <c r="B71" s="88">
        <v>42968</v>
      </c>
      <c r="C71" s="78">
        <v>3970</v>
      </c>
      <c r="D71" s="78">
        <v>3790</v>
      </c>
      <c r="E71" s="182">
        <f t="shared" ref="E71" si="43">(C71-D71)/C71</f>
        <v>4.5340050377833799E-2</v>
      </c>
      <c r="F71" s="518">
        <f t="shared" si="37"/>
        <v>1800</v>
      </c>
      <c r="G71" s="517"/>
      <c r="H71" s="98" t="s">
        <v>33</v>
      </c>
      <c r="I71" s="514">
        <f>(C71-C70)*10</f>
        <v>370</v>
      </c>
      <c r="J71" s="397">
        <f t="shared" ref="J71" si="44">F71/I71</f>
        <v>4.8648648648648596</v>
      </c>
      <c r="K71" s="515">
        <f>I71/F70</f>
        <v>0.25874125874125897</v>
      </c>
    </row>
    <row r="72" spans="1:11" hidden="1" outlineLevel="2" collapsed="1">
      <c r="A72" s="735" t="s">
        <v>39</v>
      </c>
      <c r="B72" s="736"/>
      <c r="C72" s="736"/>
      <c r="D72" s="736"/>
      <c r="E72" s="736"/>
      <c r="F72" s="736"/>
      <c r="G72" s="736"/>
      <c r="H72" s="736"/>
      <c r="I72" s="736"/>
      <c r="J72" s="736"/>
      <c r="K72" s="737"/>
    </row>
    <row r="73" spans="1:11" ht="16.5" hidden="1" outlineLevel="3">
      <c r="A73" s="506">
        <f>B73-B23</f>
        <v>56</v>
      </c>
      <c r="B73" s="88">
        <v>42969</v>
      </c>
      <c r="C73" s="78">
        <v>3942</v>
      </c>
      <c r="D73" s="78">
        <v>3811</v>
      </c>
      <c r="E73" s="182">
        <f t="shared" ref="E73" si="45">(C73-D73)/C73</f>
        <v>3.3231861998985299E-2</v>
      </c>
      <c r="F73" s="518">
        <f>(C73-D73)*10</f>
        <v>1310</v>
      </c>
      <c r="G73" s="517"/>
      <c r="H73" s="98" t="s">
        <v>33</v>
      </c>
      <c r="I73" s="514">
        <f>(C73-C70)*10</f>
        <v>90</v>
      </c>
      <c r="J73" s="397">
        <f t="shared" ref="J73" si="46">F73/I73</f>
        <v>14.5555555555556</v>
      </c>
      <c r="K73" s="515">
        <f>I73/F70</f>
        <v>6.2937062937062901E-2</v>
      </c>
    </row>
    <row r="74" spans="1:11" ht="16.5" hidden="1" outlineLevel="3">
      <c r="A74" s="507">
        <f>B74-B23</f>
        <v>57</v>
      </c>
      <c r="B74" s="183">
        <v>42970</v>
      </c>
      <c r="C74" s="80">
        <v>3790</v>
      </c>
      <c r="D74" s="80">
        <v>3825</v>
      </c>
      <c r="E74" s="184">
        <f t="shared" ref="E74" si="47">(C74-D74)/C74</f>
        <v>-9.2348284960422199E-3</v>
      </c>
      <c r="F74" s="516"/>
      <c r="G74" s="517"/>
      <c r="H74" s="403" t="s">
        <v>40</v>
      </c>
      <c r="I74" s="461">
        <f>(C74-C70)*10</f>
        <v>-1430</v>
      </c>
      <c r="J74" s="397"/>
      <c r="K74" s="537">
        <f>(-I74-F70)/F70</f>
        <v>0</v>
      </c>
    </row>
    <row r="75" spans="1:11" ht="16.5" hidden="1" outlineLevel="3">
      <c r="A75" s="423"/>
      <c r="B75" s="88"/>
      <c r="C75" s="78"/>
      <c r="D75" s="78"/>
      <c r="E75" s="293"/>
      <c r="F75" s="89"/>
      <c r="G75" s="89"/>
      <c r="H75" s="381"/>
      <c r="I75" s="459"/>
      <c r="J75" s="375"/>
      <c r="K75" s="463"/>
    </row>
    <row r="76" spans="1:11" ht="66.75" hidden="1" customHeight="1" outlineLevel="2">
      <c r="A76" s="740" t="s">
        <v>41</v>
      </c>
      <c r="B76" s="741"/>
      <c r="C76" s="741"/>
      <c r="D76" s="741"/>
      <c r="E76" s="741"/>
      <c r="F76" s="741"/>
      <c r="G76" s="741"/>
      <c r="H76" s="741"/>
      <c r="I76" s="741"/>
      <c r="J76" s="741"/>
      <c r="K76" s="742"/>
    </row>
    <row r="77" spans="1:11" ht="16.5" hidden="1" outlineLevel="2">
      <c r="A77" s="519"/>
      <c r="B77" s="363"/>
      <c r="C77" s="364"/>
      <c r="D77" s="364"/>
      <c r="E77" s="365"/>
      <c r="F77" s="364"/>
      <c r="G77" s="520"/>
      <c r="H77" s="521"/>
      <c r="I77" s="538"/>
      <c r="J77" s="465"/>
      <c r="K77" s="465"/>
    </row>
    <row r="78" spans="1:11" ht="16.5" hidden="1" outlineLevel="1" collapsed="1">
      <c r="A78" s="503">
        <v>22</v>
      </c>
      <c r="B78" s="47">
        <v>42971</v>
      </c>
      <c r="C78" s="48">
        <v>3864</v>
      </c>
      <c r="D78" s="48">
        <v>3844</v>
      </c>
      <c r="E78" s="234">
        <f t="shared" ref="E78" si="48">(C78-D78)/C78</f>
        <v>5.1759834368530003E-3</v>
      </c>
      <c r="F78" s="48">
        <f t="shared" ref="F78" si="49">(C78-D78)*10</f>
        <v>200</v>
      </c>
      <c r="G78" s="48">
        <v>3832</v>
      </c>
      <c r="H78" s="502">
        <f t="shared" ref="H78" si="50">(G78-C78)*10</f>
        <v>-320</v>
      </c>
      <c r="I78" s="105">
        <f>(-H78-F22)/F22</f>
        <v>-0.83589743589743604</v>
      </c>
      <c r="K78" s="467"/>
    </row>
    <row r="79" spans="1:11" ht="16.5" hidden="1" outlineLevel="1">
      <c r="A79" s="743" t="s">
        <v>42</v>
      </c>
      <c r="B79" s="744"/>
      <c r="C79" s="744"/>
      <c r="D79" s="744"/>
      <c r="E79" s="744"/>
      <c r="F79" s="744"/>
      <c r="G79" s="744"/>
      <c r="H79" s="744"/>
      <c r="I79" s="744"/>
      <c r="J79" s="733"/>
      <c r="K79" s="734"/>
    </row>
    <row r="80" spans="1:11" ht="36" hidden="1" outlineLevel="1">
      <c r="A80" s="288" t="s">
        <v>23</v>
      </c>
      <c r="B80" s="289" t="s">
        <v>14</v>
      </c>
      <c r="C80" s="290" t="s">
        <v>15</v>
      </c>
      <c r="D80" s="290" t="s">
        <v>9</v>
      </c>
      <c r="E80" s="416" t="s">
        <v>16</v>
      </c>
      <c r="F80" s="290" t="s">
        <v>17</v>
      </c>
      <c r="G80" s="417" t="s">
        <v>24</v>
      </c>
      <c r="H80" s="290" t="s">
        <v>25</v>
      </c>
      <c r="I80" s="291" t="s">
        <v>19</v>
      </c>
      <c r="J80" s="292" t="s">
        <v>26</v>
      </c>
      <c r="K80" s="456" t="s">
        <v>27</v>
      </c>
    </row>
    <row r="81" spans="1:12" hidden="1" outlineLevel="1" collapsed="1">
      <c r="A81" s="735" t="s">
        <v>28</v>
      </c>
      <c r="B81" s="736"/>
      <c r="C81" s="736"/>
      <c r="D81" s="736"/>
      <c r="E81" s="736"/>
      <c r="F81" s="736"/>
      <c r="G81" s="736"/>
      <c r="H81" s="736"/>
      <c r="I81" s="736"/>
      <c r="J81" s="736"/>
      <c r="K81" s="737"/>
    </row>
    <row r="82" spans="1:12" ht="16.5" hidden="1" outlineLevel="2">
      <c r="A82" s="421">
        <f>B82-B78</f>
        <v>0</v>
      </c>
      <c r="B82" s="183">
        <v>42971</v>
      </c>
      <c r="C82" s="108">
        <v>3826</v>
      </c>
      <c r="D82" s="108">
        <v>3844</v>
      </c>
      <c r="E82" s="293">
        <f t="shared" ref="E82:E88" si="51">(C82-D82)/C82</f>
        <v>-4.7046523784631498E-3</v>
      </c>
      <c r="F82" s="108">
        <f t="shared" ref="F82:F87" si="52">(C82-D82)*10</f>
        <v>-180</v>
      </c>
      <c r="G82" s="422" t="s">
        <v>29</v>
      </c>
      <c r="H82" s="294" t="s">
        <v>32</v>
      </c>
      <c r="I82" s="738" t="s">
        <v>43</v>
      </c>
      <c r="J82" s="745"/>
      <c r="K82" s="739"/>
    </row>
    <row r="83" spans="1:12" ht="16.5" hidden="1" outlineLevel="2">
      <c r="A83" s="418">
        <f>B83-B78</f>
        <v>0</v>
      </c>
      <c r="B83" s="88">
        <v>42971</v>
      </c>
      <c r="C83" s="89">
        <v>3864</v>
      </c>
      <c r="D83" s="89">
        <v>3844</v>
      </c>
      <c r="E83" s="182">
        <f t="shared" si="51"/>
        <v>5.1759834368530003E-3</v>
      </c>
      <c r="F83" s="89">
        <f t="shared" si="52"/>
        <v>200</v>
      </c>
      <c r="G83" s="505"/>
      <c r="H83" s="98" t="s">
        <v>33</v>
      </c>
      <c r="I83" s="399">
        <f>(C83-C82)*10</f>
        <v>380</v>
      </c>
      <c r="J83" s="457">
        <f>F83/I83</f>
        <v>0.52631578947368396</v>
      </c>
      <c r="K83" s="513">
        <f>I83/ABS(F82)</f>
        <v>2.1111111111111098</v>
      </c>
    </row>
    <row r="84" spans="1:12" ht="16.5" hidden="1" outlineLevel="2">
      <c r="A84" s="418">
        <f>B84-B78</f>
        <v>1</v>
      </c>
      <c r="B84" s="88">
        <v>42972</v>
      </c>
      <c r="C84" s="89">
        <v>3934</v>
      </c>
      <c r="D84" s="89">
        <v>3857</v>
      </c>
      <c r="E84" s="182">
        <f t="shared" si="51"/>
        <v>1.95729537366548E-2</v>
      </c>
      <c r="F84" s="89">
        <f t="shared" si="52"/>
        <v>770</v>
      </c>
      <c r="G84" s="505"/>
      <c r="H84" s="98" t="s">
        <v>33</v>
      </c>
      <c r="I84" s="399">
        <f>(C84-C82)*10</f>
        <v>1080</v>
      </c>
      <c r="J84" s="457">
        <f>F84/I84</f>
        <v>0.71296296296296302</v>
      </c>
      <c r="K84" s="513">
        <f>I84/ABS(F82)</f>
        <v>6</v>
      </c>
    </row>
    <row r="85" spans="1:12" ht="16.5" hidden="1" outlineLevel="2">
      <c r="A85" s="418">
        <f>B85-B78</f>
        <v>4</v>
      </c>
      <c r="B85" s="88">
        <v>42975</v>
      </c>
      <c r="C85" s="89">
        <v>3932</v>
      </c>
      <c r="D85" s="89">
        <v>3872</v>
      </c>
      <c r="E85" s="182">
        <f t="shared" si="51"/>
        <v>1.52594099694812E-2</v>
      </c>
      <c r="F85" s="89">
        <f t="shared" si="52"/>
        <v>600</v>
      </c>
      <c r="G85" s="505"/>
      <c r="H85" s="98" t="s">
        <v>33</v>
      </c>
      <c r="I85" s="399">
        <f>(C85-C82)*10</f>
        <v>1060</v>
      </c>
      <c r="J85" s="457">
        <f>F85/I85</f>
        <v>0.56603773584905703</v>
      </c>
      <c r="K85" s="513">
        <f>I85/ABS(F82)</f>
        <v>5.8888888888888902</v>
      </c>
    </row>
    <row r="86" spans="1:12" ht="16.5" hidden="1" outlineLevel="2">
      <c r="A86" s="418">
        <f>B86-B78</f>
        <v>5</v>
      </c>
      <c r="B86" s="88">
        <v>42976</v>
      </c>
      <c r="C86" s="89">
        <v>3884</v>
      </c>
      <c r="D86" s="89">
        <v>3883</v>
      </c>
      <c r="E86" s="182">
        <f t="shared" si="51"/>
        <v>2.5746652935118401E-4</v>
      </c>
      <c r="F86" s="89">
        <f t="shared" si="52"/>
        <v>10</v>
      </c>
      <c r="G86" s="505"/>
      <c r="H86" s="98" t="s">
        <v>33</v>
      </c>
      <c r="I86" s="399">
        <f>(C86-C82)*10</f>
        <v>580</v>
      </c>
      <c r="J86" s="457">
        <f>F86/I86</f>
        <v>1.72413793103448E-2</v>
      </c>
      <c r="K86" s="513">
        <f>I86/ABS(F82)</f>
        <v>3.2222222222222201</v>
      </c>
    </row>
    <row r="87" spans="1:12" ht="16.5" hidden="1" outlineLevel="2">
      <c r="A87" s="418">
        <f>B87-B78</f>
        <v>6</v>
      </c>
      <c r="B87" s="88">
        <v>42977</v>
      </c>
      <c r="C87" s="89">
        <v>3871</v>
      </c>
      <c r="D87" s="89">
        <v>3890</v>
      </c>
      <c r="E87" s="90">
        <f t="shared" si="51"/>
        <v>-4.9082924308964104E-3</v>
      </c>
      <c r="F87" s="89">
        <f t="shared" si="52"/>
        <v>-190</v>
      </c>
      <c r="G87" s="505"/>
      <c r="H87" s="403" t="s">
        <v>40</v>
      </c>
      <c r="I87" s="399">
        <f>(C87-C82)*10</f>
        <v>450</v>
      </c>
      <c r="J87" s="457"/>
      <c r="K87" s="513">
        <f>I87/ABS(F82)</f>
        <v>2.5</v>
      </c>
    </row>
    <row r="88" spans="1:12" ht="16.5" hidden="1" outlineLevel="2">
      <c r="A88" s="418">
        <f>B88-B78</f>
        <v>7</v>
      </c>
      <c r="B88" s="88">
        <v>42978</v>
      </c>
      <c r="C88" s="89">
        <v>3926</v>
      </c>
      <c r="D88" s="89">
        <v>3895</v>
      </c>
      <c r="E88" s="182">
        <f t="shared" si="51"/>
        <v>7.8960774325012705E-3</v>
      </c>
      <c r="F88" s="89">
        <f t="shared" ref="F88" si="53">(C88-D88)*10</f>
        <v>310</v>
      </c>
      <c r="G88" s="505"/>
      <c r="H88" s="98" t="s">
        <v>33</v>
      </c>
      <c r="I88" s="399">
        <f>(C88-C82)*10</f>
        <v>1000</v>
      </c>
      <c r="J88" s="457">
        <f t="shared" ref="J88:J93" si="54">F88/I88</f>
        <v>0.31</v>
      </c>
      <c r="K88" s="513">
        <f>I88/ABS(F82)</f>
        <v>5.5555555555555598</v>
      </c>
    </row>
    <row r="89" spans="1:12" ht="16.5" hidden="1" outlineLevel="2">
      <c r="A89" s="418">
        <f>B89-B78</f>
        <v>8</v>
      </c>
      <c r="B89" s="88">
        <v>42979</v>
      </c>
      <c r="C89" s="89">
        <v>4059</v>
      </c>
      <c r="D89" s="89">
        <v>3898</v>
      </c>
      <c r="E89" s="182">
        <f t="shared" ref="E89" si="55">(C89-D89)/C89</f>
        <v>3.9664942103966497E-2</v>
      </c>
      <c r="F89" s="89">
        <f t="shared" ref="F89" si="56">(C89-D89)*10</f>
        <v>1610</v>
      </c>
      <c r="G89" s="505"/>
      <c r="H89" s="98" t="s">
        <v>33</v>
      </c>
      <c r="I89" s="399">
        <f>(C89-C82)*10</f>
        <v>2330</v>
      </c>
      <c r="J89" s="457">
        <f t="shared" si="54"/>
        <v>0.69098712446351895</v>
      </c>
      <c r="K89" s="513">
        <f>I89/ABS(F82)</f>
        <v>12.9444444444444</v>
      </c>
    </row>
    <row r="90" spans="1:12" ht="16.5" hidden="1" outlineLevel="2">
      <c r="A90" s="418">
        <f>B90-B78</f>
        <v>11</v>
      </c>
      <c r="B90" s="88">
        <v>42982</v>
      </c>
      <c r="C90" s="89">
        <v>4058</v>
      </c>
      <c r="D90" s="89">
        <v>3904</v>
      </c>
      <c r="E90" s="182">
        <f t="shared" ref="E90" si="57">(C90-D90)/C90</f>
        <v>3.7949728930507597E-2</v>
      </c>
      <c r="F90" s="89">
        <f t="shared" ref="F90" si="58">(C90-D90)*10</f>
        <v>1540</v>
      </c>
      <c r="G90" s="505"/>
      <c r="H90" s="98" t="s">
        <v>33</v>
      </c>
      <c r="I90" s="399">
        <f>(C90-C82)*10</f>
        <v>2320</v>
      </c>
      <c r="J90" s="457">
        <f t="shared" si="54"/>
        <v>0.66379310344827602</v>
      </c>
      <c r="K90" s="513">
        <f>I90/ABS(F82)</f>
        <v>12.8888888888889</v>
      </c>
    </row>
    <row r="91" spans="1:12" ht="16.5" hidden="1" outlineLevel="2">
      <c r="A91" s="418">
        <f>B91-B78</f>
        <v>12</v>
      </c>
      <c r="B91" s="88">
        <v>42983</v>
      </c>
      <c r="C91" s="89">
        <v>4082</v>
      </c>
      <c r="D91" s="89">
        <v>3907</v>
      </c>
      <c r="E91" s="182">
        <f t="shared" ref="E91" si="59">(C91-D91)/C91</f>
        <v>4.2871141597256197E-2</v>
      </c>
      <c r="F91" s="89">
        <f t="shared" ref="F91" si="60">(C91-D91)*10</f>
        <v>1750</v>
      </c>
      <c r="G91" s="505"/>
      <c r="H91" s="98" t="s">
        <v>33</v>
      </c>
      <c r="I91" s="399">
        <f>(C91-C82)*10</f>
        <v>2560</v>
      </c>
      <c r="J91" s="457">
        <f t="shared" si="54"/>
        <v>0.68359375</v>
      </c>
      <c r="K91" s="513">
        <f>I91/ABS(F82)</f>
        <v>14.2222222222222</v>
      </c>
    </row>
    <row r="92" spans="1:12" ht="16.5" hidden="1" outlineLevel="2">
      <c r="A92" s="418">
        <f>B92-B78</f>
        <v>13</v>
      </c>
      <c r="B92" s="88">
        <v>42984</v>
      </c>
      <c r="C92" s="89">
        <v>3986</v>
      </c>
      <c r="D92" s="89">
        <v>3908</v>
      </c>
      <c r="E92" s="182">
        <f t="shared" ref="E92" si="61">(C92-D92)/C92</f>
        <v>1.9568489713999E-2</v>
      </c>
      <c r="F92" s="89">
        <f t="shared" ref="F92" si="62">(C92-D92)*10</f>
        <v>780</v>
      </c>
      <c r="G92" s="505"/>
      <c r="H92" s="98" t="s">
        <v>33</v>
      </c>
      <c r="I92" s="399">
        <f>(C92-C82)*10</f>
        <v>1600</v>
      </c>
      <c r="J92" s="457">
        <f t="shared" si="54"/>
        <v>0.48749999999999999</v>
      </c>
      <c r="K92" s="513">
        <f>I92/ABS(F82)</f>
        <v>8.8888888888888893</v>
      </c>
    </row>
    <row r="93" spans="1:12" ht="16.5" hidden="1" outlineLevel="2">
      <c r="A93" s="418">
        <f>B93-B78</f>
        <v>14</v>
      </c>
      <c r="B93" s="88">
        <v>42985</v>
      </c>
      <c r="C93" s="89">
        <v>3959</v>
      </c>
      <c r="D93" s="89">
        <v>3912</v>
      </c>
      <c r="E93" s="182">
        <f t="shared" ref="E93" si="63">(C93-D93)/C93</f>
        <v>1.1871684768880999E-2</v>
      </c>
      <c r="F93" s="89">
        <f t="shared" ref="F93" si="64">(C93-D93)*10</f>
        <v>470</v>
      </c>
      <c r="G93" s="505"/>
      <c r="H93" s="98" t="s">
        <v>33</v>
      </c>
      <c r="I93" s="399">
        <f>(C93-C82)*10</f>
        <v>1330</v>
      </c>
      <c r="J93" s="457">
        <f t="shared" si="54"/>
        <v>0.35338345864661702</v>
      </c>
      <c r="K93" s="513">
        <f>I93/ABS(F82)</f>
        <v>7.3888888888888902</v>
      </c>
    </row>
    <row r="94" spans="1:12" ht="120" hidden="1" outlineLevel="2">
      <c r="A94" s="418">
        <f>B94-B78</f>
        <v>15</v>
      </c>
      <c r="B94" s="88">
        <v>42986</v>
      </c>
      <c r="C94" s="89">
        <v>3917</v>
      </c>
      <c r="D94" s="89">
        <v>3916</v>
      </c>
      <c r="E94" s="182">
        <f t="shared" ref="E94:E96" si="65">(C94-D94)/C94</f>
        <v>2.5529742149604302E-4</v>
      </c>
      <c r="F94" s="89">
        <f t="shared" ref="F94:F96" si="66">(C94-D94)*10</f>
        <v>10</v>
      </c>
      <c r="G94" s="505"/>
      <c r="H94" s="403" t="s">
        <v>40</v>
      </c>
      <c r="I94" s="399">
        <f>(C94-C82)*10</f>
        <v>910</v>
      </c>
      <c r="J94" s="457">
        <f t="shared" ref="J94" si="67">F94/I94</f>
        <v>1.0989010989011E-2</v>
      </c>
      <c r="K94" s="513">
        <f>I94/ABS(F82)</f>
        <v>5.0555555555555598</v>
      </c>
      <c r="L94" s="489" t="s">
        <v>44</v>
      </c>
    </row>
    <row r="95" spans="1:12" ht="132" hidden="1" outlineLevel="2">
      <c r="A95" s="418">
        <f>B95-B78</f>
        <v>18</v>
      </c>
      <c r="B95" s="88">
        <v>42989</v>
      </c>
      <c r="C95" s="89">
        <v>3915</v>
      </c>
      <c r="D95" s="89">
        <v>3924</v>
      </c>
      <c r="E95" s="90">
        <f t="shared" ref="E95" si="68">(C95-D95)/C95</f>
        <v>-2.2988505747126402E-3</v>
      </c>
      <c r="F95" s="89"/>
      <c r="G95" s="505"/>
      <c r="H95" s="403" t="s">
        <v>40</v>
      </c>
      <c r="I95" s="399">
        <f>(C95-C82)*10</f>
        <v>890</v>
      </c>
      <c r="J95" s="457"/>
      <c r="K95" s="513">
        <f>I95/ABS(F82)</f>
        <v>4.9444444444444402</v>
      </c>
      <c r="L95" s="489" t="s">
        <v>45</v>
      </c>
    </row>
    <row r="96" spans="1:12" ht="16.5" hidden="1" outlineLevel="2">
      <c r="A96" s="418">
        <f>B96-B78</f>
        <v>19</v>
      </c>
      <c r="B96" s="88">
        <v>42990</v>
      </c>
      <c r="C96" s="89">
        <v>3958</v>
      </c>
      <c r="D96" s="89">
        <v>3935</v>
      </c>
      <c r="E96" s="182">
        <f t="shared" si="65"/>
        <v>5.81101566447701E-3</v>
      </c>
      <c r="F96" s="89">
        <f t="shared" si="66"/>
        <v>230</v>
      </c>
      <c r="G96" s="505"/>
      <c r="H96" s="98" t="s">
        <v>33</v>
      </c>
      <c r="I96" s="399">
        <f>(C96-C82)*10</f>
        <v>1320</v>
      </c>
      <c r="J96" s="457">
        <f t="shared" ref="J96" si="69">F96/I96</f>
        <v>0.174242424242424</v>
      </c>
      <c r="K96" s="513">
        <f>I96/ABS(F82)</f>
        <v>7.3333333333333304</v>
      </c>
      <c r="L96" s="489"/>
    </row>
    <row r="97" spans="1:12" ht="16.5" hidden="1" outlineLevel="2">
      <c r="A97" s="418">
        <f>B97-B78</f>
        <v>20</v>
      </c>
      <c r="B97" s="88">
        <v>42991</v>
      </c>
      <c r="C97" s="89">
        <v>3914</v>
      </c>
      <c r="D97" s="89">
        <v>3940</v>
      </c>
      <c r="E97" s="90">
        <f t="shared" ref="E97" si="70">(C97-D97)/C97</f>
        <v>-6.6428206438426196E-3</v>
      </c>
      <c r="F97" s="89"/>
      <c r="G97" s="505"/>
      <c r="H97" s="403" t="s">
        <v>40</v>
      </c>
      <c r="I97" s="399">
        <f>(C97-C82)*10</f>
        <v>880</v>
      </c>
      <c r="J97" s="457"/>
      <c r="K97" s="513">
        <f>I97/ABS(F82)</f>
        <v>4.8888888888888902</v>
      </c>
      <c r="L97" s="489"/>
    </row>
    <row r="98" spans="1:12" ht="16.5" hidden="1" outlineLevel="2">
      <c r="A98" s="418">
        <f>B98-B78</f>
        <v>21</v>
      </c>
      <c r="B98" s="88">
        <v>42992</v>
      </c>
      <c r="C98" s="89">
        <v>3832</v>
      </c>
      <c r="D98" s="89">
        <v>3936</v>
      </c>
      <c r="E98" s="90">
        <f t="shared" ref="E98" si="71">(C98-D98)/C98</f>
        <v>-2.7139874739039699E-2</v>
      </c>
      <c r="F98" s="89"/>
      <c r="G98" s="505"/>
      <c r="H98" s="403" t="s">
        <v>40</v>
      </c>
      <c r="I98" s="399">
        <f>(C98-C82)*10</f>
        <v>60</v>
      </c>
      <c r="J98" s="457"/>
      <c r="K98" s="513">
        <f>I98/ABS(F82)</f>
        <v>0.33333333333333298</v>
      </c>
    </row>
    <row r="99" spans="1:12" ht="40.5" hidden="1" customHeight="1" outlineLevel="1">
      <c r="A99" s="740" t="s">
        <v>41</v>
      </c>
      <c r="B99" s="741"/>
      <c r="C99" s="741"/>
      <c r="D99" s="741"/>
      <c r="E99" s="741"/>
      <c r="F99" s="741"/>
      <c r="G99" s="741"/>
      <c r="H99" s="741"/>
      <c r="I99" s="741"/>
      <c r="J99" s="741"/>
      <c r="K99" s="742"/>
    </row>
    <row r="100" spans="1:12" ht="16.5">
      <c r="A100" s="746" t="s">
        <v>46</v>
      </c>
      <c r="B100" s="747"/>
      <c r="C100" s="747"/>
      <c r="D100" s="747"/>
      <c r="E100" s="747"/>
      <c r="F100" s="747"/>
      <c r="G100" s="747"/>
      <c r="H100" s="747"/>
      <c r="I100" s="748"/>
      <c r="J100" s="467"/>
      <c r="K100" s="467"/>
    </row>
    <row r="101" spans="1:12" ht="16.5" collapsed="1">
      <c r="A101" s="503">
        <v>23</v>
      </c>
      <c r="B101" s="47">
        <v>43021</v>
      </c>
      <c r="C101" s="48">
        <v>3787</v>
      </c>
      <c r="D101" s="48">
        <v>3700</v>
      </c>
      <c r="E101" s="234">
        <f t="shared" ref="E101" si="72">(C101-D101)/C101</f>
        <v>2.2973329812516499E-2</v>
      </c>
      <c r="F101" s="48">
        <f t="shared" ref="F101" si="73">(C101-D101)*10</f>
        <v>870</v>
      </c>
      <c r="G101" s="48">
        <v>3671</v>
      </c>
      <c r="H101" s="286">
        <f t="shared" ref="H101" si="74">(G101-C101)*10</f>
        <v>-1160</v>
      </c>
      <c r="I101" s="105">
        <f>(-H101-F101)/F101</f>
        <v>0.33333333333333298</v>
      </c>
      <c r="J101" s="467"/>
      <c r="K101" s="467"/>
    </row>
    <row r="102" spans="1:12" ht="16.5" hidden="1" outlineLevel="1">
      <c r="A102" s="749" t="s">
        <v>47</v>
      </c>
      <c r="B102" s="750"/>
      <c r="C102" s="750"/>
      <c r="D102" s="750"/>
      <c r="E102" s="750"/>
      <c r="F102" s="750"/>
      <c r="G102" s="750"/>
      <c r="H102" s="750"/>
      <c r="I102" s="750"/>
      <c r="J102" s="751"/>
      <c r="K102" s="752"/>
    </row>
    <row r="103" spans="1:12" ht="36" hidden="1" outlineLevel="1">
      <c r="A103" s="322" t="s">
        <v>23</v>
      </c>
      <c r="B103" s="323" t="s">
        <v>14</v>
      </c>
      <c r="C103" s="324" t="s">
        <v>15</v>
      </c>
      <c r="D103" s="324" t="s">
        <v>9</v>
      </c>
      <c r="E103" s="522" t="s">
        <v>16</v>
      </c>
      <c r="F103" s="324" t="s">
        <v>17</v>
      </c>
      <c r="G103" s="523" t="s">
        <v>24</v>
      </c>
      <c r="H103" s="324" t="s">
        <v>25</v>
      </c>
      <c r="I103" s="325" t="s">
        <v>19</v>
      </c>
      <c r="J103" s="326" t="s">
        <v>26</v>
      </c>
      <c r="K103" s="539" t="s">
        <v>27</v>
      </c>
    </row>
    <row r="104" spans="1:12" hidden="1" outlineLevel="1">
      <c r="A104" s="753" t="s">
        <v>28</v>
      </c>
      <c r="B104" s="754"/>
      <c r="C104" s="754"/>
      <c r="D104" s="754"/>
      <c r="E104" s="754"/>
      <c r="F104" s="754"/>
      <c r="G104" s="754"/>
      <c r="H104" s="754"/>
      <c r="I104" s="754"/>
      <c r="J104" s="754"/>
      <c r="K104" s="755"/>
    </row>
    <row r="105" spans="1:12" ht="16.5" hidden="1" outlineLevel="1">
      <c r="A105" s="108">
        <f>B105-B101</f>
        <v>4</v>
      </c>
      <c r="B105" s="183">
        <v>43025</v>
      </c>
      <c r="C105" s="108">
        <v>3722</v>
      </c>
      <c r="D105" s="108">
        <v>3681</v>
      </c>
      <c r="E105" s="184">
        <f t="shared" ref="E105" si="75">(C105-D105)/C105</f>
        <v>1.10155830198818E-2</v>
      </c>
      <c r="F105" s="108">
        <f t="shared" ref="F105" si="76">(C105-D105)*10</f>
        <v>410</v>
      </c>
      <c r="G105" s="389"/>
      <c r="H105" s="185" t="s">
        <v>48</v>
      </c>
      <c r="I105" s="540"/>
      <c r="J105" s="541"/>
      <c r="K105" s="542"/>
    </row>
    <row r="106" spans="1:12" ht="16.5" hidden="1" outlineLevel="1">
      <c r="A106" s="89">
        <f>B106-B101</f>
        <v>5</v>
      </c>
      <c r="B106" s="88">
        <v>43026</v>
      </c>
      <c r="C106" s="89">
        <v>3671</v>
      </c>
      <c r="D106" s="89">
        <v>3673</v>
      </c>
      <c r="E106" s="90">
        <f t="shared" ref="E106" si="77">(C106-D106)/C106</f>
        <v>-5.4481067828929404E-4</v>
      </c>
      <c r="F106" s="89"/>
      <c r="G106" s="524"/>
      <c r="H106" s="186" t="s">
        <v>49</v>
      </c>
      <c r="I106" s="543">
        <f>(C106-C105)*10</f>
        <v>-510</v>
      </c>
      <c r="J106" s="541"/>
      <c r="K106" s="462">
        <f>(-I106-F105)/F105</f>
        <v>0.24390243902438999</v>
      </c>
    </row>
    <row r="107" spans="1:12" ht="16.5" hidden="1" outlineLevel="1">
      <c r="A107" s="89">
        <f>B107-B101</f>
        <v>6</v>
      </c>
      <c r="B107" s="88">
        <v>43027</v>
      </c>
      <c r="C107" s="89">
        <v>3590</v>
      </c>
      <c r="D107" s="89">
        <v>3661</v>
      </c>
      <c r="E107" s="90">
        <f t="shared" ref="E107" si="78">(C107-D107)/C107</f>
        <v>-1.9777158774373301E-2</v>
      </c>
      <c r="F107" s="89"/>
      <c r="G107" s="524"/>
      <c r="H107" s="186" t="s">
        <v>49</v>
      </c>
      <c r="I107" s="543">
        <f>(C107-C105)*10</f>
        <v>-1320</v>
      </c>
      <c r="J107" s="541"/>
      <c r="K107" s="544">
        <f>(-I107-F105)/F105</f>
        <v>2.2195121951219501</v>
      </c>
    </row>
    <row r="108" spans="1:12" ht="16.5" hidden="1" outlineLevel="1">
      <c r="A108" s="525"/>
      <c r="B108" s="526"/>
      <c r="C108" s="527"/>
      <c r="D108" s="527"/>
      <c r="E108" s="528"/>
      <c r="F108" s="527"/>
      <c r="G108" s="529"/>
      <c r="H108" s="529"/>
      <c r="I108" s="545"/>
      <c r="J108" s="546"/>
      <c r="K108" s="547"/>
    </row>
    <row r="109" spans="1:12" ht="16.5">
      <c r="A109" s="746" t="s">
        <v>47</v>
      </c>
      <c r="B109" s="747"/>
      <c r="C109" s="747"/>
      <c r="D109" s="747"/>
      <c r="E109" s="747"/>
      <c r="F109" s="747"/>
      <c r="G109" s="747"/>
      <c r="H109" s="747"/>
      <c r="I109" s="748"/>
      <c r="J109" s="467"/>
      <c r="K109" s="467"/>
    </row>
    <row r="110" spans="1:12" ht="16.5" collapsed="1">
      <c r="A110" s="503">
        <v>24</v>
      </c>
      <c r="B110" s="47">
        <v>43031</v>
      </c>
      <c r="C110" s="48">
        <v>3693</v>
      </c>
      <c r="D110" s="48">
        <v>3656</v>
      </c>
      <c r="E110" s="234">
        <f t="shared" ref="E110" si="79">(C110-D110)/C110</f>
        <v>1.00189547793122E-2</v>
      </c>
      <c r="F110" s="48">
        <f t="shared" ref="F110" si="80">(C110-D110)*10</f>
        <v>370</v>
      </c>
      <c r="G110" s="48">
        <v>3585</v>
      </c>
      <c r="H110" s="286">
        <f t="shared" ref="H110" si="81">(G110-C110)*10</f>
        <v>-1080</v>
      </c>
      <c r="I110" s="308">
        <f>(-H110-F110)/F110</f>
        <v>1.91891891891892</v>
      </c>
      <c r="J110" s="467"/>
      <c r="K110" s="467"/>
    </row>
    <row r="111" spans="1:12" ht="16.5" hidden="1" outlineLevel="1">
      <c r="A111" s="749" t="s">
        <v>47</v>
      </c>
      <c r="B111" s="750"/>
      <c r="C111" s="750"/>
      <c r="D111" s="750"/>
      <c r="E111" s="750"/>
      <c r="F111" s="750"/>
      <c r="G111" s="750"/>
      <c r="H111" s="750"/>
      <c r="I111" s="750"/>
      <c r="J111" s="751"/>
      <c r="K111" s="752"/>
    </row>
    <row r="112" spans="1:12" ht="36" hidden="1" outlineLevel="1">
      <c r="A112" s="322" t="s">
        <v>23</v>
      </c>
      <c r="B112" s="323" t="s">
        <v>14</v>
      </c>
      <c r="C112" s="324" t="s">
        <v>15</v>
      </c>
      <c r="D112" s="324" t="s">
        <v>9</v>
      </c>
      <c r="E112" s="522" t="s">
        <v>16</v>
      </c>
      <c r="F112" s="324" t="s">
        <v>17</v>
      </c>
      <c r="G112" s="523" t="s">
        <v>24</v>
      </c>
      <c r="H112" s="324" t="s">
        <v>25</v>
      </c>
      <c r="I112" s="325" t="s">
        <v>19</v>
      </c>
      <c r="J112" s="326" t="s">
        <v>26</v>
      </c>
      <c r="K112" s="539" t="s">
        <v>27</v>
      </c>
    </row>
    <row r="113" spans="1:11" hidden="1" outlineLevel="1">
      <c r="A113" s="753" t="s">
        <v>28</v>
      </c>
      <c r="B113" s="754"/>
      <c r="C113" s="754"/>
      <c r="D113" s="754"/>
      <c r="E113" s="754"/>
      <c r="F113" s="754"/>
      <c r="G113" s="754"/>
      <c r="H113" s="754"/>
      <c r="I113" s="754"/>
      <c r="J113" s="754"/>
      <c r="K113" s="755"/>
    </row>
    <row r="114" spans="1:11" ht="16.5" hidden="1" outlineLevel="1">
      <c r="A114" s="108">
        <f>B114-B110</f>
        <v>0</v>
      </c>
      <c r="B114" s="183">
        <v>43031</v>
      </c>
      <c r="C114" s="108">
        <v>3693</v>
      </c>
      <c r="D114" s="108">
        <v>3656</v>
      </c>
      <c r="E114" s="184">
        <f t="shared" ref="E114:E118" si="82">(C114-D114)/C114</f>
        <v>1.00189547793122E-2</v>
      </c>
      <c r="F114" s="108">
        <f>(C114-D114)*10</f>
        <v>370</v>
      </c>
      <c r="G114" s="389"/>
      <c r="H114" s="185" t="s">
        <v>48</v>
      </c>
      <c r="I114" s="540"/>
      <c r="J114" s="541"/>
      <c r="K114" s="542"/>
    </row>
    <row r="115" spans="1:11" ht="16.5" hidden="1" outlineLevel="1">
      <c r="A115" s="89">
        <f>B115-B110</f>
        <v>1</v>
      </c>
      <c r="B115" s="88">
        <v>43032</v>
      </c>
      <c r="C115" s="89">
        <v>3735</v>
      </c>
      <c r="D115" s="89">
        <v>3655</v>
      </c>
      <c r="E115" s="182">
        <f t="shared" si="82"/>
        <v>2.1419009370816599E-2</v>
      </c>
      <c r="F115" s="89">
        <f t="shared" ref="F115:F118" si="83">(C115-D115)*10</f>
        <v>800</v>
      </c>
      <c r="G115" s="524"/>
      <c r="H115" s="98" t="s">
        <v>50</v>
      </c>
      <c r="I115" s="548">
        <f>(C115-C114)*10</f>
        <v>420</v>
      </c>
      <c r="J115" s="541"/>
      <c r="K115" s="513">
        <f>I115/ABS(F114)</f>
        <v>1.13513513513514</v>
      </c>
    </row>
    <row r="116" spans="1:11" ht="16.5" hidden="1" outlineLevel="1">
      <c r="A116" s="89">
        <f>B116-B110</f>
        <v>2</v>
      </c>
      <c r="B116" s="88">
        <v>43033</v>
      </c>
      <c r="C116" s="89">
        <v>3701</v>
      </c>
      <c r="D116" s="89">
        <v>3658</v>
      </c>
      <c r="E116" s="182">
        <f t="shared" si="82"/>
        <v>1.1618481491488799E-2</v>
      </c>
      <c r="F116" s="89">
        <f t="shared" si="83"/>
        <v>430</v>
      </c>
      <c r="G116" s="524"/>
      <c r="H116" s="98" t="s">
        <v>50</v>
      </c>
      <c r="I116" s="548">
        <f>(C116-C114)*10</f>
        <v>80</v>
      </c>
      <c r="J116" s="541"/>
      <c r="K116" s="513">
        <f>I116/ABS(F114)</f>
        <v>0.21621621621621601</v>
      </c>
    </row>
    <row r="117" spans="1:11" ht="16.5" hidden="1" outlineLevel="1">
      <c r="A117" s="89">
        <f>B117-B110</f>
        <v>3</v>
      </c>
      <c r="B117" s="88">
        <v>43034</v>
      </c>
      <c r="C117" s="89">
        <v>3656</v>
      </c>
      <c r="D117" s="89">
        <v>3663</v>
      </c>
      <c r="E117" s="90">
        <f t="shared" si="82"/>
        <v>-1.91466083150985E-3</v>
      </c>
      <c r="F117" s="89">
        <f t="shared" si="83"/>
        <v>-70</v>
      </c>
      <c r="G117" s="524"/>
      <c r="H117" s="186" t="s">
        <v>49</v>
      </c>
      <c r="I117" s="543">
        <f>(C117-C114)*10</f>
        <v>-370</v>
      </c>
      <c r="J117" s="541"/>
      <c r="K117" s="462">
        <f>(-I117-F114)/F114</f>
        <v>0</v>
      </c>
    </row>
    <row r="118" spans="1:11" ht="16.5" hidden="1" outlineLevel="1">
      <c r="A118" s="89">
        <f>B118-B110</f>
        <v>4</v>
      </c>
      <c r="B118" s="88">
        <v>43035</v>
      </c>
      <c r="C118" s="89">
        <v>3585</v>
      </c>
      <c r="D118" s="89">
        <v>3663</v>
      </c>
      <c r="E118" s="90">
        <f t="shared" si="82"/>
        <v>-2.1757322175732199E-2</v>
      </c>
      <c r="F118" s="89">
        <f t="shared" si="83"/>
        <v>-780</v>
      </c>
      <c r="G118" s="524"/>
      <c r="H118" s="186" t="s">
        <v>49</v>
      </c>
      <c r="I118" s="543">
        <f>(C118-C114)*10</f>
        <v>-1080</v>
      </c>
      <c r="J118" s="541"/>
      <c r="K118" s="462">
        <f>(-I118-F115)/F115</f>
        <v>0.35</v>
      </c>
    </row>
    <row r="119" spans="1:11" ht="16.5">
      <c r="A119" s="746" t="s">
        <v>51</v>
      </c>
      <c r="B119" s="747"/>
      <c r="C119" s="747"/>
      <c r="D119" s="747"/>
      <c r="E119" s="747"/>
      <c r="F119" s="747"/>
      <c r="G119" s="747"/>
      <c r="H119" s="747"/>
      <c r="I119" s="748"/>
      <c r="J119" s="467"/>
      <c r="K119" s="467"/>
    </row>
    <row r="120" spans="1:11" ht="16.5" collapsed="1">
      <c r="A120" s="503">
        <v>25</v>
      </c>
      <c r="B120" s="47">
        <v>43045</v>
      </c>
      <c r="C120" s="48">
        <v>3748</v>
      </c>
      <c r="D120" s="48">
        <v>3666</v>
      </c>
      <c r="E120" s="234">
        <f t="shared" ref="E120" si="84">(C120-D120)/C120</f>
        <v>2.1878335112059801E-2</v>
      </c>
      <c r="F120" s="48">
        <f t="shared" ref="F120" si="85">(C120-D120)*10</f>
        <v>820</v>
      </c>
      <c r="G120" s="48">
        <v>3863</v>
      </c>
      <c r="H120" s="50">
        <f t="shared" ref="H120" si="86">(G120-C120)*10</f>
        <v>1150</v>
      </c>
      <c r="I120" s="100">
        <f t="shared" ref="I120" si="87">H120/(F120)</f>
        <v>1.40243902439024</v>
      </c>
      <c r="J120" s="467"/>
      <c r="K120" s="467"/>
    </row>
    <row r="121" spans="1:11" ht="16.5" hidden="1" outlineLevel="1">
      <c r="A121" s="749" t="s">
        <v>47</v>
      </c>
      <c r="B121" s="750"/>
      <c r="C121" s="750"/>
      <c r="D121" s="750"/>
      <c r="E121" s="750"/>
      <c r="F121" s="750"/>
      <c r="G121" s="750"/>
      <c r="H121" s="750"/>
      <c r="I121" s="750"/>
      <c r="J121" s="751"/>
      <c r="K121" s="752"/>
    </row>
    <row r="122" spans="1:11" ht="36" hidden="1" outlineLevel="1">
      <c r="A122" s="322" t="s">
        <v>23</v>
      </c>
      <c r="B122" s="323" t="s">
        <v>14</v>
      </c>
      <c r="C122" s="324" t="s">
        <v>15</v>
      </c>
      <c r="D122" s="324" t="s">
        <v>9</v>
      </c>
      <c r="E122" s="522" t="s">
        <v>16</v>
      </c>
      <c r="F122" s="324" t="s">
        <v>17</v>
      </c>
      <c r="G122" s="523" t="s">
        <v>24</v>
      </c>
      <c r="H122" s="324" t="s">
        <v>25</v>
      </c>
      <c r="I122" s="325" t="s">
        <v>19</v>
      </c>
      <c r="J122" s="326" t="s">
        <v>26</v>
      </c>
      <c r="K122" s="539" t="s">
        <v>27</v>
      </c>
    </row>
    <row r="123" spans="1:11" hidden="1" outlineLevel="1" collapsed="1">
      <c r="A123" s="753" t="s">
        <v>52</v>
      </c>
      <c r="B123" s="754"/>
      <c r="C123" s="754"/>
      <c r="D123" s="754"/>
      <c r="E123" s="754"/>
      <c r="F123" s="754"/>
      <c r="G123" s="754"/>
      <c r="H123" s="754"/>
      <c r="I123" s="754"/>
      <c r="J123" s="754"/>
      <c r="K123" s="755"/>
    </row>
    <row r="124" spans="1:11" ht="16.5" hidden="1" outlineLevel="2">
      <c r="A124" s="530">
        <f>B124-B120</f>
        <v>0</v>
      </c>
      <c r="B124" s="531">
        <v>43045</v>
      </c>
      <c r="C124" s="530">
        <v>3748</v>
      </c>
      <c r="D124" s="530">
        <v>3666</v>
      </c>
      <c r="E124" s="532">
        <f t="shared" ref="E124:E125" si="88">(C124-D124)/C124</f>
        <v>2.1878335112059801E-2</v>
      </c>
      <c r="F124" s="530">
        <f t="shared" ref="F124:F129" si="89">(C124-D124)*10</f>
        <v>820</v>
      </c>
      <c r="G124" s="533"/>
      <c r="H124" s="185" t="s">
        <v>48</v>
      </c>
      <c r="I124" s="549"/>
      <c r="J124" s="550"/>
      <c r="K124" s="551"/>
    </row>
    <row r="125" spans="1:11" ht="16.5" hidden="1" outlineLevel="2">
      <c r="A125" s="530">
        <f>B125-B120</f>
        <v>1</v>
      </c>
      <c r="B125" s="531">
        <v>43046</v>
      </c>
      <c r="C125" s="530">
        <v>3727</v>
      </c>
      <c r="D125" s="530">
        <v>3678</v>
      </c>
      <c r="E125" s="532">
        <f t="shared" si="88"/>
        <v>1.31473034612289E-2</v>
      </c>
      <c r="F125" s="530">
        <f t="shared" si="89"/>
        <v>490</v>
      </c>
      <c r="G125" s="534"/>
      <c r="H125" s="98" t="s">
        <v>50</v>
      </c>
      <c r="I125" s="552">
        <f>(C125-C124)*10</f>
        <v>-210</v>
      </c>
      <c r="J125" s="550"/>
      <c r="K125" s="553"/>
    </row>
    <row r="126" spans="1:11" ht="16.5" hidden="1" outlineLevel="2">
      <c r="A126" s="530">
        <f>B126-B120</f>
        <v>2</v>
      </c>
      <c r="B126" s="531">
        <v>43047</v>
      </c>
      <c r="C126" s="535">
        <v>3730</v>
      </c>
      <c r="D126" s="530">
        <v>3682</v>
      </c>
      <c r="E126" s="532">
        <f t="shared" ref="E126" si="90">(C126-D126)/C126</f>
        <v>1.28686327077748E-2</v>
      </c>
      <c r="F126" s="530">
        <f t="shared" si="89"/>
        <v>480</v>
      </c>
      <c r="G126" s="534"/>
      <c r="H126" s="98" t="s">
        <v>50</v>
      </c>
      <c r="I126" s="552">
        <f>(C126-C124)*10</f>
        <v>-180</v>
      </c>
      <c r="J126" s="550"/>
      <c r="K126" s="553"/>
    </row>
    <row r="127" spans="1:11" ht="16.5" hidden="1" outlineLevel="2">
      <c r="A127" s="530">
        <f>B127-B120</f>
        <v>3</v>
      </c>
      <c r="B127" s="531">
        <v>43048</v>
      </c>
      <c r="C127" s="536">
        <v>3756</v>
      </c>
      <c r="D127" s="530">
        <v>3681</v>
      </c>
      <c r="E127" s="532">
        <f t="shared" ref="E127" si="91">(C127-D127)/C127</f>
        <v>1.99680511182109E-2</v>
      </c>
      <c r="F127" s="530">
        <f t="shared" si="89"/>
        <v>750</v>
      </c>
      <c r="G127" s="534"/>
      <c r="H127" s="98" t="s">
        <v>50</v>
      </c>
      <c r="I127" s="554">
        <f>(C127-C124)*10</f>
        <v>80</v>
      </c>
      <c r="J127" s="550"/>
      <c r="K127" s="553"/>
    </row>
    <row r="128" spans="1:11" ht="16.5" hidden="1" outlineLevel="2">
      <c r="A128" s="530">
        <f>B128-B120</f>
        <v>4</v>
      </c>
      <c r="B128" s="531">
        <v>43049</v>
      </c>
      <c r="C128" s="536">
        <v>3807</v>
      </c>
      <c r="D128" s="530">
        <v>3681</v>
      </c>
      <c r="E128" s="532">
        <f t="shared" ref="E128" si="92">(C128-D128)/C128</f>
        <v>3.3096926713947997E-2</v>
      </c>
      <c r="F128" s="530">
        <f t="shared" si="89"/>
        <v>1260</v>
      </c>
      <c r="G128" s="534"/>
      <c r="H128" s="98" t="s">
        <v>50</v>
      </c>
      <c r="I128" s="554">
        <f>(C128-C125)*10</f>
        <v>800</v>
      </c>
      <c r="J128" s="555"/>
      <c r="K128" s="553"/>
    </row>
    <row r="129" spans="1:11" ht="16.5" hidden="1" outlineLevel="2">
      <c r="A129" s="530">
        <f>B129-B120</f>
        <v>7</v>
      </c>
      <c r="B129" s="531">
        <v>43052</v>
      </c>
      <c r="C129" s="536">
        <v>3835</v>
      </c>
      <c r="D129" s="530">
        <v>3687</v>
      </c>
      <c r="E129" s="532">
        <f t="shared" ref="E129" si="93">(C129-D129)/C129</f>
        <v>3.8591916558018302E-2</v>
      </c>
      <c r="F129" s="530">
        <f t="shared" si="89"/>
        <v>1480</v>
      </c>
      <c r="G129" s="534"/>
      <c r="H129" s="98" t="s">
        <v>50</v>
      </c>
      <c r="I129" s="554">
        <f>(C129-C124)*10</f>
        <v>870</v>
      </c>
      <c r="J129" s="555"/>
      <c r="K129" s="553"/>
    </row>
    <row r="130" spans="1:11" ht="16.5" hidden="1" outlineLevel="2">
      <c r="A130" s="530">
        <f>B130-B120</f>
        <v>8</v>
      </c>
      <c r="B130" s="531">
        <v>43053</v>
      </c>
      <c r="C130" s="536">
        <v>3856</v>
      </c>
      <c r="D130" s="530">
        <v>3697</v>
      </c>
      <c r="E130" s="532">
        <f t="shared" ref="E130" si="94">(C130-D130)/C130</f>
        <v>4.1234439834024902E-2</v>
      </c>
      <c r="F130" s="530">
        <f t="shared" ref="F130" si="95">(C130-D130)*10</f>
        <v>1590</v>
      </c>
      <c r="G130" s="534"/>
      <c r="H130" s="98" t="s">
        <v>50</v>
      </c>
      <c r="I130" s="554">
        <f>(C130-C124)*10</f>
        <v>1080</v>
      </c>
      <c r="J130" s="626"/>
      <c r="K130" s="553"/>
    </row>
    <row r="131" spans="1:11" ht="16.5" hidden="1" outlineLevel="2">
      <c r="A131" s="530">
        <f>B131-B120</f>
        <v>9</v>
      </c>
      <c r="B131" s="531">
        <v>43054</v>
      </c>
      <c r="C131" s="536">
        <v>3771</v>
      </c>
      <c r="D131" s="530">
        <v>3706</v>
      </c>
      <c r="E131" s="532">
        <f t="shared" ref="E131" si="96">(C131-D131)/C131</f>
        <v>1.7236807212940901E-2</v>
      </c>
      <c r="F131" s="530">
        <f t="shared" ref="F131" si="97">(C131-D131)*10</f>
        <v>650</v>
      </c>
      <c r="G131" s="534"/>
      <c r="H131" s="98" t="s">
        <v>50</v>
      </c>
      <c r="I131" s="554">
        <f>(C131-C124)*10</f>
        <v>230</v>
      </c>
      <c r="J131" s="626"/>
      <c r="K131" s="553"/>
    </row>
    <row r="132" spans="1:11" ht="16.5" hidden="1" outlineLevel="2">
      <c r="A132" s="530">
        <f>B132-B120</f>
        <v>10</v>
      </c>
      <c r="B132" s="531">
        <v>43055</v>
      </c>
      <c r="C132" s="536">
        <v>3750</v>
      </c>
      <c r="D132" s="530">
        <v>3706</v>
      </c>
      <c r="E132" s="532">
        <f t="shared" ref="E132" si="98">(C132-D132)/C132</f>
        <v>1.1733333333333301E-2</v>
      </c>
      <c r="F132" s="530">
        <f t="shared" ref="F132" si="99">(C132-D132)*10</f>
        <v>440</v>
      </c>
      <c r="G132" s="534"/>
      <c r="H132" s="98" t="s">
        <v>50</v>
      </c>
      <c r="I132" s="627">
        <f>(C132-C124)*10</f>
        <v>20</v>
      </c>
      <c r="J132" s="628"/>
      <c r="K132" s="553"/>
    </row>
    <row r="133" spans="1:11" ht="16.5" hidden="1" outlineLevel="2">
      <c r="A133" s="530">
        <f>B133-B120</f>
        <v>11</v>
      </c>
      <c r="B133" s="531">
        <v>43056</v>
      </c>
      <c r="C133" s="536">
        <v>3709</v>
      </c>
      <c r="D133" s="530">
        <v>3707</v>
      </c>
      <c r="E133" s="532">
        <f t="shared" ref="E133" si="100">(C133-D133)/C133</f>
        <v>5.3922890266918299E-4</v>
      </c>
      <c r="F133" s="530">
        <f t="shared" ref="F133" si="101">(C133-D133)*10</f>
        <v>20</v>
      </c>
      <c r="G133" s="534"/>
      <c r="H133" s="98" t="s">
        <v>50</v>
      </c>
      <c r="I133" s="629">
        <f>(C133-C124)*10</f>
        <v>-390</v>
      </c>
      <c r="J133" s="550"/>
      <c r="K133" s="553"/>
    </row>
    <row r="134" spans="1:11" ht="16.5" hidden="1" outlineLevel="2">
      <c r="A134" s="530">
        <f>B134-B120</f>
        <v>14</v>
      </c>
      <c r="B134" s="531">
        <v>43059</v>
      </c>
      <c r="C134" s="536">
        <v>3756</v>
      </c>
      <c r="D134" s="530">
        <v>3708</v>
      </c>
      <c r="E134" s="532">
        <f t="shared" ref="E134" si="102">(C134-D134)/C134</f>
        <v>1.2779552715655E-2</v>
      </c>
      <c r="F134" s="530">
        <f t="shared" ref="F134" si="103">(C134-D134)*10</f>
        <v>480</v>
      </c>
      <c r="G134" s="534"/>
      <c r="H134" s="98" t="s">
        <v>50</v>
      </c>
      <c r="I134" s="627">
        <f>(C134-C124)*10</f>
        <v>80</v>
      </c>
      <c r="J134" s="550"/>
      <c r="K134" s="553"/>
    </row>
    <row r="135" spans="1:11" ht="16.5" hidden="1" outlineLevel="2">
      <c r="A135" s="530">
        <f>B135-B120</f>
        <v>15</v>
      </c>
      <c r="B135" s="531">
        <v>43060</v>
      </c>
      <c r="C135" s="536">
        <v>3812</v>
      </c>
      <c r="D135" s="530">
        <v>3714</v>
      </c>
      <c r="E135" s="532">
        <f t="shared" ref="E135" si="104">(C135-D135)/C135</f>
        <v>2.5708289611752401E-2</v>
      </c>
      <c r="F135" s="530">
        <f t="shared" ref="F135" si="105">(C135-D135)*10</f>
        <v>980</v>
      </c>
      <c r="G135" s="534"/>
      <c r="H135" s="98" t="s">
        <v>50</v>
      </c>
      <c r="I135" s="627">
        <f>(C135-C124)*10</f>
        <v>640</v>
      </c>
      <c r="J135" s="550"/>
      <c r="K135" s="553"/>
    </row>
    <row r="136" spans="1:11" ht="16.5" hidden="1" outlineLevel="2">
      <c r="A136" s="530">
        <f>B136-B120</f>
        <v>16</v>
      </c>
      <c r="B136" s="531">
        <v>43061</v>
      </c>
      <c r="C136" s="536">
        <v>3853</v>
      </c>
      <c r="D136" s="530">
        <v>3724</v>
      </c>
      <c r="E136" s="532">
        <f t="shared" ref="E136" si="106">(C136-D136)/C136</f>
        <v>3.34804048793148E-2</v>
      </c>
      <c r="F136" s="530">
        <f t="shared" ref="F136" si="107">(C136-D136)*10</f>
        <v>1290</v>
      </c>
      <c r="G136" s="534"/>
      <c r="H136" s="98" t="s">
        <v>50</v>
      </c>
      <c r="I136" s="627">
        <f>(C136-C124)*10</f>
        <v>1050</v>
      </c>
      <c r="J136" s="550"/>
      <c r="K136" s="553"/>
    </row>
    <row r="137" spans="1:11" ht="16.5" hidden="1" outlineLevel="2">
      <c r="A137" s="530">
        <f>B137-B120</f>
        <v>17</v>
      </c>
      <c r="B137" s="531">
        <v>43062</v>
      </c>
      <c r="C137" s="536">
        <v>3861</v>
      </c>
      <c r="D137" s="530">
        <v>3739</v>
      </c>
      <c r="E137" s="532">
        <f t="shared" ref="E137" si="108">(C137-D137)/C137</f>
        <v>3.1598031598031602E-2</v>
      </c>
      <c r="F137" s="530">
        <f t="shared" ref="F137" si="109">(C137-D137)*10</f>
        <v>1220</v>
      </c>
      <c r="G137" s="534"/>
      <c r="H137" s="98" t="s">
        <v>50</v>
      </c>
      <c r="I137" s="627">
        <f>(C137-C124)*10</f>
        <v>1130</v>
      </c>
      <c r="J137" s="550"/>
      <c r="K137" s="553"/>
    </row>
    <row r="138" spans="1:11" ht="16.5" hidden="1" outlineLevel="2">
      <c r="A138" s="530">
        <f>B138-B120</f>
        <v>18</v>
      </c>
      <c r="B138" s="531">
        <v>43063</v>
      </c>
      <c r="C138" s="536">
        <v>3859</v>
      </c>
      <c r="D138" s="530">
        <v>3754</v>
      </c>
      <c r="E138" s="532">
        <f t="shared" ref="E138" si="110">(C138-D138)/C138</f>
        <v>2.7209121534076199E-2</v>
      </c>
      <c r="F138" s="530">
        <f t="shared" ref="F138" si="111">(C138-D138)*10</f>
        <v>1050</v>
      </c>
      <c r="G138" s="534"/>
      <c r="H138" s="98" t="s">
        <v>50</v>
      </c>
      <c r="I138" s="554">
        <f>(C138-C124)*10</f>
        <v>1110</v>
      </c>
      <c r="J138" s="550"/>
      <c r="K138" s="553"/>
    </row>
    <row r="139" spans="1:11" ht="16.5" hidden="1" outlineLevel="2">
      <c r="A139" s="530">
        <f>B139-B120</f>
        <v>21</v>
      </c>
      <c r="B139" s="531">
        <v>43066</v>
      </c>
      <c r="C139" s="536">
        <v>3904</v>
      </c>
      <c r="D139" s="530">
        <v>3768</v>
      </c>
      <c r="E139" s="532">
        <f t="shared" ref="E139:E145" si="112">(C139-D139)/C139</f>
        <v>3.4836065573770503E-2</v>
      </c>
      <c r="F139" s="530">
        <f t="shared" ref="F139:F145" si="113">(C139-D139)*10</f>
        <v>1360</v>
      </c>
      <c r="G139" s="534"/>
      <c r="H139" s="98" t="s">
        <v>50</v>
      </c>
      <c r="I139" s="554">
        <f>(C139-C124)*10</f>
        <v>1560</v>
      </c>
      <c r="J139" s="550"/>
      <c r="K139" s="553"/>
    </row>
    <row r="140" spans="1:11" ht="16.5" hidden="1" outlineLevel="2">
      <c r="A140" s="530">
        <f>B140-B120</f>
        <v>22</v>
      </c>
      <c r="B140" s="531">
        <v>43067</v>
      </c>
      <c r="C140" s="536">
        <v>3938</v>
      </c>
      <c r="D140" s="530">
        <v>3787</v>
      </c>
      <c r="E140" s="532">
        <f t="shared" si="112"/>
        <v>3.8344337227018799E-2</v>
      </c>
      <c r="F140" s="530">
        <f t="shared" si="113"/>
        <v>1510</v>
      </c>
      <c r="G140" s="534"/>
      <c r="H140" s="98" t="s">
        <v>50</v>
      </c>
      <c r="I140" s="554">
        <f>(C140-C124)*10</f>
        <v>1900</v>
      </c>
      <c r="J140" s="550"/>
      <c r="K140" s="553"/>
    </row>
    <row r="141" spans="1:11" ht="16.5" hidden="1" outlineLevel="2">
      <c r="A141" s="530">
        <f>B141-B120</f>
        <v>23</v>
      </c>
      <c r="B141" s="531">
        <v>43068</v>
      </c>
      <c r="C141" s="536">
        <v>3998</v>
      </c>
      <c r="D141" s="530">
        <v>3805</v>
      </c>
      <c r="E141" s="532">
        <f t="shared" si="112"/>
        <v>4.8274137068534298E-2</v>
      </c>
      <c r="F141" s="530">
        <f t="shared" si="113"/>
        <v>1930</v>
      </c>
      <c r="G141" s="534"/>
      <c r="H141" s="98" t="s">
        <v>50</v>
      </c>
      <c r="I141" s="554">
        <f>(C141-C124)*10</f>
        <v>2500</v>
      </c>
      <c r="J141" s="550"/>
      <c r="K141" s="553"/>
    </row>
    <row r="142" spans="1:11" ht="16.5" hidden="1" outlineLevel="2">
      <c r="A142" s="556">
        <f>B142-B120</f>
        <v>24</v>
      </c>
      <c r="B142" s="557">
        <v>43069</v>
      </c>
      <c r="C142" s="558">
        <v>4030</v>
      </c>
      <c r="D142" s="556">
        <v>3826</v>
      </c>
      <c r="E142" s="559">
        <f t="shared" si="112"/>
        <v>5.0620347394540903E-2</v>
      </c>
      <c r="F142" s="556">
        <f t="shared" si="113"/>
        <v>2040</v>
      </c>
      <c r="G142" s="560"/>
      <c r="H142" s="561" t="s">
        <v>50</v>
      </c>
      <c r="I142" s="630">
        <f>(C142-C124)*10</f>
        <v>2820</v>
      </c>
      <c r="J142" s="631"/>
      <c r="K142" s="632"/>
    </row>
    <row r="143" spans="1:11" ht="16.5" hidden="1" outlineLevel="2">
      <c r="A143" s="562">
        <f>B143-B120</f>
        <v>25</v>
      </c>
      <c r="B143" s="563">
        <v>43070</v>
      </c>
      <c r="C143" s="564">
        <v>4022</v>
      </c>
      <c r="D143" s="562">
        <v>3841</v>
      </c>
      <c r="E143" s="565">
        <f t="shared" si="112"/>
        <v>4.5002486325211297E-2</v>
      </c>
      <c r="F143" s="562">
        <f t="shared" si="113"/>
        <v>1810</v>
      </c>
      <c r="G143" s="566"/>
      <c r="H143" s="567" t="s">
        <v>50</v>
      </c>
      <c r="I143" s="627">
        <f>(C143-C124)*10</f>
        <v>2740</v>
      </c>
      <c r="J143" s="633"/>
      <c r="K143" s="553"/>
    </row>
    <row r="144" spans="1:11" ht="16.5" hidden="1" outlineLevel="2">
      <c r="A144" s="568">
        <f>B144-B120</f>
        <v>28</v>
      </c>
      <c r="B144" s="569">
        <v>43073</v>
      </c>
      <c r="C144" s="570">
        <v>4104</v>
      </c>
      <c r="D144" s="570">
        <v>3860</v>
      </c>
      <c r="E144" s="571">
        <f t="shared" si="112"/>
        <v>5.9454191033138398E-2</v>
      </c>
      <c r="F144" s="570">
        <f t="shared" si="113"/>
        <v>2440</v>
      </c>
      <c r="G144" s="572"/>
      <c r="H144" s="573" t="s">
        <v>50</v>
      </c>
      <c r="I144" s="634">
        <f>(C144-C124)*10</f>
        <v>3560</v>
      </c>
      <c r="J144" s="635"/>
      <c r="K144" s="636"/>
    </row>
    <row r="145" spans="1:11" ht="16.5" hidden="1" outlineLevel="2">
      <c r="A145" s="574">
        <f>B145-B120</f>
        <v>29</v>
      </c>
      <c r="B145" s="575">
        <v>43074</v>
      </c>
      <c r="C145" s="576">
        <v>4073</v>
      </c>
      <c r="D145" s="576">
        <v>3878</v>
      </c>
      <c r="E145" s="577">
        <f t="shared" si="112"/>
        <v>4.7876258286275501E-2</v>
      </c>
      <c r="F145" s="576">
        <f t="shared" si="113"/>
        <v>1950</v>
      </c>
      <c r="G145" s="578"/>
      <c r="H145" s="579" t="s">
        <v>50</v>
      </c>
      <c r="I145" s="637">
        <f>(C145-C124)*10</f>
        <v>3250</v>
      </c>
      <c r="J145" s="638"/>
      <c r="K145" s="639"/>
    </row>
    <row r="146" spans="1:11" hidden="1" outlineLevel="1" collapsed="1">
      <c r="A146" s="756" t="s">
        <v>53</v>
      </c>
      <c r="B146" s="754"/>
      <c r="C146" s="754"/>
      <c r="D146" s="754"/>
      <c r="E146" s="754"/>
      <c r="F146" s="754"/>
      <c r="G146" s="754"/>
      <c r="H146" s="754"/>
      <c r="I146" s="754"/>
      <c r="J146" s="754"/>
      <c r="K146" s="757"/>
    </row>
    <row r="147" spans="1:11" ht="16.5" hidden="1" outlineLevel="2">
      <c r="A147" s="574">
        <f>B147-B120</f>
        <v>30</v>
      </c>
      <c r="B147" s="575">
        <v>43075</v>
      </c>
      <c r="C147" s="576">
        <v>3974</v>
      </c>
      <c r="D147" s="576">
        <v>3890</v>
      </c>
      <c r="E147" s="577">
        <f>(C147-D147)/C147</f>
        <v>2.1137393054856599E-2</v>
      </c>
      <c r="F147" s="576">
        <f>(C147-D147)*10</f>
        <v>840</v>
      </c>
      <c r="G147" s="578"/>
      <c r="H147" s="579" t="s">
        <v>50</v>
      </c>
      <c r="I147" s="637">
        <f>(C147-C124)*10</f>
        <v>2260</v>
      </c>
      <c r="J147" s="638"/>
      <c r="K147" s="639"/>
    </row>
    <row r="148" spans="1:11" ht="16.5" hidden="1" outlineLevel="2">
      <c r="A148" s="580">
        <f>B148-B120</f>
        <v>31</v>
      </c>
      <c r="B148" s="581">
        <v>43076</v>
      </c>
      <c r="C148" s="582">
        <v>3863</v>
      </c>
      <c r="D148" s="582">
        <v>3893</v>
      </c>
      <c r="E148" s="583">
        <f>(C148-D148)/C148</f>
        <v>-7.7659849857623598E-3</v>
      </c>
      <c r="F148" s="582">
        <f>(C148-D148)*10</f>
        <v>-300</v>
      </c>
      <c r="G148" s="584"/>
      <c r="H148" s="585" t="s">
        <v>49</v>
      </c>
      <c r="I148" s="640">
        <f>(C148-C125)*10</f>
        <v>1360</v>
      </c>
      <c r="J148" s="641"/>
      <c r="K148" s="642"/>
    </row>
    <row r="149" spans="1:11" ht="16.5" hidden="1" outlineLevel="2">
      <c r="A149" s="580"/>
      <c r="B149" s="581"/>
      <c r="C149" s="582"/>
      <c r="D149" s="582"/>
      <c r="E149" s="586"/>
      <c r="F149" s="582"/>
      <c r="G149" s="584"/>
      <c r="H149" s="587"/>
      <c r="I149" s="640"/>
      <c r="J149" s="643"/>
      <c r="K149" s="644"/>
    </row>
    <row r="150" spans="1:11" ht="16.5" hidden="1" outlineLevel="2">
      <c r="A150" s="588"/>
      <c r="B150" s="589"/>
      <c r="C150" s="536"/>
      <c r="D150" s="536"/>
      <c r="E150" s="590"/>
      <c r="F150" s="536"/>
      <c r="G150" s="591"/>
      <c r="H150" s="592"/>
      <c r="I150" s="645"/>
      <c r="J150" s="646"/>
      <c r="K150" s="647"/>
    </row>
    <row r="151" spans="1:11" ht="16.5" hidden="1" outlineLevel="2">
      <c r="A151" s="588"/>
      <c r="B151" s="589"/>
      <c r="C151" s="536"/>
      <c r="D151" s="536"/>
      <c r="E151" s="590"/>
      <c r="F151" s="536"/>
      <c r="G151" s="591"/>
      <c r="H151" s="592"/>
      <c r="I151" s="645"/>
      <c r="J151" s="646"/>
      <c r="K151" s="647"/>
    </row>
    <row r="152" spans="1:11" ht="16.5" hidden="1" outlineLevel="2">
      <c r="A152" s="588"/>
      <c r="B152" s="589"/>
      <c r="C152" s="536"/>
      <c r="D152" s="536"/>
      <c r="E152" s="590"/>
      <c r="F152" s="536"/>
      <c r="G152" s="591"/>
      <c r="H152" s="592"/>
      <c r="I152" s="645"/>
      <c r="J152" s="648"/>
      <c r="K152" s="642"/>
    </row>
    <row r="153" spans="1:11" ht="16.5" hidden="1" outlineLevel="2">
      <c r="A153" s="593"/>
      <c r="B153" s="594"/>
      <c r="C153" s="595"/>
      <c r="D153" s="595"/>
      <c r="E153" s="596"/>
      <c r="F153" s="595"/>
      <c r="G153" s="597"/>
      <c r="H153" s="597"/>
      <c r="I153" s="649"/>
      <c r="J153" s="650"/>
      <c r="K153" s="651"/>
    </row>
    <row r="154" spans="1:11" ht="16.5">
      <c r="A154" s="758" t="s">
        <v>51</v>
      </c>
      <c r="B154" s="759"/>
      <c r="C154" s="759"/>
      <c r="D154" s="759"/>
      <c r="E154" s="759"/>
      <c r="F154" s="759"/>
      <c r="G154" s="759"/>
      <c r="H154" s="759"/>
      <c r="I154" s="760"/>
      <c r="J154" s="467"/>
      <c r="K154" s="467"/>
    </row>
    <row r="155" spans="1:11" ht="16.5" collapsed="1">
      <c r="A155" s="598">
        <v>26</v>
      </c>
      <c r="B155" s="223">
        <v>43077</v>
      </c>
      <c r="C155" s="224">
        <v>3934</v>
      </c>
      <c r="D155" s="224">
        <v>3898</v>
      </c>
      <c r="E155" s="599">
        <f t="shared" ref="E155:E162" si="114">(C155-D155)/C155</f>
        <v>9.1509913573970501E-3</v>
      </c>
      <c r="F155" s="224">
        <f t="shared" ref="F155:F160" si="115">(C155-D155)*10</f>
        <v>360</v>
      </c>
      <c r="G155" s="224">
        <v>3830</v>
      </c>
      <c r="H155" s="226">
        <f>(G155-C155)*10</f>
        <v>-1040</v>
      </c>
      <c r="I155" s="652">
        <f>(-H155-F155)/F155</f>
        <v>1.8888888888888899</v>
      </c>
      <c r="J155" s="467"/>
      <c r="K155" s="143"/>
    </row>
    <row r="156" spans="1:11" hidden="1" outlineLevel="1">
      <c r="A156" s="600" t="s">
        <v>23</v>
      </c>
      <c r="B156" s="601" t="s">
        <v>14</v>
      </c>
      <c r="C156" s="602" t="s">
        <v>15</v>
      </c>
      <c r="D156" s="602" t="s">
        <v>9</v>
      </c>
      <c r="E156" s="603" t="s">
        <v>16</v>
      </c>
      <c r="F156" s="602" t="s">
        <v>17</v>
      </c>
      <c r="G156" s="604" t="s">
        <v>24</v>
      </c>
      <c r="H156" s="602" t="s">
        <v>25</v>
      </c>
      <c r="I156" s="653" t="s">
        <v>19</v>
      </c>
    </row>
    <row r="157" spans="1:11" hidden="1" outlineLevel="1">
      <c r="A157" s="761" t="s">
        <v>52</v>
      </c>
      <c r="B157" s="762"/>
      <c r="C157" s="762"/>
      <c r="D157" s="762"/>
      <c r="E157" s="762"/>
      <c r="F157" s="762"/>
      <c r="G157" s="762"/>
      <c r="H157" s="762"/>
      <c r="I157" s="763"/>
      <c r="J157" s="467"/>
      <c r="K157" s="467"/>
    </row>
    <row r="158" spans="1:11" ht="16.5" hidden="1" outlineLevel="1">
      <c r="A158" s="605">
        <f>B158-B155</f>
        <v>0</v>
      </c>
      <c r="B158" s="589">
        <v>43077</v>
      </c>
      <c r="C158" s="536">
        <v>3934</v>
      </c>
      <c r="D158" s="536">
        <v>3898</v>
      </c>
      <c r="E158" s="590">
        <f t="shared" si="114"/>
        <v>9.1509913573970501E-3</v>
      </c>
      <c r="F158" s="536">
        <f t="shared" si="115"/>
        <v>360</v>
      </c>
      <c r="G158" s="606"/>
      <c r="H158" s="607" t="s">
        <v>48</v>
      </c>
      <c r="I158" s="654">
        <f>(C158-C158)*10</f>
        <v>0</v>
      </c>
    </row>
    <row r="159" spans="1:11" ht="16.5" hidden="1" outlineLevel="1">
      <c r="A159" s="605">
        <f>B159-B155</f>
        <v>3</v>
      </c>
      <c r="B159" s="589">
        <v>43080</v>
      </c>
      <c r="C159" s="536">
        <v>3949</v>
      </c>
      <c r="D159" s="536">
        <v>3903</v>
      </c>
      <c r="E159" s="590">
        <f t="shared" si="114"/>
        <v>1.16485186123069E-2</v>
      </c>
      <c r="F159" s="536">
        <f t="shared" si="115"/>
        <v>460</v>
      </c>
      <c r="G159" s="606"/>
      <c r="H159" s="246" t="s">
        <v>50</v>
      </c>
      <c r="I159" s="654">
        <f>(C159-C158)*10</f>
        <v>150</v>
      </c>
    </row>
    <row r="160" spans="1:11" ht="16.5" hidden="1" outlineLevel="1">
      <c r="A160" s="605">
        <f>B160-B155</f>
        <v>4</v>
      </c>
      <c r="B160" s="589">
        <v>43081</v>
      </c>
      <c r="C160" s="536">
        <v>3923</v>
      </c>
      <c r="D160" s="536">
        <v>3911</v>
      </c>
      <c r="E160" s="590">
        <f t="shared" si="114"/>
        <v>3.0588835075197598E-3</v>
      </c>
      <c r="F160" s="536">
        <f t="shared" si="115"/>
        <v>120</v>
      </c>
      <c r="G160" s="606"/>
      <c r="H160" s="246" t="s">
        <v>50</v>
      </c>
      <c r="I160" s="655">
        <f>(C160-C158)*10</f>
        <v>-110</v>
      </c>
    </row>
    <row r="161" spans="1:11" ht="16.5" hidden="1" outlineLevel="1">
      <c r="A161" s="605">
        <f>B161-B155</f>
        <v>5</v>
      </c>
      <c r="B161" s="589">
        <v>43082</v>
      </c>
      <c r="C161" s="536">
        <v>3888</v>
      </c>
      <c r="D161" s="536">
        <v>3918</v>
      </c>
      <c r="E161" s="608">
        <f t="shared" si="114"/>
        <v>-7.7160493827160498E-3</v>
      </c>
      <c r="F161" s="536"/>
      <c r="G161" s="606"/>
      <c r="H161" s="246" t="s">
        <v>50</v>
      </c>
      <c r="I161" s="655">
        <f>(C161-C158)*10</f>
        <v>-460</v>
      </c>
    </row>
    <row r="162" spans="1:11" ht="16.5" hidden="1" outlineLevel="1">
      <c r="A162" s="605">
        <f>B162-B155</f>
        <v>6</v>
      </c>
      <c r="B162" s="589">
        <v>43083</v>
      </c>
      <c r="C162" s="536">
        <v>3830</v>
      </c>
      <c r="D162" s="536">
        <v>3925</v>
      </c>
      <c r="E162" s="608">
        <f t="shared" si="114"/>
        <v>-2.4804177545691902E-2</v>
      </c>
      <c r="F162" s="536"/>
      <c r="G162" s="606"/>
      <c r="H162" s="86" t="s">
        <v>49</v>
      </c>
      <c r="I162" s="655">
        <f>(C162-C158)*10</f>
        <v>-1040</v>
      </c>
    </row>
    <row r="163" spans="1:11" ht="16.5" hidden="1" outlineLevel="1">
      <c r="A163" s="609"/>
      <c r="B163" s="610"/>
      <c r="C163" s="611"/>
      <c r="D163" s="611"/>
      <c r="E163" s="612"/>
      <c r="F163" s="611"/>
      <c r="G163" s="613"/>
      <c r="H163" s="614"/>
      <c r="I163" s="656"/>
      <c r="J163" s="143"/>
      <c r="K163" s="143"/>
    </row>
    <row r="164" spans="1:11" ht="16.5">
      <c r="A164" s="758" t="s">
        <v>54</v>
      </c>
      <c r="B164" s="759"/>
      <c r="C164" s="759"/>
      <c r="D164" s="759"/>
      <c r="E164" s="759"/>
      <c r="F164" s="759"/>
      <c r="G164" s="759"/>
      <c r="H164" s="759"/>
      <c r="I164" s="760"/>
      <c r="J164" s="143"/>
      <c r="K164" s="143"/>
    </row>
    <row r="165" spans="1:11" ht="16.5">
      <c r="A165" s="598">
        <v>27</v>
      </c>
      <c r="B165" s="223">
        <v>43130</v>
      </c>
      <c r="C165" s="224">
        <v>3903</v>
      </c>
      <c r="D165" s="224">
        <v>3845</v>
      </c>
      <c r="E165" s="599">
        <f>(C165-D165)/C165</f>
        <v>1.4860363822700499E-2</v>
      </c>
      <c r="F165" s="224">
        <f>(C165-D165)*10</f>
        <v>580</v>
      </c>
      <c r="G165" s="224">
        <v>3848</v>
      </c>
      <c r="H165" s="226">
        <f>(G165-C165)*10</f>
        <v>-550</v>
      </c>
      <c r="I165" s="657">
        <f>(-H165-F165)/F165</f>
        <v>-5.1724137931034503E-2</v>
      </c>
      <c r="J165" s="143"/>
      <c r="K165" s="143"/>
    </row>
    <row r="166" spans="1:11" ht="16.5">
      <c r="A166" s="758" t="s">
        <v>54</v>
      </c>
      <c r="B166" s="759"/>
      <c r="C166" s="759"/>
      <c r="D166" s="759"/>
      <c r="E166" s="759"/>
      <c r="F166" s="759"/>
      <c r="G166" s="759"/>
      <c r="H166" s="759"/>
      <c r="I166" s="760"/>
      <c r="J166" s="143"/>
      <c r="K166" s="143"/>
    </row>
    <row r="167" spans="1:11" ht="16.5" collapsed="1">
      <c r="A167" s="598">
        <v>28</v>
      </c>
      <c r="B167" s="223">
        <v>43154</v>
      </c>
      <c r="C167" s="224">
        <v>3930</v>
      </c>
      <c r="D167" s="224">
        <v>3907</v>
      </c>
      <c r="E167" s="599">
        <f t="shared" ref="E167:E172" si="116">(C167-D167)/C167</f>
        <v>5.8524173027989798E-3</v>
      </c>
      <c r="F167" s="224">
        <f t="shared" ref="F167:F172" si="117">(C167-D167)*10</f>
        <v>230</v>
      </c>
      <c r="G167" s="224">
        <v>3934</v>
      </c>
      <c r="H167" s="615">
        <f>(G167-C167)*10</f>
        <v>40</v>
      </c>
      <c r="I167" s="100">
        <f>H167/(F167)</f>
        <v>0.173913043478261</v>
      </c>
      <c r="J167" s="143"/>
      <c r="K167" s="143"/>
    </row>
    <row r="168" spans="1:11" hidden="1" outlineLevel="1">
      <c r="A168" s="600" t="s">
        <v>23</v>
      </c>
      <c r="B168" s="601" t="s">
        <v>14</v>
      </c>
      <c r="C168" s="602" t="s">
        <v>15</v>
      </c>
      <c r="D168" s="602" t="s">
        <v>9</v>
      </c>
      <c r="E168" s="603" t="s">
        <v>16</v>
      </c>
      <c r="F168" s="602" t="s">
        <v>17</v>
      </c>
      <c r="G168" s="604" t="s">
        <v>55</v>
      </c>
      <c r="H168" s="602" t="s">
        <v>25</v>
      </c>
      <c r="I168" s="653" t="s">
        <v>19</v>
      </c>
      <c r="J168" s="143"/>
      <c r="K168" s="143"/>
    </row>
    <row r="169" spans="1:11" hidden="1" outlineLevel="1">
      <c r="A169" s="761" t="s">
        <v>52</v>
      </c>
      <c r="B169" s="762"/>
      <c r="C169" s="762"/>
      <c r="D169" s="762"/>
      <c r="E169" s="762"/>
      <c r="F169" s="762"/>
      <c r="G169" s="762"/>
      <c r="H169" s="762"/>
      <c r="I169" s="763"/>
      <c r="J169" s="143"/>
      <c r="K169" s="143"/>
    </row>
    <row r="170" spans="1:11" ht="16.5" hidden="1" outlineLevel="1">
      <c r="A170" s="605">
        <f>B170-B167</f>
        <v>0</v>
      </c>
      <c r="B170" s="589">
        <v>43154</v>
      </c>
      <c r="C170" s="536">
        <v>3930</v>
      </c>
      <c r="D170" s="536">
        <v>3907</v>
      </c>
      <c r="E170" s="590">
        <f t="shared" si="116"/>
        <v>5.8524173027989798E-3</v>
      </c>
      <c r="F170" s="536">
        <f t="shared" si="117"/>
        <v>230</v>
      </c>
      <c r="G170" s="616">
        <f>C167-C167*(1.65/100)</f>
        <v>3865.1550000000002</v>
      </c>
      <c r="H170" s="607" t="s">
        <v>48</v>
      </c>
      <c r="I170" s="654">
        <f>(C170-C170)*10</f>
        <v>0</v>
      </c>
      <c r="J170" s="143"/>
      <c r="K170" s="143"/>
    </row>
    <row r="171" spans="1:11" ht="16.5" hidden="1" outlineLevel="1">
      <c r="A171" s="605">
        <f>B171-B167</f>
        <v>3</v>
      </c>
      <c r="B171" s="589">
        <v>43157</v>
      </c>
      <c r="C171" s="536">
        <v>4006</v>
      </c>
      <c r="D171" s="536">
        <v>3915</v>
      </c>
      <c r="E171" s="590">
        <f t="shared" si="116"/>
        <v>2.2715926110833701E-2</v>
      </c>
      <c r="F171" s="536">
        <f t="shared" si="117"/>
        <v>910</v>
      </c>
      <c r="G171" s="616">
        <f t="shared" ref="G171:G176" si="118">C170-C170*(1.65/100)</f>
        <v>3865.1550000000002</v>
      </c>
      <c r="H171" s="246" t="s">
        <v>50</v>
      </c>
      <c r="I171" s="654">
        <f>(C171-C170)*10</f>
        <v>760</v>
      </c>
      <c r="J171" s="143"/>
      <c r="K171" s="143"/>
    </row>
    <row r="172" spans="1:11" ht="16.5" hidden="1" outlineLevel="1">
      <c r="A172" s="605">
        <f>B172-B167</f>
        <v>4</v>
      </c>
      <c r="B172" s="589">
        <v>43158</v>
      </c>
      <c r="C172" s="536">
        <v>4009</v>
      </c>
      <c r="D172" s="536">
        <v>3920</v>
      </c>
      <c r="E172" s="590">
        <f t="shared" si="116"/>
        <v>2.22000498877526E-2</v>
      </c>
      <c r="F172" s="536">
        <f t="shared" si="117"/>
        <v>890</v>
      </c>
      <c r="G172" s="616">
        <f t="shared" si="118"/>
        <v>3939.9009999999998</v>
      </c>
      <c r="H172" s="246" t="s">
        <v>50</v>
      </c>
      <c r="I172" s="654">
        <f>(C172-C170)*10</f>
        <v>790</v>
      </c>
      <c r="J172" s="143"/>
      <c r="K172" s="143"/>
    </row>
    <row r="173" spans="1:11" ht="16.5" hidden="1" outlineLevel="1">
      <c r="A173" s="605">
        <f>B173-B167</f>
        <v>5</v>
      </c>
      <c r="B173" s="589">
        <v>43159</v>
      </c>
      <c r="C173" s="536">
        <v>3995</v>
      </c>
      <c r="D173" s="536">
        <v>3924</v>
      </c>
      <c r="E173" s="590">
        <f t="shared" ref="E173:E176" si="119">(C173-D173)/C173</f>
        <v>1.77722152690864E-2</v>
      </c>
      <c r="F173" s="536">
        <f t="shared" ref="F173:F176" si="120">(C173-D173)*10</f>
        <v>710</v>
      </c>
      <c r="G173" s="616">
        <f t="shared" si="118"/>
        <v>3942.8515000000002</v>
      </c>
      <c r="H173" s="246" t="s">
        <v>50</v>
      </c>
      <c r="I173" s="654">
        <f>(C173-C170)*10</f>
        <v>650</v>
      </c>
      <c r="J173" s="143"/>
      <c r="K173" s="143"/>
    </row>
    <row r="174" spans="1:11" ht="16.5" hidden="1" outlineLevel="1">
      <c r="A174" s="605">
        <f>B174-B167</f>
        <v>6</v>
      </c>
      <c r="B174" s="589">
        <v>43160</v>
      </c>
      <c r="C174" s="536">
        <v>4006</v>
      </c>
      <c r="D174" s="536">
        <v>3929</v>
      </c>
      <c r="E174" s="590">
        <f t="shared" si="119"/>
        <v>1.9221168247628598E-2</v>
      </c>
      <c r="F174" s="536">
        <f t="shared" si="120"/>
        <v>770</v>
      </c>
      <c r="G174" s="616">
        <f t="shared" si="118"/>
        <v>3929.0825</v>
      </c>
      <c r="H174" s="246" t="s">
        <v>50</v>
      </c>
      <c r="I174" s="654">
        <f>(C174-C170)*10</f>
        <v>760</v>
      </c>
      <c r="J174" s="143"/>
      <c r="K174" s="143"/>
    </row>
    <row r="175" spans="1:11" ht="16.5" hidden="1" outlineLevel="1">
      <c r="A175" s="605">
        <f>B175-B167</f>
        <v>7</v>
      </c>
      <c r="B175" s="589">
        <v>43161</v>
      </c>
      <c r="C175" s="536">
        <v>3999</v>
      </c>
      <c r="D175" s="536">
        <v>3932</v>
      </c>
      <c r="E175" s="590">
        <f t="shared" si="119"/>
        <v>1.6754188547136801E-2</v>
      </c>
      <c r="F175" s="536">
        <f t="shared" si="120"/>
        <v>670</v>
      </c>
      <c r="G175" s="616">
        <f t="shared" si="118"/>
        <v>3939.9009999999998</v>
      </c>
      <c r="H175" s="246" t="s">
        <v>50</v>
      </c>
      <c r="I175" s="654">
        <f>(C175-C170)*10</f>
        <v>690</v>
      </c>
      <c r="J175" s="143"/>
      <c r="K175" s="143"/>
    </row>
    <row r="176" spans="1:11" ht="16.5" hidden="1" outlineLevel="1">
      <c r="A176" s="605">
        <f>B176-B167</f>
        <v>10</v>
      </c>
      <c r="B176" s="589">
        <v>43164</v>
      </c>
      <c r="C176" s="536">
        <v>3934</v>
      </c>
      <c r="D176" s="536">
        <v>3932</v>
      </c>
      <c r="E176" s="590">
        <f t="shared" si="119"/>
        <v>5.0838840874428096E-4</v>
      </c>
      <c r="F176" s="536">
        <f t="shared" si="120"/>
        <v>20</v>
      </c>
      <c r="G176" s="616">
        <f t="shared" si="118"/>
        <v>3933.0165000000002</v>
      </c>
      <c r="H176" s="86" t="s">
        <v>49</v>
      </c>
      <c r="I176" s="654">
        <f>(C176-C170)*10</f>
        <v>40</v>
      </c>
      <c r="J176" s="143"/>
      <c r="K176" s="143"/>
    </row>
    <row r="177" spans="1:11" ht="16.5">
      <c r="A177" s="758" t="s">
        <v>56</v>
      </c>
      <c r="B177" s="759"/>
      <c r="C177" s="759"/>
      <c r="D177" s="759"/>
      <c r="E177" s="759"/>
      <c r="F177" s="759"/>
      <c r="G177" s="759"/>
      <c r="H177" s="759"/>
      <c r="I177" s="760"/>
      <c r="J177" s="143"/>
      <c r="K177" s="143"/>
    </row>
    <row r="178" spans="1:11" ht="16.5" collapsed="1">
      <c r="A178" s="598">
        <v>29</v>
      </c>
      <c r="B178" s="223">
        <v>43165</v>
      </c>
      <c r="C178" s="224">
        <v>3946</v>
      </c>
      <c r="D178" s="224">
        <v>3932</v>
      </c>
      <c r="E178" s="599">
        <f>(C178-D178)/C178</f>
        <v>3.5478966041561102E-3</v>
      </c>
      <c r="F178" s="224">
        <f>(C178-D178)*10</f>
        <v>140</v>
      </c>
      <c r="G178" s="224">
        <v>3873</v>
      </c>
      <c r="H178" s="615">
        <f>(G178-C178)*10</f>
        <v>-730</v>
      </c>
      <c r="I178" s="652">
        <f>(-H178-F178)/F178</f>
        <v>4.21428571428571</v>
      </c>
      <c r="J178" s="143"/>
      <c r="K178" s="143"/>
    </row>
    <row r="179" spans="1:11" hidden="1" outlineLevel="1">
      <c r="A179" s="600" t="s">
        <v>23</v>
      </c>
      <c r="B179" s="601" t="s">
        <v>14</v>
      </c>
      <c r="C179" s="602" t="s">
        <v>15</v>
      </c>
      <c r="D179" s="602" t="s">
        <v>9</v>
      </c>
      <c r="E179" s="603" t="s">
        <v>16</v>
      </c>
      <c r="F179" s="602" t="s">
        <v>17</v>
      </c>
      <c r="G179" s="604" t="s">
        <v>55</v>
      </c>
      <c r="H179" s="602" t="s">
        <v>25</v>
      </c>
      <c r="I179" s="653" t="s">
        <v>19</v>
      </c>
      <c r="J179" s="143"/>
      <c r="K179" s="143"/>
    </row>
    <row r="180" spans="1:11" hidden="1" outlineLevel="1">
      <c r="A180" s="761" t="s">
        <v>52</v>
      </c>
      <c r="B180" s="762"/>
      <c r="C180" s="762"/>
      <c r="D180" s="762"/>
      <c r="E180" s="762"/>
      <c r="F180" s="762"/>
      <c r="G180" s="762"/>
      <c r="H180" s="762"/>
      <c r="I180" s="763"/>
      <c r="J180" s="143"/>
      <c r="K180" s="143"/>
    </row>
    <row r="181" spans="1:11" ht="16.5" hidden="1" outlineLevel="1">
      <c r="A181" s="605">
        <f>B181-B178</f>
        <v>0</v>
      </c>
      <c r="B181" s="589">
        <v>43165</v>
      </c>
      <c r="C181" s="536">
        <v>3946</v>
      </c>
      <c r="D181" s="536">
        <v>3932</v>
      </c>
      <c r="E181" s="590">
        <f>(C181-D181)/C181</f>
        <v>3.5478966041561102E-3</v>
      </c>
      <c r="F181" s="536">
        <f>(C181-D181)*10</f>
        <v>140</v>
      </c>
      <c r="G181" s="616">
        <f>C178-C178*(1.65/100)</f>
        <v>3880.8910000000001</v>
      </c>
      <c r="H181" s="607" t="s">
        <v>48</v>
      </c>
      <c r="I181" s="654">
        <f>(C181-C181)*10</f>
        <v>0</v>
      </c>
      <c r="J181" s="143"/>
      <c r="K181" s="143"/>
    </row>
    <row r="182" spans="1:11" ht="16.5" hidden="1" outlineLevel="1">
      <c r="A182" s="605">
        <f>B182-B178</f>
        <v>1</v>
      </c>
      <c r="B182" s="589">
        <v>43166</v>
      </c>
      <c r="C182" s="536">
        <v>3873</v>
      </c>
      <c r="D182" s="536">
        <v>3930</v>
      </c>
      <c r="E182" s="590">
        <f>(C182-D182)/C182</f>
        <v>-1.47172734314485E-2</v>
      </c>
      <c r="F182" s="536">
        <f>(C182-D182)*10</f>
        <v>-570</v>
      </c>
      <c r="G182" s="616">
        <f>C181-C181*(1.65/100)</f>
        <v>3880.8910000000001</v>
      </c>
      <c r="H182" s="617" t="s">
        <v>49</v>
      </c>
      <c r="I182" s="654">
        <f>(C182-C182)*10</f>
        <v>0</v>
      </c>
      <c r="J182" s="143"/>
      <c r="K182" s="143"/>
    </row>
    <row r="183" spans="1:11" ht="16.5" hidden="1" outlineLevel="1">
      <c r="A183" s="605"/>
      <c r="B183" s="589"/>
      <c r="C183" s="536"/>
      <c r="D183" s="536"/>
      <c r="E183" s="590"/>
      <c r="F183" s="536"/>
      <c r="G183" s="616"/>
      <c r="H183" s="607"/>
      <c r="I183" s="654"/>
      <c r="J183" s="143"/>
      <c r="K183" s="143"/>
    </row>
    <row r="184" spans="1:11" ht="16.5" hidden="1" outlineLevel="1">
      <c r="A184" s="618"/>
      <c r="B184" s="619"/>
      <c r="C184" s="564"/>
      <c r="D184" s="564"/>
      <c r="E184" s="620"/>
      <c r="F184" s="564"/>
      <c r="G184" s="621"/>
      <c r="H184" s="622"/>
      <c r="I184" s="658"/>
      <c r="J184" s="143"/>
      <c r="K184" s="143"/>
    </row>
    <row r="185" spans="1:11" ht="89.1" hidden="1" customHeight="1" outlineLevel="1">
      <c r="A185" s="764" t="s">
        <v>57</v>
      </c>
      <c r="B185" s="765"/>
      <c r="C185" s="765"/>
      <c r="D185" s="765"/>
      <c r="E185" s="765"/>
      <c r="F185" s="765"/>
      <c r="G185" s="765"/>
      <c r="H185" s="765"/>
      <c r="I185" s="766"/>
      <c r="J185" s="143"/>
      <c r="K185" s="143"/>
    </row>
    <row r="186" spans="1:11" ht="16.5">
      <c r="A186" s="623"/>
      <c r="B186" s="74"/>
      <c r="C186" s="75"/>
      <c r="D186" s="75"/>
      <c r="E186" s="211"/>
      <c r="F186" s="75"/>
      <c r="G186" s="624"/>
      <c r="H186" s="625"/>
      <c r="I186" s="141"/>
      <c r="J186" s="143"/>
      <c r="K186" s="143"/>
    </row>
    <row r="187" spans="1:11" ht="16.5">
      <c r="A187" s="623"/>
      <c r="B187" s="74"/>
      <c r="C187" s="75"/>
      <c r="D187" s="75"/>
      <c r="E187" s="211"/>
      <c r="F187" s="75"/>
      <c r="G187" s="624"/>
      <c r="H187" s="625"/>
      <c r="I187" s="141"/>
      <c r="J187" s="143"/>
      <c r="K187" s="143"/>
    </row>
    <row r="188" spans="1:11" ht="16.5">
      <c r="A188" s="623"/>
      <c r="B188" s="74"/>
      <c r="C188" s="75"/>
      <c r="D188" s="75"/>
      <c r="E188" s="211"/>
      <c r="F188" s="75"/>
      <c r="G188" s="624"/>
      <c r="H188" s="625"/>
      <c r="I188" s="141"/>
      <c r="J188" s="143"/>
      <c r="K188" s="143"/>
    </row>
    <row r="189" spans="1:11" ht="16.5">
      <c r="A189" s="623"/>
      <c r="B189" s="74"/>
      <c r="C189" s="75"/>
      <c r="D189" s="75"/>
      <c r="E189" s="211"/>
      <c r="F189" s="75"/>
      <c r="G189" s="624"/>
      <c r="H189" s="625"/>
      <c r="I189" s="141"/>
      <c r="J189" s="143"/>
      <c r="K189" s="143"/>
    </row>
    <row r="190" spans="1:11" ht="16.5">
      <c r="A190" s="623"/>
      <c r="B190" s="74"/>
      <c r="C190" s="75"/>
      <c r="D190" s="75"/>
      <c r="E190" s="211"/>
      <c r="F190" s="75"/>
      <c r="G190" s="624"/>
      <c r="H190" s="625"/>
      <c r="I190" s="141"/>
      <c r="J190" s="143"/>
      <c r="K190" s="143"/>
    </row>
    <row r="191" spans="1:11" ht="16.5">
      <c r="A191" s="623"/>
      <c r="B191" s="74"/>
      <c r="C191" s="75"/>
      <c r="D191" s="75"/>
      <c r="E191" s="211"/>
      <c r="F191" s="75"/>
      <c r="G191" s="624"/>
      <c r="H191" s="625"/>
      <c r="I191" s="141"/>
      <c r="J191" s="143"/>
      <c r="K191" s="143"/>
    </row>
    <row r="192" spans="1:11" ht="16.5">
      <c r="A192" s="623"/>
      <c r="B192" s="74"/>
      <c r="C192" s="75"/>
      <c r="D192" s="75"/>
      <c r="E192" s="211"/>
      <c r="F192" s="75"/>
      <c r="G192" s="624"/>
      <c r="H192" s="625"/>
      <c r="I192" s="141"/>
      <c r="J192" s="143"/>
      <c r="K192" s="143"/>
    </row>
    <row r="193" spans="1:12" ht="16.5">
      <c r="A193" s="623"/>
      <c r="B193" s="74"/>
      <c r="C193" s="75"/>
      <c r="D193" s="75"/>
      <c r="E193" s="211"/>
      <c r="F193" s="75"/>
      <c r="G193" s="624"/>
      <c r="H193" s="625"/>
      <c r="I193" s="141"/>
      <c r="J193" s="143"/>
      <c r="K193" s="143"/>
    </row>
    <row r="194" spans="1:12" ht="16.5">
      <c r="A194" s="659"/>
      <c r="B194" s="223"/>
      <c r="C194" s="224"/>
      <c r="D194" s="224"/>
      <c r="E194" s="599"/>
      <c r="F194" s="224"/>
      <c r="G194" s="224"/>
      <c r="H194" s="226"/>
      <c r="I194" s="664"/>
    </row>
    <row r="198" spans="1:12" ht="16.5">
      <c r="A198" s="767" t="s">
        <v>32</v>
      </c>
      <c r="B198" s="768"/>
      <c r="C198" s="768"/>
      <c r="D198" s="768"/>
      <c r="E198" s="768"/>
      <c r="F198" s="768"/>
      <c r="G198" s="768"/>
      <c r="H198" s="768"/>
      <c r="I198" s="769"/>
      <c r="K198" s="660"/>
      <c r="L198" s="660"/>
    </row>
    <row r="199" spans="1:12" ht="16.5" collapsed="1">
      <c r="A199" s="770" t="s">
        <v>58</v>
      </c>
      <c r="B199" s="771"/>
      <c r="C199" s="771"/>
      <c r="D199" s="771"/>
      <c r="E199" s="771"/>
      <c r="F199" s="771"/>
      <c r="G199" s="771"/>
      <c r="H199" s="771"/>
      <c r="I199" s="772"/>
      <c r="J199" s="660"/>
      <c r="K199" s="660"/>
      <c r="L199" s="660"/>
    </row>
    <row r="200" spans="1:12" ht="16.5" hidden="1" outlineLevel="1">
      <c r="A200" s="770" t="s">
        <v>59</v>
      </c>
      <c r="B200" s="771"/>
      <c r="C200" s="771"/>
      <c r="D200" s="771"/>
      <c r="E200" s="771"/>
      <c r="F200" s="771"/>
      <c r="G200" s="771"/>
      <c r="H200" s="771"/>
      <c r="I200" s="772"/>
      <c r="J200" s="660"/>
      <c r="K200" s="660"/>
      <c r="L200" s="661"/>
    </row>
    <row r="201" spans="1:12" ht="16.5">
      <c r="A201" s="143"/>
      <c r="B201" s="144"/>
      <c r="C201" s="143"/>
      <c r="D201" s="143"/>
      <c r="E201" s="145"/>
      <c r="F201" s="143"/>
      <c r="G201" s="143"/>
      <c r="H201" s="143"/>
      <c r="I201" s="145"/>
      <c r="J201" s="660"/>
      <c r="K201" s="660"/>
      <c r="L201" s="661"/>
    </row>
    <row r="202" spans="1:12" ht="16.5" collapsed="1">
      <c r="A202" s="773" t="s">
        <v>40</v>
      </c>
      <c r="B202" s="774"/>
      <c r="C202" s="774"/>
      <c r="D202" s="774"/>
      <c r="E202" s="774"/>
      <c r="F202" s="775"/>
      <c r="G202" s="775"/>
      <c r="H202" s="775"/>
      <c r="I202" s="776"/>
    </row>
    <row r="203" spans="1:12" hidden="1" outlineLevel="1">
      <c r="A203" s="770" t="s">
        <v>60</v>
      </c>
      <c r="B203" s="771"/>
      <c r="C203" s="771"/>
      <c r="D203" s="771"/>
      <c r="E203" s="771"/>
      <c r="F203" s="771"/>
      <c r="G203" s="771"/>
      <c r="H203" s="771"/>
      <c r="I203" s="772"/>
    </row>
    <row r="204" spans="1:12" ht="16.5" hidden="1" outlineLevel="1">
      <c r="A204" s="770" t="s">
        <v>59</v>
      </c>
      <c r="B204" s="771"/>
      <c r="C204" s="771"/>
      <c r="D204" s="771"/>
      <c r="E204" s="771"/>
      <c r="F204" s="771"/>
      <c r="G204" s="771"/>
      <c r="H204" s="771"/>
      <c r="I204" s="772"/>
      <c r="K204" s="660"/>
      <c r="L204" s="660"/>
    </row>
    <row r="205" spans="1:12" ht="16.5">
      <c r="A205"/>
      <c r="B205"/>
      <c r="C205"/>
      <c r="D205"/>
      <c r="E205"/>
      <c r="F205" s="143"/>
      <c r="G205" s="143"/>
      <c r="H205" s="143"/>
      <c r="I205" s="145"/>
      <c r="J205" s="660"/>
      <c r="K205" s="660"/>
      <c r="L205" s="660"/>
    </row>
    <row r="206" spans="1:12" ht="16.5" collapsed="1">
      <c r="A206" s="777" t="s">
        <v>33</v>
      </c>
      <c r="B206" s="778"/>
      <c r="C206" s="778"/>
      <c r="D206" s="778"/>
      <c r="E206" s="778"/>
      <c r="F206" s="779"/>
      <c r="G206" s="779"/>
      <c r="H206" s="779"/>
      <c r="I206" s="780"/>
      <c r="J206" s="660"/>
      <c r="K206" s="660"/>
      <c r="L206" s="661"/>
    </row>
    <row r="207" spans="1:12" ht="16.5" hidden="1" outlineLevel="1">
      <c r="A207" s="770" t="s">
        <v>60</v>
      </c>
      <c r="B207" s="771"/>
      <c r="C207" s="771"/>
      <c r="D207" s="771"/>
      <c r="E207" s="771"/>
      <c r="F207" s="771"/>
      <c r="G207" s="771"/>
      <c r="H207" s="771"/>
      <c r="I207" s="772"/>
      <c r="J207" s="660"/>
      <c r="K207" s="660"/>
      <c r="L207" s="661"/>
    </row>
    <row r="208" spans="1:12" hidden="1" outlineLevel="1">
      <c r="A208" s="770" t="s">
        <v>59</v>
      </c>
      <c r="B208" s="771"/>
      <c r="C208" s="771"/>
      <c r="D208" s="771"/>
      <c r="E208" s="771"/>
      <c r="F208" s="771"/>
      <c r="G208" s="771"/>
      <c r="H208" s="771"/>
      <c r="I208" s="772"/>
    </row>
    <row r="209" spans="1:9">
      <c r="A209" s="143"/>
      <c r="B209" s="144"/>
      <c r="C209" s="143"/>
      <c r="D209" s="143"/>
      <c r="E209" s="145"/>
      <c r="F209" s="143"/>
      <c r="G209" s="143"/>
      <c r="H209" s="143"/>
      <c r="I209" s="145"/>
    </row>
    <row r="210" spans="1:9" ht="16.5" collapsed="1">
      <c r="A210" s="781" t="s">
        <v>35</v>
      </c>
      <c r="B210" s="782"/>
      <c r="C210" s="782"/>
      <c r="D210" s="782"/>
      <c r="E210" s="782"/>
      <c r="F210" s="779"/>
      <c r="G210" s="779"/>
      <c r="H210" s="779"/>
      <c r="I210" s="780"/>
    </row>
    <row r="211" spans="1:9" hidden="1" outlineLevel="1">
      <c r="A211" s="770" t="s">
        <v>60</v>
      </c>
      <c r="B211" s="771"/>
      <c r="C211" s="771"/>
      <c r="D211" s="771"/>
      <c r="E211" s="771"/>
      <c r="F211" s="771"/>
      <c r="G211" s="771"/>
      <c r="H211" s="771"/>
      <c r="I211" s="772"/>
    </row>
    <row r="212" spans="1:9" hidden="1" outlineLevel="1">
      <c r="A212" s="770" t="s">
        <v>59</v>
      </c>
      <c r="B212" s="771"/>
      <c r="C212" s="771"/>
      <c r="D212" s="771"/>
      <c r="E212" s="771"/>
      <c r="F212" s="771"/>
      <c r="G212" s="771"/>
      <c r="H212" s="771"/>
      <c r="I212" s="772"/>
    </row>
    <row r="213" spans="1:9" hidden="1" outlineLevel="1">
      <c r="A213" s="770" t="s">
        <v>61</v>
      </c>
      <c r="B213" s="771"/>
      <c r="C213" s="771"/>
      <c r="D213" s="771"/>
      <c r="E213" s="771"/>
      <c r="F213" s="771"/>
      <c r="G213" s="771"/>
      <c r="H213" s="771"/>
      <c r="I213" s="772"/>
    </row>
    <row r="215" spans="1:9" collapsed="1">
      <c r="A215" s="783" t="s">
        <v>62</v>
      </c>
      <c r="B215" s="784"/>
      <c r="C215" s="784"/>
      <c r="D215" s="784"/>
      <c r="E215" s="784"/>
      <c r="F215" s="784"/>
      <c r="G215" s="784"/>
      <c r="H215" s="784"/>
      <c r="I215" s="785"/>
    </row>
    <row r="216" spans="1:9" hidden="1" outlineLevel="1" collapsed="1">
      <c r="A216" s="500">
        <v>1</v>
      </c>
      <c r="B216" s="786" t="s">
        <v>46</v>
      </c>
      <c r="C216" s="787"/>
      <c r="D216" s="787"/>
      <c r="E216" s="787"/>
      <c r="F216" s="787"/>
      <c r="G216" s="787"/>
      <c r="H216" s="787"/>
      <c r="I216" s="787"/>
    </row>
    <row r="217" spans="1:9" ht="386.25" hidden="1" customHeight="1" outlineLevel="2">
      <c r="B217" s="788" t="s">
        <v>63</v>
      </c>
      <c r="C217" s="787"/>
      <c r="D217" s="787"/>
      <c r="E217" s="787"/>
      <c r="F217" s="787"/>
      <c r="G217" s="787"/>
      <c r="H217" s="787"/>
      <c r="I217" s="787"/>
    </row>
    <row r="218" spans="1:9" hidden="1" outlineLevel="1" collapsed="1">
      <c r="A218" s="500">
        <v>2</v>
      </c>
      <c r="B218" s="786" t="s">
        <v>47</v>
      </c>
      <c r="C218" s="787"/>
      <c r="D218" s="787"/>
      <c r="E218" s="787"/>
      <c r="F218" s="787"/>
      <c r="G218" s="787"/>
      <c r="H218" s="787"/>
      <c r="I218" s="787"/>
    </row>
    <row r="219" spans="1:9" ht="394.5" hidden="1" customHeight="1" outlineLevel="2">
      <c r="B219" s="788" t="s">
        <v>64</v>
      </c>
      <c r="C219" s="787"/>
      <c r="D219" s="787"/>
      <c r="E219" s="787"/>
      <c r="F219" s="787"/>
      <c r="G219" s="787"/>
      <c r="H219" s="787"/>
      <c r="I219" s="787"/>
    </row>
    <row r="220" spans="1:9" hidden="1" outlineLevel="1" collapsed="1">
      <c r="A220" s="500">
        <v>3</v>
      </c>
      <c r="B220" s="786" t="s">
        <v>65</v>
      </c>
      <c r="C220" s="787"/>
      <c r="D220" s="787"/>
      <c r="E220" s="787"/>
      <c r="F220" s="787"/>
      <c r="G220" s="787"/>
      <c r="H220" s="787"/>
      <c r="I220" s="787"/>
    </row>
    <row r="221" spans="1:9" ht="408.95" hidden="1" customHeight="1" outlineLevel="2">
      <c r="B221" s="788" t="s">
        <v>66</v>
      </c>
      <c r="C221" s="786"/>
      <c r="D221" s="786"/>
      <c r="E221" s="786"/>
      <c r="F221" s="786"/>
      <c r="G221" s="786"/>
      <c r="H221" s="786"/>
      <c r="I221" s="786"/>
    </row>
    <row r="222" spans="1:9" hidden="1" outlineLevel="1" collapsed="1">
      <c r="A222" s="500">
        <v>4</v>
      </c>
      <c r="B222" s="786" t="s">
        <v>67</v>
      </c>
      <c r="C222" s="787"/>
      <c r="D222" s="787"/>
      <c r="E222" s="787"/>
      <c r="F222" s="787"/>
      <c r="G222" s="787"/>
      <c r="H222" s="787"/>
      <c r="I222" s="787"/>
    </row>
    <row r="223" spans="1:9" ht="56.1" hidden="1" customHeight="1" outlineLevel="2">
      <c r="B223" s="788" t="s">
        <v>68</v>
      </c>
      <c r="C223" s="786"/>
      <c r="D223" s="786"/>
      <c r="E223" s="786"/>
      <c r="F223" s="786"/>
      <c r="G223" s="786"/>
      <c r="H223" s="786"/>
      <c r="I223" s="786"/>
    </row>
    <row r="224" spans="1:9" hidden="1" outlineLevel="1" collapsed="1">
      <c r="A224" s="500">
        <v>5</v>
      </c>
      <c r="B224" s="788" t="s">
        <v>69</v>
      </c>
      <c r="C224" s="787"/>
      <c r="D224" s="787"/>
      <c r="E224" s="787"/>
      <c r="F224" s="787"/>
      <c r="G224" s="787"/>
      <c r="H224" s="787"/>
      <c r="I224" s="787"/>
    </row>
    <row r="225" spans="1:9" hidden="1" outlineLevel="2">
      <c r="B225" s="788" t="s">
        <v>70</v>
      </c>
      <c r="C225" s="786"/>
      <c r="D225" s="786"/>
      <c r="E225" s="786"/>
      <c r="F225" s="786"/>
      <c r="G225" s="786"/>
      <c r="H225" s="786"/>
      <c r="I225" s="786"/>
    </row>
    <row r="226" spans="1:9" ht="12.95" hidden="1" customHeight="1" outlineLevel="2">
      <c r="B226" s="788" t="s">
        <v>71</v>
      </c>
      <c r="C226" s="786"/>
      <c r="D226" s="786"/>
      <c r="E226" s="786"/>
      <c r="F226" s="786"/>
      <c r="G226" s="786"/>
      <c r="H226" s="786"/>
      <c r="I226" s="786"/>
    </row>
    <row r="227" spans="1:9" hidden="1" outlineLevel="1" collapsed="1">
      <c r="A227" s="500">
        <v>6</v>
      </c>
      <c r="B227" s="786" t="s">
        <v>72</v>
      </c>
      <c r="C227" s="787"/>
      <c r="D227" s="787"/>
      <c r="E227" s="787"/>
      <c r="F227" s="787"/>
      <c r="G227" s="787"/>
      <c r="H227" s="787"/>
      <c r="I227" s="787"/>
    </row>
    <row r="228" spans="1:9" hidden="1" outlineLevel="2">
      <c r="B228" s="788" t="s">
        <v>73</v>
      </c>
      <c r="C228" s="786"/>
      <c r="D228" s="786"/>
      <c r="E228" s="786"/>
      <c r="F228" s="786"/>
      <c r="G228" s="786"/>
      <c r="H228" s="786"/>
      <c r="I228" s="786"/>
    </row>
    <row r="231" spans="1:9" ht="16.5">
      <c r="B231" s="660" t="s">
        <v>74</v>
      </c>
      <c r="C231" s="660" t="s">
        <v>75</v>
      </c>
    </row>
    <row r="232" spans="1:9" ht="16.5">
      <c r="A232" s="660" t="s">
        <v>76</v>
      </c>
      <c r="B232" s="660">
        <v>4192</v>
      </c>
      <c r="C232" s="660">
        <v>4277</v>
      </c>
    </row>
    <row r="233" spans="1:9" ht="16.5">
      <c r="A233" s="660" t="s">
        <v>49</v>
      </c>
      <c r="B233" s="660">
        <v>4176</v>
      </c>
      <c r="C233" s="661">
        <f>(C232*B233)/B232</f>
        <v>4260.6755725190797</v>
      </c>
    </row>
    <row r="234" spans="1:9" ht="16.5">
      <c r="A234" s="660" t="s">
        <v>77</v>
      </c>
      <c r="B234" s="660">
        <v>4292</v>
      </c>
      <c r="C234" s="661">
        <f>(C232*B234)/B232</f>
        <v>4379.0276717557299</v>
      </c>
    </row>
    <row r="237" spans="1:9" ht="16.5">
      <c r="B237" s="660" t="s">
        <v>74</v>
      </c>
      <c r="C237" s="660" t="s">
        <v>75</v>
      </c>
    </row>
    <row r="238" spans="1:9" ht="16.5">
      <c r="A238" s="660" t="s">
        <v>78</v>
      </c>
      <c r="B238" s="660">
        <v>4270</v>
      </c>
      <c r="C238" s="660">
        <v>4369</v>
      </c>
    </row>
    <row r="239" spans="1:9" ht="16.5">
      <c r="A239" s="660" t="s">
        <v>49</v>
      </c>
      <c r="B239" s="661">
        <f>(B238*C239)/C238</f>
        <v>4258.2719157702004</v>
      </c>
      <c r="C239" s="661">
        <v>4357</v>
      </c>
    </row>
    <row r="240" spans="1:9" ht="16.5">
      <c r="A240" s="660" t="s">
        <v>77</v>
      </c>
      <c r="B240" s="660"/>
      <c r="C240" s="661"/>
    </row>
    <row r="243" spans="1:4" ht="16.5">
      <c r="B243" s="660" t="s">
        <v>74</v>
      </c>
      <c r="C243" s="660" t="s">
        <v>75</v>
      </c>
    </row>
    <row r="244" spans="1:4" ht="16.5">
      <c r="A244" s="660" t="s">
        <v>78</v>
      </c>
      <c r="B244" s="660">
        <v>4231</v>
      </c>
      <c r="C244" s="660">
        <v>4250</v>
      </c>
      <c r="D244" s="660" t="s">
        <v>79</v>
      </c>
    </row>
    <row r="245" spans="1:4" ht="16.5">
      <c r="A245" s="660" t="s">
        <v>80</v>
      </c>
      <c r="B245" s="662">
        <v>4288</v>
      </c>
      <c r="C245" s="663">
        <f>C244*B245/B244</f>
        <v>4307.2559678563002</v>
      </c>
    </row>
    <row r="246" spans="1:4" ht="16.5">
      <c r="A246" s="660"/>
      <c r="B246" s="660"/>
      <c r="C246" s="661"/>
    </row>
    <row r="247" spans="1:4" ht="16.5">
      <c r="B247" s="660" t="s">
        <v>74</v>
      </c>
      <c r="C247" s="660" t="s">
        <v>75</v>
      </c>
    </row>
    <row r="248" spans="1:4" ht="16.5">
      <c r="A248" s="660" t="s">
        <v>78</v>
      </c>
      <c r="B248" s="660">
        <v>4280</v>
      </c>
      <c r="C248" s="660">
        <v>4250</v>
      </c>
      <c r="D248" s="660" t="s">
        <v>79</v>
      </c>
    </row>
    <row r="249" spans="1:4" ht="16.5">
      <c r="A249" s="660" t="s">
        <v>81</v>
      </c>
      <c r="B249" s="662">
        <v>4217</v>
      </c>
      <c r="C249" s="663">
        <f>C248*B249/B248</f>
        <v>4187.44158878505</v>
      </c>
    </row>
    <row r="252" spans="1:4" ht="16.5">
      <c r="B252" s="660" t="s">
        <v>74</v>
      </c>
      <c r="C252" s="660"/>
    </row>
    <row r="253" spans="1:4" ht="16.5">
      <c r="A253" s="660" t="s">
        <v>82</v>
      </c>
      <c r="B253" s="660">
        <v>4230</v>
      </c>
      <c r="C253" s="660"/>
      <c r="D253" s="660"/>
    </row>
    <row r="254" spans="1:4" ht="16.5">
      <c r="A254" s="660" t="s">
        <v>83</v>
      </c>
      <c r="B254" s="662">
        <f>(B253+B253*0.028)</f>
        <v>4348.4399999999996</v>
      </c>
      <c r="C254" s="663"/>
    </row>
    <row r="255" spans="1:4" ht="16.5">
      <c r="A255" s="660" t="s">
        <v>84</v>
      </c>
      <c r="B255" s="662">
        <f>(B253+B253*0.001)</f>
        <v>4234.2299999999996</v>
      </c>
      <c r="C255" s="663"/>
    </row>
    <row r="258" spans="1:13" ht="16.5">
      <c r="B258" s="660" t="s">
        <v>74</v>
      </c>
      <c r="C258" s="660"/>
    </row>
    <row r="259" spans="1:13" ht="16.5">
      <c r="A259" s="660" t="s">
        <v>82</v>
      </c>
      <c r="B259" s="660">
        <v>4075</v>
      </c>
      <c r="C259" s="660"/>
      <c r="D259" s="660"/>
    </row>
    <row r="260" spans="1:13" ht="16.5">
      <c r="A260" s="660" t="s">
        <v>85</v>
      </c>
      <c r="B260" s="662">
        <f>(B259+B259*0.001)</f>
        <v>4079.0749999999998</v>
      </c>
      <c r="C260" s="663"/>
    </row>
    <row r="261" spans="1:13" ht="16.5">
      <c r="A261" s="660" t="s">
        <v>86</v>
      </c>
      <c r="B261" s="662">
        <f>(B259+B259*0.018)</f>
        <v>4148.3500000000004</v>
      </c>
      <c r="C261" s="663"/>
    </row>
    <row r="265" spans="1:13"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>
      <c r="B266"/>
      <c r="C266"/>
      <c r="D266"/>
      <c r="E266"/>
      <c r="F266"/>
      <c r="G266"/>
      <c r="H266"/>
      <c r="I266"/>
      <c r="J266"/>
      <c r="K266"/>
      <c r="L266"/>
      <c r="M266"/>
    </row>
  </sheetData>
  <sortState ref="B2:I22">
    <sortCondition ref="B1"/>
  </sortState>
  <mergeCells count="56">
    <mergeCell ref="B228:I228"/>
    <mergeCell ref="B223:I223"/>
    <mergeCell ref="B224:I224"/>
    <mergeCell ref="B225:I225"/>
    <mergeCell ref="B226:I226"/>
    <mergeCell ref="B227:I227"/>
    <mergeCell ref="B218:I218"/>
    <mergeCell ref="B219:I219"/>
    <mergeCell ref="B220:I220"/>
    <mergeCell ref="B221:I221"/>
    <mergeCell ref="B222:I222"/>
    <mergeCell ref="A212:I212"/>
    <mergeCell ref="A213:I213"/>
    <mergeCell ref="A215:I215"/>
    <mergeCell ref="B216:I216"/>
    <mergeCell ref="B217:I217"/>
    <mergeCell ref="A206:I206"/>
    <mergeCell ref="A207:I207"/>
    <mergeCell ref="A208:I208"/>
    <mergeCell ref="A210:I210"/>
    <mergeCell ref="A211:I211"/>
    <mergeCell ref="A199:I199"/>
    <mergeCell ref="A200:I200"/>
    <mergeCell ref="A202:I202"/>
    <mergeCell ref="A203:I203"/>
    <mergeCell ref="A204:I204"/>
    <mergeCell ref="A169:I169"/>
    <mergeCell ref="A177:I177"/>
    <mergeCell ref="A180:I180"/>
    <mergeCell ref="A185:I185"/>
    <mergeCell ref="A198:I198"/>
    <mergeCell ref="A146:K146"/>
    <mergeCell ref="A154:I154"/>
    <mergeCell ref="A157:I157"/>
    <mergeCell ref="A164:I164"/>
    <mergeCell ref="A166:I166"/>
    <mergeCell ref="A111:K111"/>
    <mergeCell ref="A113:K113"/>
    <mergeCell ref="A119:I119"/>
    <mergeCell ref="A121:K121"/>
    <mergeCell ref="A123:K123"/>
    <mergeCell ref="A99:K99"/>
    <mergeCell ref="A100:I100"/>
    <mergeCell ref="A102:K102"/>
    <mergeCell ref="A104:K104"/>
    <mergeCell ref="A109:I109"/>
    <mergeCell ref="A72:K72"/>
    <mergeCell ref="A76:K76"/>
    <mergeCell ref="A79:K79"/>
    <mergeCell ref="A81:K81"/>
    <mergeCell ref="I82:K82"/>
    <mergeCell ref="A2:I2"/>
    <mergeCell ref="A24:K24"/>
    <mergeCell ref="A26:K26"/>
    <mergeCell ref="A47:K47"/>
    <mergeCell ref="J70:K70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K117"/>
  <sheetViews>
    <sheetView workbookViewId="0">
      <pane ySplit="1" topLeftCell="A80" activePane="bottomLeft" state="frozen"/>
      <selection pane="bottomLeft" activeCell="A116" sqref="A116:I116"/>
    </sheetView>
  </sheetViews>
  <sheetFormatPr defaultColWidth="9" defaultRowHeight="12" outlineLevelRow="2"/>
  <cols>
    <col min="1" max="1" width="10" style="143" customWidth="1"/>
    <col min="2" max="2" width="13.375" style="144" customWidth="1"/>
    <col min="3" max="3" width="7.25" style="143" customWidth="1"/>
    <col min="4" max="4" width="11" style="143" customWidth="1"/>
    <col min="5" max="5" width="8.375" style="145" customWidth="1"/>
    <col min="6" max="6" width="7.125" style="143" customWidth="1"/>
    <col min="7" max="7" width="7.25" style="143" customWidth="1"/>
    <col min="8" max="8" width="8" style="143" customWidth="1"/>
    <col min="9" max="9" width="11.375" style="145" customWidth="1"/>
    <col min="10" max="10" width="31.125" style="143" customWidth="1"/>
    <col min="11" max="11" width="9" style="143"/>
    <col min="12" max="12" width="17.375" style="143" customWidth="1"/>
    <col min="13" max="13" width="11.25" style="143" customWidth="1"/>
    <col min="14" max="14" width="11.375" style="143" customWidth="1"/>
    <col min="15" max="15" width="24.125" style="143" customWidth="1"/>
    <col min="16" max="16384" width="9" style="143"/>
  </cols>
  <sheetData>
    <row r="1" spans="1:10" collapsed="1">
      <c r="A1" s="42" t="s">
        <v>13</v>
      </c>
      <c r="B1" s="43" t="s">
        <v>14</v>
      </c>
      <c r="C1" s="44" t="s">
        <v>87</v>
      </c>
      <c r="D1" s="44" t="s">
        <v>3</v>
      </c>
      <c r="E1" s="45" t="s">
        <v>16</v>
      </c>
      <c r="F1" s="44" t="s">
        <v>17</v>
      </c>
      <c r="G1" s="44" t="s">
        <v>88</v>
      </c>
      <c r="H1" s="44" t="s">
        <v>19</v>
      </c>
      <c r="I1" s="99" t="s">
        <v>20</v>
      </c>
    </row>
    <row r="2" spans="1:10" ht="16.5" hidden="1" outlineLevel="1">
      <c r="A2" s="789" t="s">
        <v>89</v>
      </c>
      <c r="B2" s="790"/>
      <c r="C2" s="790"/>
      <c r="D2" s="790"/>
      <c r="E2" s="790"/>
      <c r="F2" s="790"/>
      <c r="G2" s="790"/>
      <c r="H2" s="790"/>
      <c r="I2" s="791"/>
    </row>
    <row r="3" spans="1:10" ht="16.5" hidden="1" outlineLevel="1">
      <c r="A3" s="265">
        <v>1</v>
      </c>
      <c r="B3" s="47">
        <v>40077</v>
      </c>
      <c r="C3" s="48">
        <v>3988</v>
      </c>
      <c r="D3" s="48">
        <v>4045</v>
      </c>
      <c r="E3" s="234">
        <f t="shared" ref="E3:E32" si="0">-(C3-D3)/C3</f>
        <v>1.42928786359077E-2</v>
      </c>
      <c r="F3" s="48">
        <f>-(C3-D3)*10</f>
        <v>570</v>
      </c>
      <c r="G3" s="48">
        <v>3834</v>
      </c>
      <c r="H3" s="50">
        <f>(C3-G3)*10</f>
        <v>1540</v>
      </c>
      <c r="I3" s="100">
        <f>-H3/(0-F3)</f>
        <v>2.70175438596491</v>
      </c>
    </row>
    <row r="4" spans="1:10" ht="16.5" hidden="1" outlineLevel="1">
      <c r="A4" s="265">
        <v>2</v>
      </c>
      <c r="B4" s="47">
        <v>40318</v>
      </c>
      <c r="C4" s="48">
        <v>4252</v>
      </c>
      <c r="D4" s="48">
        <v>4494</v>
      </c>
      <c r="E4" s="49">
        <f t="shared" si="0"/>
        <v>5.6914393226716799E-2</v>
      </c>
      <c r="F4" s="48">
        <f t="shared" ref="F4:F32" si="1">-(C4-D4)*10</f>
        <v>2420</v>
      </c>
      <c r="G4" s="48">
        <v>4120</v>
      </c>
      <c r="H4" s="50">
        <f t="shared" ref="H4:H32" si="2">(C4-G4)*10</f>
        <v>1320</v>
      </c>
      <c r="I4" s="100">
        <f>-H4/(0-F4)</f>
        <v>0.54545454545454497</v>
      </c>
      <c r="J4" s="101" t="s">
        <v>90</v>
      </c>
    </row>
    <row r="5" spans="1:10" ht="16.5" hidden="1" outlineLevel="1">
      <c r="A5" s="265">
        <v>3</v>
      </c>
      <c r="B5" s="47">
        <v>40670</v>
      </c>
      <c r="C5" s="48">
        <v>4824</v>
      </c>
      <c r="D5" s="48">
        <v>4863</v>
      </c>
      <c r="E5" s="234">
        <f t="shared" si="0"/>
        <v>8.0845771144278603E-3</v>
      </c>
      <c r="F5" s="48">
        <f t="shared" si="1"/>
        <v>390</v>
      </c>
      <c r="G5" s="48">
        <v>4877</v>
      </c>
      <c r="H5" s="408">
        <f t="shared" si="2"/>
        <v>-530</v>
      </c>
      <c r="I5" s="105">
        <f>(-H5-F5)/F5</f>
        <v>0.35897435897435898</v>
      </c>
    </row>
    <row r="6" spans="1:10" ht="16.5" hidden="1" outlineLevel="1">
      <c r="A6" s="265">
        <v>4</v>
      </c>
      <c r="B6" s="47">
        <v>40710</v>
      </c>
      <c r="C6" s="48">
        <v>4784</v>
      </c>
      <c r="D6" s="48">
        <v>4837</v>
      </c>
      <c r="E6" s="234">
        <f t="shared" si="0"/>
        <v>1.1078595317725801E-2</v>
      </c>
      <c r="F6" s="48">
        <f t="shared" si="1"/>
        <v>530</v>
      </c>
      <c r="G6" s="48">
        <v>4790</v>
      </c>
      <c r="H6" s="408">
        <f t="shared" si="2"/>
        <v>-60</v>
      </c>
      <c r="I6" s="105">
        <f>(-H6-F6)/F6</f>
        <v>-0.88679245283018904</v>
      </c>
    </row>
    <row r="7" spans="1:10" ht="16.5" hidden="1" outlineLevel="1">
      <c r="A7" s="265">
        <v>5</v>
      </c>
      <c r="B7" s="47">
        <v>40801</v>
      </c>
      <c r="C7" s="48">
        <v>4751</v>
      </c>
      <c r="D7" s="48">
        <v>4818</v>
      </c>
      <c r="E7" s="234">
        <f t="shared" si="0"/>
        <v>1.41022942538413E-2</v>
      </c>
      <c r="F7" s="48">
        <f t="shared" si="1"/>
        <v>670</v>
      </c>
      <c r="G7" s="48">
        <v>4119</v>
      </c>
      <c r="H7" s="50">
        <f t="shared" si="2"/>
        <v>6320</v>
      </c>
      <c r="I7" s="100">
        <f>-H7/(0-F7)</f>
        <v>9.4328358208955194</v>
      </c>
    </row>
    <row r="8" spans="1:10" ht="16.5" hidden="1" outlineLevel="1">
      <c r="A8" s="265">
        <v>6</v>
      </c>
      <c r="B8" s="47">
        <v>40871</v>
      </c>
      <c r="C8" s="48">
        <v>4092</v>
      </c>
      <c r="D8" s="48">
        <v>4124</v>
      </c>
      <c r="E8" s="234">
        <f t="shared" si="0"/>
        <v>7.8201368523949204E-3</v>
      </c>
      <c r="F8" s="48">
        <f t="shared" si="1"/>
        <v>320</v>
      </c>
      <c r="G8" s="48">
        <v>4177</v>
      </c>
      <c r="H8" s="286">
        <f t="shared" si="2"/>
        <v>-850</v>
      </c>
      <c r="I8" s="308">
        <f>(-H8-F8)/F8</f>
        <v>1.65625</v>
      </c>
    </row>
    <row r="9" spans="1:10" ht="16.5" hidden="1" outlineLevel="1">
      <c r="A9" s="265">
        <v>7</v>
      </c>
      <c r="B9" s="47">
        <v>41039</v>
      </c>
      <c r="C9" s="48">
        <v>4190</v>
      </c>
      <c r="D9" s="48">
        <v>4278</v>
      </c>
      <c r="E9" s="234">
        <f t="shared" si="0"/>
        <v>2.10023866348449E-2</v>
      </c>
      <c r="F9" s="48">
        <f t="shared" si="1"/>
        <v>880</v>
      </c>
      <c r="G9" s="48">
        <v>4098</v>
      </c>
      <c r="H9" s="50">
        <f t="shared" si="2"/>
        <v>920</v>
      </c>
      <c r="I9" s="100">
        <f>-H9/(0-F9)</f>
        <v>1.0454545454545501</v>
      </c>
    </row>
    <row r="10" spans="1:10" ht="16.5" hidden="1" outlineLevel="1">
      <c r="A10" s="265">
        <v>8</v>
      </c>
      <c r="B10" s="47">
        <v>41088</v>
      </c>
      <c r="C10" s="48">
        <v>4080</v>
      </c>
      <c r="D10" s="48">
        <v>4097</v>
      </c>
      <c r="E10" s="234">
        <f t="shared" si="0"/>
        <v>4.1666666666666701E-3</v>
      </c>
      <c r="F10" s="48">
        <f t="shared" si="1"/>
        <v>170</v>
      </c>
      <c r="G10" s="48">
        <v>3463</v>
      </c>
      <c r="H10" s="50">
        <f t="shared" si="2"/>
        <v>6170</v>
      </c>
      <c r="I10" s="100">
        <f>-H10/(0-F10)</f>
        <v>36.294117647058798</v>
      </c>
    </row>
    <row r="11" spans="1:10" ht="16.5" hidden="1" outlineLevel="1">
      <c r="A11" s="265">
        <v>9</v>
      </c>
      <c r="B11" s="47">
        <v>41221</v>
      </c>
      <c r="C11" s="48">
        <v>3631</v>
      </c>
      <c r="D11" s="48">
        <v>3646</v>
      </c>
      <c r="E11" s="234">
        <f t="shared" si="0"/>
        <v>4.1310933627099998E-3</v>
      </c>
      <c r="F11" s="48">
        <f t="shared" si="1"/>
        <v>150</v>
      </c>
      <c r="G11" s="48">
        <v>3597</v>
      </c>
      <c r="H11" s="50">
        <f t="shared" si="2"/>
        <v>340</v>
      </c>
      <c r="I11" s="100">
        <f>-H11/(0-F11)</f>
        <v>2.2666666666666702</v>
      </c>
    </row>
    <row r="12" spans="1:10" ht="16.5" hidden="1" outlineLevel="1">
      <c r="A12" s="265">
        <v>10</v>
      </c>
      <c r="B12" s="47">
        <v>41380</v>
      </c>
      <c r="C12" s="48">
        <v>3748</v>
      </c>
      <c r="D12" s="48">
        <v>3828</v>
      </c>
      <c r="E12" s="234">
        <f t="shared" si="0"/>
        <v>2.1344717182497301E-2</v>
      </c>
      <c r="F12" s="48">
        <f t="shared" si="1"/>
        <v>800</v>
      </c>
      <c r="G12" s="48">
        <v>3537</v>
      </c>
      <c r="H12" s="50">
        <f t="shared" si="2"/>
        <v>2110</v>
      </c>
      <c r="I12" s="100">
        <f>-H12/(0-F12)</f>
        <v>2.6375000000000002</v>
      </c>
    </row>
    <row r="13" spans="1:10" ht="16.5" hidden="1" outlineLevel="1">
      <c r="A13" s="265">
        <v>11</v>
      </c>
      <c r="B13" s="47">
        <v>41558</v>
      </c>
      <c r="C13" s="48">
        <v>3613</v>
      </c>
      <c r="D13" s="48">
        <v>3649</v>
      </c>
      <c r="E13" s="234">
        <f t="shared" si="0"/>
        <v>9.9640188209244394E-3</v>
      </c>
      <c r="F13" s="48">
        <f t="shared" si="1"/>
        <v>360</v>
      </c>
      <c r="G13" s="48">
        <v>3629</v>
      </c>
      <c r="H13" s="408">
        <f t="shared" si="2"/>
        <v>-160</v>
      </c>
      <c r="I13" s="105">
        <f>(-H13-F13)/F13</f>
        <v>-0.55555555555555602</v>
      </c>
    </row>
    <row r="14" spans="1:10" ht="16.5" hidden="1" outlineLevel="1">
      <c r="A14" s="265">
        <v>12</v>
      </c>
      <c r="B14" s="47">
        <v>41635</v>
      </c>
      <c r="C14" s="48">
        <v>3626</v>
      </c>
      <c r="D14" s="48">
        <v>3673</v>
      </c>
      <c r="E14" s="234">
        <f t="shared" si="0"/>
        <v>1.2961941533370099E-2</v>
      </c>
      <c r="F14" s="48">
        <f t="shared" si="1"/>
        <v>470</v>
      </c>
      <c r="G14" s="48">
        <v>3473</v>
      </c>
      <c r="H14" s="50">
        <f t="shared" si="2"/>
        <v>1530</v>
      </c>
      <c r="I14" s="100">
        <f>-H14/(0-F14)</f>
        <v>3.2553191489361701</v>
      </c>
    </row>
    <row r="15" spans="1:10" ht="16.5" hidden="1" outlineLevel="1">
      <c r="A15" s="265">
        <v>13</v>
      </c>
      <c r="B15" s="47">
        <v>41695</v>
      </c>
      <c r="C15" s="48">
        <v>3359</v>
      </c>
      <c r="D15" s="48">
        <v>3452</v>
      </c>
      <c r="E15" s="234">
        <f t="shared" si="0"/>
        <v>2.76868115510569E-2</v>
      </c>
      <c r="F15" s="48">
        <f t="shared" si="1"/>
        <v>930</v>
      </c>
      <c r="G15" s="48">
        <v>3303</v>
      </c>
      <c r="H15" s="50">
        <f t="shared" si="2"/>
        <v>560</v>
      </c>
      <c r="I15" s="100">
        <f>-H15/(0-F15)</f>
        <v>0.60215053763440896</v>
      </c>
    </row>
    <row r="16" spans="1:10" ht="16.5" hidden="1" outlineLevel="1">
      <c r="A16" s="265">
        <v>14</v>
      </c>
      <c r="B16" s="47">
        <v>41752</v>
      </c>
      <c r="C16" s="48">
        <v>3269</v>
      </c>
      <c r="D16" s="48">
        <v>3323</v>
      </c>
      <c r="E16" s="234">
        <f t="shared" si="0"/>
        <v>1.6518813092688898E-2</v>
      </c>
      <c r="F16" s="48">
        <f t="shared" si="1"/>
        <v>540</v>
      </c>
      <c r="G16" s="48">
        <v>3068</v>
      </c>
      <c r="H16" s="50">
        <f t="shared" si="2"/>
        <v>2010</v>
      </c>
      <c r="I16" s="100">
        <f>-H16/(0-F16)</f>
        <v>3.7222222222222201</v>
      </c>
    </row>
    <row r="17" spans="1:11" ht="16.5" hidden="1" outlineLevel="1">
      <c r="A17" s="265">
        <v>15</v>
      </c>
      <c r="B17" s="47">
        <v>41843</v>
      </c>
      <c r="C17" s="48">
        <v>3045</v>
      </c>
      <c r="D17" s="48">
        <v>3092</v>
      </c>
      <c r="E17" s="234">
        <f t="shared" si="0"/>
        <v>1.54351395730706E-2</v>
      </c>
      <c r="F17" s="48">
        <f t="shared" si="1"/>
        <v>470</v>
      </c>
      <c r="G17" s="48">
        <v>3108</v>
      </c>
      <c r="H17" s="408">
        <f t="shared" si="2"/>
        <v>-630</v>
      </c>
      <c r="I17" s="105">
        <f>(-H17-F17)/F17</f>
        <v>0.340425531914894</v>
      </c>
    </row>
    <row r="18" spans="1:11" ht="16.5" hidden="1" outlineLevel="1">
      <c r="A18" s="265">
        <v>16</v>
      </c>
      <c r="B18" s="47">
        <v>41865</v>
      </c>
      <c r="C18" s="48">
        <v>3026</v>
      </c>
      <c r="D18" s="48">
        <v>3073</v>
      </c>
      <c r="E18" s="234">
        <f t="shared" si="0"/>
        <v>1.5532055518836701E-2</v>
      </c>
      <c r="F18" s="48">
        <f t="shared" si="1"/>
        <v>470</v>
      </c>
      <c r="G18" s="48">
        <v>2612</v>
      </c>
      <c r="H18" s="50">
        <f t="shared" si="2"/>
        <v>4140</v>
      </c>
      <c r="I18" s="100">
        <f>-H18/(0-F18)</f>
        <v>8.8085106382978697</v>
      </c>
    </row>
    <row r="19" spans="1:11" ht="16.5" hidden="1" outlineLevel="1">
      <c r="A19" s="265">
        <v>17</v>
      </c>
      <c r="B19" s="47">
        <v>41948</v>
      </c>
      <c r="C19" s="48">
        <v>2535</v>
      </c>
      <c r="D19" s="48">
        <v>2600</v>
      </c>
      <c r="E19" s="234">
        <f t="shared" si="0"/>
        <v>2.5641025641025599E-2</v>
      </c>
      <c r="F19" s="48">
        <f t="shared" si="1"/>
        <v>650</v>
      </c>
      <c r="G19" s="48">
        <v>2554</v>
      </c>
      <c r="H19" s="408">
        <f t="shared" si="2"/>
        <v>-190</v>
      </c>
      <c r="I19" s="105">
        <f>(-H19-F19)/F19</f>
        <v>-0.70769230769230795</v>
      </c>
    </row>
    <row r="20" spans="1:11" ht="16.5" hidden="1" outlineLevel="1">
      <c r="A20" s="265">
        <v>18</v>
      </c>
      <c r="B20" s="47">
        <v>41998</v>
      </c>
      <c r="C20" s="48">
        <v>2488</v>
      </c>
      <c r="D20" s="48">
        <v>2543</v>
      </c>
      <c r="E20" s="234">
        <f t="shared" si="0"/>
        <v>2.2106109324758799E-2</v>
      </c>
      <c r="F20" s="48">
        <f t="shared" si="1"/>
        <v>550</v>
      </c>
      <c r="G20" s="48">
        <v>2597</v>
      </c>
      <c r="H20" s="286">
        <f t="shared" si="2"/>
        <v>-1090</v>
      </c>
      <c r="I20" s="308">
        <f>(-H20-F20)/F20</f>
        <v>0.98181818181818203</v>
      </c>
    </row>
    <row r="21" spans="1:11" ht="16.5" hidden="1" outlineLevel="1">
      <c r="A21" s="265">
        <v>19</v>
      </c>
      <c r="B21" s="47">
        <v>42019</v>
      </c>
      <c r="C21" s="48">
        <v>2520</v>
      </c>
      <c r="D21" s="48">
        <v>2541</v>
      </c>
      <c r="E21" s="234">
        <f t="shared" si="0"/>
        <v>8.3333333333333297E-3</v>
      </c>
      <c r="F21" s="48">
        <f t="shared" si="1"/>
        <v>210</v>
      </c>
      <c r="G21" s="48">
        <v>2516</v>
      </c>
      <c r="H21" s="50">
        <f t="shared" si="2"/>
        <v>40</v>
      </c>
      <c r="I21" s="100">
        <f>-H21/(0-F21)</f>
        <v>0.19047619047618999</v>
      </c>
    </row>
    <row r="22" spans="1:11" ht="16.5" hidden="1" outlineLevel="1">
      <c r="A22" s="265">
        <v>20</v>
      </c>
      <c r="B22" s="47">
        <v>42072</v>
      </c>
      <c r="C22" s="48">
        <v>2444</v>
      </c>
      <c r="D22" s="48">
        <v>2506</v>
      </c>
      <c r="E22" s="234">
        <f t="shared" si="0"/>
        <v>2.5368248772504098E-2</v>
      </c>
      <c r="F22" s="48">
        <f t="shared" si="1"/>
        <v>620</v>
      </c>
      <c r="G22" s="48">
        <v>2525</v>
      </c>
      <c r="H22" s="408">
        <f t="shared" si="2"/>
        <v>-810</v>
      </c>
      <c r="I22" s="105">
        <f>(-H22-F22)/F22</f>
        <v>0.30645161290322598</v>
      </c>
    </row>
    <row r="23" spans="1:11" ht="16.5" hidden="1" outlineLevel="1" collapsed="1">
      <c r="A23" s="265">
        <v>21</v>
      </c>
      <c r="B23" s="47">
        <v>42097</v>
      </c>
      <c r="C23" s="48">
        <v>2343</v>
      </c>
      <c r="D23" s="48">
        <v>2446</v>
      </c>
      <c r="E23" s="49">
        <f t="shared" si="0"/>
        <v>4.3960734101579198E-2</v>
      </c>
      <c r="F23" s="48">
        <f t="shared" si="1"/>
        <v>1030</v>
      </c>
      <c r="G23" s="48">
        <v>2407</v>
      </c>
      <c r="H23" s="408">
        <f t="shared" si="2"/>
        <v>-640</v>
      </c>
      <c r="I23" s="451">
        <f>(-H23-F23)/F23</f>
        <v>-0.37864077669902901</v>
      </c>
      <c r="J23" s="101" t="s">
        <v>90</v>
      </c>
    </row>
    <row r="24" spans="1:11" ht="16.5" hidden="1" outlineLevel="2">
      <c r="A24" s="792" t="s">
        <v>91</v>
      </c>
      <c r="B24" s="793"/>
      <c r="C24" s="793"/>
      <c r="D24" s="793"/>
      <c r="E24" s="793"/>
      <c r="F24" s="793"/>
      <c r="G24" s="793"/>
      <c r="H24" s="793"/>
      <c r="I24" s="793"/>
      <c r="J24" s="794"/>
      <c r="K24" s="795"/>
    </row>
    <row r="25" spans="1:11" ht="36" hidden="1" outlineLevel="2">
      <c r="A25" s="51" t="s">
        <v>23</v>
      </c>
      <c r="B25" s="52" t="s">
        <v>14</v>
      </c>
      <c r="C25" s="53" t="s">
        <v>87</v>
      </c>
      <c r="D25" s="53" t="s">
        <v>3</v>
      </c>
      <c r="E25" s="409" t="s">
        <v>16</v>
      </c>
      <c r="F25" s="53" t="s">
        <v>17</v>
      </c>
      <c r="G25" s="410" t="s">
        <v>92</v>
      </c>
      <c r="H25" s="53" t="s">
        <v>25</v>
      </c>
      <c r="I25" s="54" t="s">
        <v>19</v>
      </c>
      <c r="J25" s="55" t="s">
        <v>26</v>
      </c>
      <c r="K25" s="452" t="s">
        <v>27</v>
      </c>
    </row>
    <row r="26" spans="1:11" ht="16.5" hidden="1" outlineLevel="2">
      <c r="A26" s="411">
        <f>B26-B23</f>
        <v>20</v>
      </c>
      <c r="B26" s="153">
        <v>42117</v>
      </c>
      <c r="C26" s="329">
        <v>2322</v>
      </c>
      <c r="D26" s="412"/>
      <c r="E26" s="412"/>
      <c r="F26" s="412"/>
      <c r="G26" s="412"/>
      <c r="H26" s="412"/>
      <c r="I26" s="348">
        <f>(G23-C22)*10</f>
        <v>-370</v>
      </c>
      <c r="J26" s="412"/>
      <c r="K26" s="453"/>
    </row>
    <row r="27" spans="1:11" ht="16.5" hidden="1" outlineLevel="1">
      <c r="A27" s="265">
        <v>22</v>
      </c>
      <c r="B27" s="47">
        <v>42145</v>
      </c>
      <c r="C27" s="48">
        <v>2350</v>
      </c>
      <c r="D27" s="48">
        <v>2384</v>
      </c>
      <c r="E27" s="234">
        <f t="shared" si="0"/>
        <v>1.4468085106383E-2</v>
      </c>
      <c r="F27" s="48">
        <f t="shared" si="1"/>
        <v>340</v>
      </c>
      <c r="G27" s="48">
        <v>2386</v>
      </c>
      <c r="H27" s="408">
        <f t="shared" si="2"/>
        <v>-360</v>
      </c>
      <c r="I27" s="105">
        <f>(-H27-F27)/F27</f>
        <v>5.8823529411764698E-2</v>
      </c>
    </row>
    <row r="28" spans="1:11" ht="16.5" hidden="1" outlineLevel="1">
      <c r="A28" s="265">
        <v>23</v>
      </c>
      <c r="B28" s="47">
        <v>42163</v>
      </c>
      <c r="C28" s="48">
        <v>2344</v>
      </c>
      <c r="D28" s="48">
        <v>2361</v>
      </c>
      <c r="E28" s="234">
        <f t="shared" si="0"/>
        <v>7.2525597269624603E-3</v>
      </c>
      <c r="F28" s="48">
        <f t="shared" si="1"/>
        <v>170</v>
      </c>
      <c r="G28" s="48">
        <v>2060</v>
      </c>
      <c r="H28" s="50">
        <f t="shared" si="2"/>
        <v>2840</v>
      </c>
      <c r="I28" s="100">
        <f>-H28/(0-F28)</f>
        <v>16.705882352941199</v>
      </c>
    </row>
    <row r="29" spans="1:11" ht="16.5" hidden="1" outlineLevel="1">
      <c r="A29" s="265">
        <v>24</v>
      </c>
      <c r="B29" s="47">
        <v>42236</v>
      </c>
      <c r="C29" s="48">
        <v>2032</v>
      </c>
      <c r="D29" s="48">
        <v>2076</v>
      </c>
      <c r="E29" s="234">
        <f t="shared" si="0"/>
        <v>2.16535433070866E-2</v>
      </c>
      <c r="F29" s="48">
        <f t="shared" si="1"/>
        <v>440</v>
      </c>
      <c r="G29" s="48">
        <v>1679</v>
      </c>
      <c r="H29" s="50">
        <f t="shared" si="2"/>
        <v>3530</v>
      </c>
      <c r="I29" s="100">
        <f>-H29/(0-F29)</f>
        <v>8.0227272727272698</v>
      </c>
    </row>
    <row r="30" spans="1:11" ht="16.5" hidden="1" outlineLevel="1">
      <c r="A30" s="265">
        <v>25</v>
      </c>
      <c r="B30" s="47">
        <v>42517</v>
      </c>
      <c r="C30" s="48">
        <v>2024</v>
      </c>
      <c r="D30" s="48">
        <v>2107</v>
      </c>
      <c r="E30" s="49">
        <f t="shared" si="0"/>
        <v>4.1007905138339899E-2</v>
      </c>
      <c r="F30" s="48">
        <f t="shared" si="1"/>
        <v>830</v>
      </c>
      <c r="G30" s="48">
        <v>2070</v>
      </c>
      <c r="H30" s="408">
        <f t="shared" si="2"/>
        <v>-460</v>
      </c>
      <c r="I30" s="454">
        <f>(-H30-F30)/F30</f>
        <v>-0.44578313253011997</v>
      </c>
      <c r="J30" s="101" t="s">
        <v>90</v>
      </c>
    </row>
    <row r="31" spans="1:11" ht="16.5" hidden="1" outlineLevel="1">
      <c r="A31" s="260">
        <v>26</v>
      </c>
      <c r="B31" s="47">
        <v>42842</v>
      </c>
      <c r="C31" s="48">
        <v>2928</v>
      </c>
      <c r="D31" s="48">
        <v>3144</v>
      </c>
      <c r="E31" s="49">
        <f t="shared" si="0"/>
        <v>7.3770491803278701E-2</v>
      </c>
      <c r="F31" s="48">
        <f t="shared" si="1"/>
        <v>2160</v>
      </c>
      <c r="G31" s="48">
        <v>3105</v>
      </c>
      <c r="H31" s="413">
        <f t="shared" si="2"/>
        <v>-1770</v>
      </c>
      <c r="I31" s="454">
        <f>(-H31-F31)/F31</f>
        <v>-0.180555555555556</v>
      </c>
      <c r="J31" s="101" t="s">
        <v>90</v>
      </c>
    </row>
    <row r="32" spans="1:11" ht="16.5" hidden="1" outlineLevel="1" collapsed="1">
      <c r="A32" s="414">
        <v>27</v>
      </c>
      <c r="B32" s="239">
        <v>42892</v>
      </c>
      <c r="C32" s="240">
        <v>2926</v>
      </c>
      <c r="D32" s="240">
        <v>3077</v>
      </c>
      <c r="E32" s="241">
        <f t="shared" si="0"/>
        <v>5.1606288448393697E-2</v>
      </c>
      <c r="F32" s="240">
        <f t="shared" si="1"/>
        <v>1510</v>
      </c>
      <c r="G32" s="240">
        <v>3073</v>
      </c>
      <c r="H32" s="415">
        <f t="shared" si="2"/>
        <v>-1470</v>
      </c>
      <c r="I32" s="454">
        <f>(-H32-F32)/F32</f>
        <v>-2.6490066225165601E-2</v>
      </c>
      <c r="J32" s="455" t="s">
        <v>90</v>
      </c>
    </row>
    <row r="33" spans="1:11" ht="16.5" hidden="1" customHeight="1" outlineLevel="2">
      <c r="A33" s="732" t="s">
        <v>93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4"/>
    </row>
    <row r="34" spans="1:11" ht="36" hidden="1" outlineLevel="2">
      <c r="A34" s="288" t="s">
        <v>23</v>
      </c>
      <c r="B34" s="289" t="s">
        <v>14</v>
      </c>
      <c r="C34" s="290" t="s">
        <v>87</v>
      </c>
      <c r="D34" s="290" t="s">
        <v>3</v>
      </c>
      <c r="E34" s="416" t="s">
        <v>16</v>
      </c>
      <c r="F34" s="290" t="s">
        <v>17</v>
      </c>
      <c r="G34" s="417" t="s">
        <v>92</v>
      </c>
      <c r="H34" s="290" t="s">
        <v>25</v>
      </c>
      <c r="I34" s="291" t="s">
        <v>19</v>
      </c>
      <c r="J34" s="292" t="s">
        <v>26</v>
      </c>
      <c r="K34" s="456" t="s">
        <v>27</v>
      </c>
    </row>
    <row r="35" spans="1:11" ht="14.25" hidden="1" customHeight="1" outlineLevel="2">
      <c r="A35" s="418">
        <v>8</v>
      </c>
      <c r="B35" s="88">
        <v>42900</v>
      </c>
      <c r="C35" s="89">
        <v>3047</v>
      </c>
      <c r="D35" s="89">
        <v>3070</v>
      </c>
      <c r="E35" s="184">
        <f>-(C35-D35)/C35</f>
        <v>7.5484082704299297E-3</v>
      </c>
      <c r="F35" s="89">
        <f>-(C35-D35)*10</f>
        <v>230</v>
      </c>
      <c r="G35" s="419" t="s">
        <v>31</v>
      </c>
      <c r="H35" s="420" t="s">
        <v>94</v>
      </c>
      <c r="I35" s="457"/>
      <c r="J35" s="420"/>
      <c r="K35" s="458"/>
    </row>
    <row r="36" spans="1:11" ht="14.25" hidden="1" customHeight="1" outlineLevel="2">
      <c r="A36" s="418">
        <v>9</v>
      </c>
      <c r="B36" s="88">
        <v>42901</v>
      </c>
      <c r="C36" s="89">
        <v>3076</v>
      </c>
      <c r="D36" s="89">
        <v>3070</v>
      </c>
      <c r="E36" s="293">
        <f>-(C36-D36)/C36</f>
        <v>-1.95058517555267E-3</v>
      </c>
      <c r="F36" s="89"/>
      <c r="G36" s="419" t="s">
        <v>31</v>
      </c>
      <c r="H36" s="420" t="s">
        <v>95</v>
      </c>
      <c r="I36" s="457"/>
      <c r="J36" s="420"/>
      <c r="K36" s="458"/>
    </row>
    <row r="37" spans="1:11" ht="17.25" hidden="1" customHeight="1" outlineLevel="2">
      <c r="A37" s="421">
        <v>10</v>
      </c>
      <c r="B37" s="183">
        <v>42902</v>
      </c>
      <c r="C37" s="108">
        <v>3057</v>
      </c>
      <c r="D37" s="108">
        <v>3067</v>
      </c>
      <c r="E37" s="184">
        <f>-(C37-D37)/C37</f>
        <v>3.2711808963035698E-3</v>
      </c>
      <c r="F37" s="108">
        <f>-(C37-D37)*10</f>
        <v>100</v>
      </c>
      <c r="G37" s="422" t="s">
        <v>29</v>
      </c>
      <c r="H37" s="294" t="s">
        <v>32</v>
      </c>
      <c r="I37" s="457"/>
      <c r="J37" s="420"/>
      <c r="K37" s="458"/>
    </row>
    <row r="38" spans="1:11" ht="16.5" hidden="1" outlineLevel="2">
      <c r="A38" s="423">
        <v>11</v>
      </c>
      <c r="B38" s="88">
        <v>42905</v>
      </c>
      <c r="C38" s="78">
        <v>3105</v>
      </c>
      <c r="D38" s="78">
        <v>3061</v>
      </c>
      <c r="E38" s="293">
        <f>-(C38-D38)/C38</f>
        <v>-1.4170692431562E-2</v>
      </c>
      <c r="F38" s="89"/>
      <c r="G38" s="89"/>
      <c r="H38" s="403" t="s">
        <v>40</v>
      </c>
      <c r="I38" s="459">
        <f>(C37-C38)*10</f>
        <v>-480</v>
      </c>
      <c r="J38" s="375"/>
      <c r="K38" s="460">
        <f>(-I38-F37)/F37</f>
        <v>3.8</v>
      </c>
    </row>
    <row r="39" spans="1:11" ht="16.5" hidden="1" outlineLevel="2">
      <c r="A39" s="424">
        <v>12</v>
      </c>
      <c r="B39" s="183">
        <v>42906</v>
      </c>
      <c r="C39" s="80">
        <v>3073</v>
      </c>
      <c r="D39" s="80">
        <v>3048</v>
      </c>
      <c r="E39" s="293">
        <f>-(C39-D39)/C39</f>
        <v>-8.1353726000650793E-3</v>
      </c>
      <c r="F39" s="108"/>
      <c r="G39" s="108"/>
      <c r="H39" s="425" t="s">
        <v>96</v>
      </c>
      <c r="I39" s="461">
        <f>(C37-C39)*10</f>
        <v>-160</v>
      </c>
      <c r="J39" s="381"/>
      <c r="K39" s="462">
        <f>(-I39-F37)/F37</f>
        <v>0.6</v>
      </c>
    </row>
    <row r="40" spans="1:11" ht="16.5" hidden="1" outlineLevel="2">
      <c r="A40" s="423"/>
      <c r="B40" s="88"/>
      <c r="C40" s="78"/>
      <c r="D40" s="78"/>
      <c r="E40" s="293"/>
      <c r="F40" s="89"/>
      <c r="G40" s="89"/>
      <c r="H40" s="381"/>
      <c r="I40" s="459"/>
      <c r="J40" s="375"/>
      <c r="K40" s="463"/>
    </row>
    <row r="41" spans="1:11" ht="16.5" hidden="1" outlineLevel="2">
      <c r="A41" s="423"/>
      <c r="B41" s="88"/>
      <c r="C41" s="78"/>
      <c r="D41" s="78"/>
      <c r="E41" s="293"/>
      <c r="F41" s="89"/>
      <c r="G41" s="89"/>
      <c r="H41" s="381"/>
      <c r="I41" s="459"/>
      <c r="J41" s="375"/>
      <c r="K41" s="463"/>
    </row>
    <row r="42" spans="1:11" ht="38.25" hidden="1" customHeight="1" outlineLevel="2">
      <c r="A42" s="740" t="s">
        <v>41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42"/>
    </row>
    <row r="43" spans="1:11" ht="16.5" hidden="1" outlineLevel="2">
      <c r="A43" s="426"/>
      <c r="B43" s="427"/>
      <c r="C43" s="428"/>
      <c r="D43" s="428"/>
      <c r="E43" s="429"/>
      <c r="F43" s="428"/>
      <c r="G43" s="430"/>
      <c r="H43" s="431"/>
      <c r="I43" s="464"/>
      <c r="J43" s="465"/>
      <c r="K43" s="466"/>
    </row>
    <row r="44" spans="1:11" ht="16.5" hidden="1" outlineLevel="1">
      <c r="A44" s="789" t="s">
        <v>97</v>
      </c>
      <c r="B44" s="790"/>
      <c r="C44" s="790"/>
      <c r="D44" s="790"/>
      <c r="E44" s="790"/>
      <c r="F44" s="790"/>
      <c r="G44" s="790"/>
      <c r="H44" s="790"/>
      <c r="I44" s="791"/>
      <c r="J44" s="467"/>
      <c r="K44" s="467"/>
    </row>
    <row r="45" spans="1:11" ht="16.5" hidden="1" outlineLevel="1" collapsed="1">
      <c r="A45" s="432">
        <v>28</v>
      </c>
      <c r="B45" s="298">
        <v>43000</v>
      </c>
      <c r="C45" s="299">
        <v>3550</v>
      </c>
      <c r="D45" s="299">
        <v>3877</v>
      </c>
      <c r="E45" s="433">
        <f t="shared" ref="E45" si="3">-(C45-D45)/C45</f>
        <v>9.2112676056337994E-2</v>
      </c>
      <c r="F45" s="434">
        <f t="shared" ref="F45" si="4">-(C45-D45)*10</f>
        <v>3270</v>
      </c>
      <c r="G45" s="299">
        <v>3595</v>
      </c>
      <c r="H45" s="435">
        <f t="shared" ref="H45" si="5">(C45-G45)*10</f>
        <v>-450</v>
      </c>
      <c r="I45" s="468">
        <f>(-H45-F45)/F45</f>
        <v>-0.86238532110091703</v>
      </c>
      <c r="J45" s="467"/>
      <c r="K45" s="467"/>
    </row>
    <row r="46" spans="1:11" ht="16.5" hidden="1" outlineLevel="2">
      <c r="A46" s="796" t="s">
        <v>98</v>
      </c>
      <c r="B46" s="744"/>
      <c r="C46" s="744"/>
      <c r="D46" s="744"/>
      <c r="E46" s="744"/>
      <c r="F46" s="744"/>
      <c r="G46" s="744"/>
      <c r="H46" s="744"/>
      <c r="I46" s="744"/>
      <c r="J46" s="733"/>
      <c r="K46" s="734"/>
    </row>
    <row r="47" spans="1:11" ht="36" hidden="1" outlineLevel="2">
      <c r="A47" s="288" t="s">
        <v>23</v>
      </c>
      <c r="B47" s="289" t="s">
        <v>14</v>
      </c>
      <c r="C47" s="290" t="s">
        <v>87</v>
      </c>
      <c r="D47" s="290" t="s">
        <v>3</v>
      </c>
      <c r="E47" s="416" t="s">
        <v>16</v>
      </c>
      <c r="F47" s="290" t="s">
        <v>17</v>
      </c>
      <c r="G47" s="417" t="s">
        <v>92</v>
      </c>
      <c r="H47" s="290" t="s">
        <v>25</v>
      </c>
      <c r="I47" s="291" t="s">
        <v>19</v>
      </c>
      <c r="J47" s="292" t="s">
        <v>26</v>
      </c>
      <c r="K47" s="456" t="s">
        <v>27</v>
      </c>
    </row>
    <row r="48" spans="1:11" ht="16.5" hidden="1" outlineLevel="2">
      <c r="A48" s="418">
        <f>B48-B45</f>
        <v>3</v>
      </c>
      <c r="B48" s="88">
        <v>43003</v>
      </c>
      <c r="C48" s="89">
        <v>3595</v>
      </c>
      <c r="D48" s="89">
        <v>3862</v>
      </c>
      <c r="E48" s="293">
        <f>(D48-C48)/C48</f>
        <v>7.4269819193324094E-2</v>
      </c>
      <c r="F48" s="89">
        <f>(D48-C48)*10</f>
        <v>2670</v>
      </c>
      <c r="G48" s="419"/>
      <c r="H48" s="420" t="s">
        <v>30</v>
      </c>
      <c r="I48" s="457"/>
      <c r="J48" s="420"/>
      <c r="K48" s="458"/>
    </row>
    <row r="49" spans="1:11" ht="16.5" hidden="1" outlineLevel="2">
      <c r="A49" s="436"/>
      <c r="B49" s="153"/>
      <c r="C49" s="59"/>
      <c r="D49" s="59"/>
      <c r="E49" s="437"/>
      <c r="F49" s="59"/>
      <c r="G49" s="438"/>
      <c r="H49" s="439"/>
      <c r="I49" s="469"/>
      <c r="J49" s="439"/>
      <c r="K49" s="470"/>
    </row>
    <row r="50" spans="1:11" ht="16.5" hidden="1" outlineLevel="1">
      <c r="A50" s="789" t="s">
        <v>97</v>
      </c>
      <c r="B50" s="790"/>
      <c r="C50" s="790"/>
      <c r="D50" s="790"/>
      <c r="E50" s="790"/>
      <c r="F50" s="790"/>
      <c r="G50" s="790"/>
      <c r="H50" s="790"/>
      <c r="I50" s="791"/>
      <c r="J50" s="467"/>
      <c r="K50" s="467"/>
    </row>
    <row r="51" spans="1:11" ht="16.5" hidden="1" outlineLevel="1" collapsed="1">
      <c r="A51" s="432">
        <v>29</v>
      </c>
      <c r="B51" s="298">
        <v>43004</v>
      </c>
      <c r="C51" s="299">
        <v>3605</v>
      </c>
      <c r="D51" s="299">
        <v>3848</v>
      </c>
      <c r="E51" s="433">
        <f t="shared" ref="E51" si="6">-(C51-D51)/C51</f>
        <v>6.7406380027739299E-2</v>
      </c>
      <c r="F51" s="434">
        <f t="shared" ref="F51" si="7">-(C51-D51)*10</f>
        <v>2430</v>
      </c>
      <c r="G51" s="299">
        <v>3665</v>
      </c>
      <c r="H51" s="435">
        <f t="shared" ref="H51" si="8">(C51-G51)*10</f>
        <v>-600</v>
      </c>
      <c r="I51" s="468">
        <f>(-H51-F51)/F51</f>
        <v>-0.75308641975308599</v>
      </c>
      <c r="J51" s="467"/>
      <c r="K51" s="467"/>
    </row>
    <row r="52" spans="1:11" ht="16.5" hidden="1" outlineLevel="2">
      <c r="A52" s="796" t="s">
        <v>98</v>
      </c>
      <c r="B52" s="744"/>
      <c r="C52" s="744"/>
      <c r="D52" s="744"/>
      <c r="E52" s="744"/>
      <c r="F52" s="744"/>
      <c r="G52" s="744"/>
      <c r="H52" s="744"/>
      <c r="I52" s="744"/>
      <c r="J52" s="733"/>
      <c r="K52" s="734"/>
    </row>
    <row r="53" spans="1:11" ht="36" hidden="1" outlineLevel="2">
      <c r="A53" s="288" t="s">
        <v>23</v>
      </c>
      <c r="B53" s="289" t="s">
        <v>14</v>
      </c>
      <c r="C53" s="290" t="s">
        <v>87</v>
      </c>
      <c r="D53" s="290" t="s">
        <v>3</v>
      </c>
      <c r="E53" s="416" t="s">
        <v>16</v>
      </c>
      <c r="F53" s="290" t="s">
        <v>17</v>
      </c>
      <c r="G53" s="417" t="s">
        <v>92</v>
      </c>
      <c r="H53" s="290" t="s">
        <v>25</v>
      </c>
      <c r="I53" s="291" t="s">
        <v>19</v>
      </c>
      <c r="J53" s="292" t="s">
        <v>26</v>
      </c>
      <c r="K53" s="456" t="s">
        <v>27</v>
      </c>
    </row>
    <row r="54" spans="1:11" ht="16.5" hidden="1" outlineLevel="2">
      <c r="A54" s="418">
        <f>B54-B51</f>
        <v>1</v>
      </c>
      <c r="B54" s="88">
        <v>43005</v>
      </c>
      <c r="C54" s="440">
        <v>3665</v>
      </c>
      <c r="D54" s="441">
        <v>3834</v>
      </c>
      <c r="E54" s="442">
        <f t="shared" ref="E54" si="9">-(C54-D54)/C54</f>
        <v>4.61118690313779E-2</v>
      </c>
      <c r="F54" s="441">
        <f t="shared" ref="F54" si="10">-(C54-D54)*10</f>
        <v>1690</v>
      </c>
      <c r="G54" s="441"/>
      <c r="H54" s="443" t="s">
        <v>30</v>
      </c>
      <c r="I54" s="457"/>
      <c r="J54" s="420"/>
      <c r="K54" s="458"/>
    </row>
    <row r="55" spans="1:11" ht="16.5" hidden="1" outlineLevel="2">
      <c r="A55" s="436"/>
      <c r="B55" s="153"/>
      <c r="C55" s="59"/>
      <c r="D55" s="59"/>
      <c r="E55" s="437"/>
      <c r="F55" s="59"/>
      <c r="G55" s="438"/>
      <c r="H55" s="439"/>
      <c r="I55" s="469"/>
      <c r="J55" s="439"/>
      <c r="K55" s="470"/>
    </row>
    <row r="56" spans="1:11" ht="16.5" hidden="1" outlineLevel="1">
      <c r="A56" s="789" t="s">
        <v>99</v>
      </c>
      <c r="B56" s="790"/>
      <c r="C56" s="790"/>
      <c r="D56" s="790"/>
      <c r="E56" s="790"/>
      <c r="F56" s="790"/>
      <c r="G56" s="790"/>
      <c r="H56" s="790"/>
      <c r="I56" s="791"/>
      <c r="J56" s="467"/>
      <c r="K56" s="467"/>
    </row>
    <row r="57" spans="1:11" ht="16.5" hidden="1" outlineLevel="1" collapsed="1">
      <c r="A57" s="432">
        <v>30</v>
      </c>
      <c r="B57" s="298">
        <v>43007</v>
      </c>
      <c r="C57" s="299">
        <v>3676</v>
      </c>
      <c r="D57" s="299">
        <v>3790</v>
      </c>
      <c r="E57" s="444">
        <f t="shared" ref="E57" si="11">-(C57-D57)/C57</f>
        <v>3.10119695321001E-2</v>
      </c>
      <c r="F57" s="434">
        <f t="shared" ref="F57" si="12">-(C57-D57)*10</f>
        <v>1140</v>
      </c>
      <c r="G57" s="299">
        <v>3787</v>
      </c>
      <c r="H57" s="408">
        <f t="shared" ref="H57" si="13">(C57-G57)*10</f>
        <v>-1110</v>
      </c>
      <c r="I57" s="468">
        <f>(-H57-F57)/F57</f>
        <v>-2.6315789473684199E-2</v>
      </c>
      <c r="J57" s="467"/>
      <c r="K57" s="467"/>
    </row>
    <row r="58" spans="1:11" ht="16.5" hidden="1" outlineLevel="2">
      <c r="A58" s="796" t="s">
        <v>98</v>
      </c>
      <c r="B58" s="744"/>
      <c r="C58" s="744"/>
      <c r="D58" s="744"/>
      <c r="E58" s="744"/>
      <c r="F58" s="744"/>
      <c r="G58" s="744"/>
      <c r="H58" s="744"/>
      <c r="I58" s="744"/>
      <c r="J58" s="733"/>
      <c r="K58" s="734"/>
    </row>
    <row r="59" spans="1:11" ht="36" hidden="1" outlineLevel="2">
      <c r="A59" s="288" t="s">
        <v>23</v>
      </c>
      <c r="B59" s="289" t="s">
        <v>14</v>
      </c>
      <c r="C59" s="290" t="s">
        <v>87</v>
      </c>
      <c r="D59" s="290" t="s">
        <v>3</v>
      </c>
      <c r="E59" s="416" t="s">
        <v>16</v>
      </c>
      <c r="F59" s="290" t="s">
        <v>17</v>
      </c>
      <c r="G59" s="417" t="s">
        <v>92</v>
      </c>
      <c r="H59" s="290" t="s">
        <v>25</v>
      </c>
      <c r="I59" s="291" t="s">
        <v>19</v>
      </c>
      <c r="J59" s="292" t="s">
        <v>26</v>
      </c>
      <c r="K59" s="456" t="s">
        <v>27</v>
      </c>
    </row>
    <row r="60" spans="1:11" ht="16.5" hidden="1" outlineLevel="2">
      <c r="A60" s="421">
        <f>B60-B57</f>
        <v>0</v>
      </c>
      <c r="B60" s="94">
        <v>43007</v>
      </c>
      <c r="C60" s="445">
        <v>3676</v>
      </c>
      <c r="D60" s="446">
        <v>3790</v>
      </c>
      <c r="E60" s="447">
        <f t="shared" ref="E60" si="14">-(C60-D60)/C60</f>
        <v>3.10119695321001E-2</v>
      </c>
      <c r="F60" s="446">
        <f t="shared" ref="F60" si="15">-(C60-D60)*10</f>
        <v>1140</v>
      </c>
      <c r="G60" s="446"/>
      <c r="H60" s="448" t="s">
        <v>48</v>
      </c>
      <c r="I60" s="395"/>
      <c r="J60" s="420"/>
      <c r="K60" s="458"/>
    </row>
    <row r="61" spans="1:11" ht="16.5" hidden="1" outlineLevel="2">
      <c r="A61" s="418">
        <f>B61-B57</f>
        <v>10</v>
      </c>
      <c r="B61" s="88">
        <v>43017</v>
      </c>
      <c r="C61" s="440">
        <v>3680</v>
      </c>
      <c r="D61" s="440">
        <v>3768</v>
      </c>
      <c r="E61" s="449">
        <f t="shared" ref="E61" si="16">-(C61-D61)/C61</f>
        <v>2.3913043478260902E-2</v>
      </c>
      <c r="F61" s="440">
        <f t="shared" ref="F61" si="17">-(C61-D61)*10</f>
        <v>880</v>
      </c>
      <c r="G61" s="440"/>
      <c r="H61" s="450" t="s">
        <v>50</v>
      </c>
      <c r="I61" s="471">
        <f>(C60-C61)*10</f>
        <v>-40</v>
      </c>
      <c r="J61" s="420"/>
      <c r="K61" s="472">
        <f>(-I61-F60)/F60</f>
        <v>-0.96491228070175405</v>
      </c>
    </row>
    <row r="62" spans="1:11" ht="16.5" hidden="1" outlineLevel="2">
      <c r="A62" s="418">
        <f>B62-B57</f>
        <v>11</v>
      </c>
      <c r="B62" s="88">
        <v>43018</v>
      </c>
      <c r="C62" s="440">
        <v>3534</v>
      </c>
      <c r="D62" s="440">
        <v>3745</v>
      </c>
      <c r="E62" s="449">
        <f t="shared" ref="E62" si="18">-(C62-D62)/C62</f>
        <v>5.9705715902659898E-2</v>
      </c>
      <c r="F62" s="440">
        <f t="shared" ref="F62" si="19">-(C62-D62)*10</f>
        <v>2110</v>
      </c>
      <c r="G62" s="440"/>
      <c r="H62" s="450" t="s">
        <v>50</v>
      </c>
      <c r="I62" s="473">
        <f>(C60-C62)*10</f>
        <v>1420</v>
      </c>
      <c r="J62" s="420"/>
      <c r="K62" s="474">
        <f>(I62)/D60</f>
        <v>0.37467018469656999</v>
      </c>
    </row>
    <row r="63" spans="1:11" ht="16.5" hidden="1" outlineLevel="2">
      <c r="A63" s="418">
        <f>B63-B57</f>
        <v>12</v>
      </c>
      <c r="B63" s="88">
        <v>43019</v>
      </c>
      <c r="C63" s="440">
        <v>3501</v>
      </c>
      <c r="D63" s="440">
        <v>3721</v>
      </c>
      <c r="E63" s="449">
        <f t="shared" ref="E63" si="20">-(C63-D63)/C63</f>
        <v>6.2839188803199095E-2</v>
      </c>
      <c r="F63" s="440">
        <f t="shared" ref="F63" si="21">-(C63-D63)*10</f>
        <v>2200</v>
      </c>
      <c r="G63" s="440"/>
      <c r="H63" s="450" t="s">
        <v>50</v>
      </c>
      <c r="I63" s="473">
        <f>(C60-C63)*10</f>
        <v>1750</v>
      </c>
      <c r="J63" s="420"/>
      <c r="K63" s="474">
        <f>(I63)/D61</f>
        <v>0.46443736730360902</v>
      </c>
    </row>
    <row r="64" spans="1:11" ht="16.5" hidden="1" outlineLevel="2">
      <c r="A64" s="418">
        <f>B64-B57</f>
        <v>13</v>
      </c>
      <c r="B64" s="88">
        <v>43020</v>
      </c>
      <c r="C64" s="440">
        <v>3643</v>
      </c>
      <c r="D64" s="440">
        <v>3706</v>
      </c>
      <c r="E64" s="449">
        <f t="shared" ref="E64" si="22">-(C64-D64)/C64</f>
        <v>1.7293439472961799E-2</v>
      </c>
      <c r="F64" s="440">
        <f t="shared" ref="F64" si="23">-(C64-D64)*10</f>
        <v>630</v>
      </c>
      <c r="G64" s="440"/>
      <c r="H64" s="450" t="s">
        <v>50</v>
      </c>
      <c r="I64" s="473">
        <f>(C60-C64)*10</f>
        <v>330</v>
      </c>
      <c r="J64" s="420"/>
      <c r="K64" s="474">
        <f>(I64)/D62</f>
        <v>8.8117489986648895E-2</v>
      </c>
    </row>
    <row r="65" spans="1:11" ht="16.5" hidden="1" outlineLevel="2">
      <c r="A65" s="418">
        <f>B65-B57</f>
        <v>14</v>
      </c>
      <c r="B65" s="88">
        <v>43021</v>
      </c>
      <c r="C65" s="440">
        <v>3787</v>
      </c>
      <c r="D65" s="440">
        <v>3700</v>
      </c>
      <c r="E65" s="475">
        <f t="shared" ref="E65" si="24">-(C65-D65)/C65</f>
        <v>-2.2973329812516499E-2</v>
      </c>
      <c r="F65" s="476">
        <f t="shared" ref="F65" si="25">-(C65-D65)*10</f>
        <v>-870</v>
      </c>
      <c r="G65" s="440"/>
      <c r="H65" s="477" t="s">
        <v>49</v>
      </c>
      <c r="I65" s="471">
        <f>(C60-C65)*10</f>
        <v>-1110</v>
      </c>
      <c r="J65" s="420"/>
      <c r="K65" s="472">
        <f>(-I65-F64)/F64</f>
        <v>0.76190476190476197</v>
      </c>
    </row>
    <row r="66" spans="1:11" ht="16.5" hidden="1" outlineLevel="2">
      <c r="A66" s="436"/>
      <c r="B66" s="153"/>
      <c r="C66" s="59"/>
      <c r="D66" s="59"/>
      <c r="E66" s="437"/>
      <c r="F66" s="59"/>
      <c r="G66" s="438"/>
      <c r="H66" s="439"/>
      <c r="I66" s="469"/>
      <c r="J66" s="439"/>
      <c r="K66" s="470"/>
    </row>
    <row r="67" spans="1:11" ht="16.5" hidden="1" outlineLevel="1">
      <c r="A67" s="789" t="s">
        <v>99</v>
      </c>
      <c r="B67" s="790"/>
      <c r="C67" s="790"/>
      <c r="D67" s="790"/>
      <c r="E67" s="790"/>
      <c r="F67" s="790"/>
      <c r="G67" s="790"/>
      <c r="H67" s="790"/>
      <c r="I67" s="791"/>
      <c r="J67" s="467"/>
      <c r="K67" s="467"/>
    </row>
    <row r="68" spans="1:11" ht="16.5" hidden="1" outlineLevel="1" collapsed="1">
      <c r="A68" s="432">
        <v>31</v>
      </c>
      <c r="B68" s="298">
        <v>43027</v>
      </c>
      <c r="C68" s="299">
        <v>3590</v>
      </c>
      <c r="D68" s="299">
        <v>3661</v>
      </c>
      <c r="E68" s="444">
        <f t="shared" ref="E68" si="26">-(C68-D68)/C68</f>
        <v>1.9777158774373301E-2</v>
      </c>
      <c r="F68" s="434">
        <f t="shared" ref="F68" si="27">-(C68-D68)*10</f>
        <v>710</v>
      </c>
      <c r="G68" s="299">
        <v>3758</v>
      </c>
      <c r="H68" s="408">
        <f t="shared" ref="H68" si="28">(C68-G68)*10</f>
        <v>-1680</v>
      </c>
      <c r="I68" s="308">
        <f>(-H68-F68)/F68</f>
        <v>1.36619718309859</v>
      </c>
      <c r="J68" s="467"/>
      <c r="K68" s="467"/>
    </row>
    <row r="69" spans="1:11" ht="16.5" hidden="1" outlineLevel="2">
      <c r="A69" s="796" t="s">
        <v>98</v>
      </c>
      <c r="B69" s="744"/>
      <c r="C69" s="744"/>
      <c r="D69" s="744"/>
      <c r="E69" s="744"/>
      <c r="F69" s="744"/>
      <c r="G69" s="744"/>
      <c r="H69" s="744"/>
      <c r="I69" s="744"/>
      <c r="J69" s="733"/>
      <c r="K69" s="734"/>
    </row>
    <row r="70" spans="1:11" ht="36" hidden="1" outlineLevel="2">
      <c r="A70" s="478" t="s">
        <v>23</v>
      </c>
      <c r="B70" s="479" t="s">
        <v>14</v>
      </c>
      <c r="C70" s="480" t="s">
        <v>87</v>
      </c>
      <c r="D70" s="480" t="s">
        <v>3</v>
      </c>
      <c r="E70" s="481" t="s">
        <v>16</v>
      </c>
      <c r="F70" s="480" t="s">
        <v>17</v>
      </c>
      <c r="G70" s="482" t="s">
        <v>92</v>
      </c>
      <c r="H70" s="480" t="s">
        <v>25</v>
      </c>
      <c r="I70" s="490" t="s">
        <v>19</v>
      </c>
      <c r="J70" s="491" t="s">
        <v>26</v>
      </c>
      <c r="K70" s="492" t="s">
        <v>27</v>
      </c>
    </row>
    <row r="71" spans="1:11" ht="16.5" hidden="1" outlineLevel="2">
      <c r="A71" s="421">
        <f>B71-B68</f>
        <v>0</v>
      </c>
      <c r="B71" s="94">
        <v>43027</v>
      </c>
      <c r="C71" s="445">
        <v>3590</v>
      </c>
      <c r="D71" s="446">
        <v>3661</v>
      </c>
      <c r="E71" s="449">
        <f t="shared" ref="E71" si="29">-(C71-D71)/C71</f>
        <v>1.9777158774373301E-2</v>
      </c>
      <c r="F71" s="440">
        <f t="shared" ref="F71" si="30">-(C71-D71)*10</f>
        <v>710</v>
      </c>
      <c r="G71" s="446"/>
      <c r="H71" s="448" t="s">
        <v>48</v>
      </c>
      <c r="I71" s="395"/>
      <c r="J71" s="420"/>
      <c r="K71" s="458"/>
    </row>
    <row r="72" spans="1:11" ht="16.5" hidden="1" outlineLevel="2">
      <c r="A72" s="436">
        <f>B72-B68</f>
        <v>1</v>
      </c>
      <c r="B72" s="153">
        <v>43028</v>
      </c>
      <c r="C72" s="483">
        <v>3758</v>
      </c>
      <c r="D72" s="484">
        <v>3659</v>
      </c>
      <c r="E72" s="485">
        <f t="shared" ref="E72" si="31">-(C72-D72)/C72</f>
        <v>-2.63437998935604E-2</v>
      </c>
      <c r="F72" s="483">
        <f t="shared" ref="F72" si="32">-(C72-D72)*10</f>
        <v>-990</v>
      </c>
      <c r="G72" s="484"/>
      <c r="H72" s="486" t="s">
        <v>49</v>
      </c>
      <c r="I72" s="493">
        <f>(C71-C72)*10</f>
        <v>-1680</v>
      </c>
      <c r="J72" s="439"/>
      <c r="K72" s="494">
        <f>(-I72-F71)/F71</f>
        <v>1.36619718309859</v>
      </c>
    </row>
    <row r="73" spans="1:11" ht="16.5" hidden="1" outlineLevel="1">
      <c r="A73" s="789" t="s">
        <v>99</v>
      </c>
      <c r="B73" s="790"/>
      <c r="C73" s="790"/>
      <c r="D73" s="790"/>
      <c r="E73" s="790"/>
      <c r="F73" s="790"/>
      <c r="G73" s="790"/>
      <c r="H73" s="790"/>
      <c r="I73" s="791"/>
      <c r="J73" s="467"/>
      <c r="K73" s="467"/>
    </row>
    <row r="74" spans="1:11" ht="16.5" hidden="1" outlineLevel="1" collapsed="1">
      <c r="A74" s="432">
        <v>32</v>
      </c>
      <c r="B74" s="298">
        <v>43035</v>
      </c>
      <c r="C74" s="299">
        <v>3585</v>
      </c>
      <c r="D74" s="299">
        <v>3663</v>
      </c>
      <c r="E74" s="444">
        <f t="shared" ref="E74" si="33">-(C74-D74)/C74</f>
        <v>2.1757322175732199E-2</v>
      </c>
      <c r="F74" s="434">
        <f t="shared" ref="F74" si="34">-(C74-D74)*10</f>
        <v>780</v>
      </c>
      <c r="G74" s="299">
        <v>3660</v>
      </c>
      <c r="H74" s="408">
        <f t="shared" ref="H74" si="35">(C74-G74)*10</f>
        <v>-750</v>
      </c>
      <c r="I74" s="468">
        <f>(-H74-F74)/F74</f>
        <v>-3.8461538461538498E-2</v>
      </c>
      <c r="J74" s="467"/>
      <c r="K74" s="467"/>
    </row>
    <row r="75" spans="1:11" ht="16.5" hidden="1" outlineLevel="2">
      <c r="A75" s="796" t="s">
        <v>98</v>
      </c>
      <c r="B75" s="744"/>
      <c r="C75" s="744"/>
      <c r="D75" s="744"/>
      <c r="E75" s="744"/>
      <c r="F75" s="744"/>
      <c r="G75" s="744"/>
      <c r="H75" s="744"/>
      <c r="I75" s="744"/>
      <c r="J75" s="733"/>
      <c r="K75" s="734"/>
    </row>
    <row r="76" spans="1:11" ht="36" hidden="1" outlineLevel="2">
      <c r="A76" s="478" t="s">
        <v>23</v>
      </c>
      <c r="B76" s="479" t="s">
        <v>14</v>
      </c>
      <c r="C76" s="480" t="s">
        <v>87</v>
      </c>
      <c r="D76" s="480" t="s">
        <v>3</v>
      </c>
      <c r="E76" s="481" t="s">
        <v>16</v>
      </c>
      <c r="F76" s="480" t="s">
        <v>17</v>
      </c>
      <c r="G76" s="482" t="s">
        <v>92</v>
      </c>
      <c r="H76" s="480" t="s">
        <v>25</v>
      </c>
      <c r="I76" s="490" t="s">
        <v>19</v>
      </c>
      <c r="J76" s="491" t="s">
        <v>26</v>
      </c>
      <c r="K76" s="492" t="s">
        <v>27</v>
      </c>
    </row>
    <row r="77" spans="1:11" ht="16.5" hidden="1" outlineLevel="2">
      <c r="A77" s="421">
        <f>B77-B74</f>
        <v>0</v>
      </c>
      <c r="B77" s="94">
        <v>43035</v>
      </c>
      <c r="C77" s="445">
        <v>3585</v>
      </c>
      <c r="D77" s="446">
        <v>3663</v>
      </c>
      <c r="E77" s="449">
        <f t="shared" ref="E77" si="36">-(C77-D77)/C77</f>
        <v>2.1757322175732199E-2</v>
      </c>
      <c r="F77" s="440">
        <f t="shared" ref="F77" si="37">-(C77-D77)*10</f>
        <v>780</v>
      </c>
      <c r="G77" s="446"/>
      <c r="H77" s="448" t="s">
        <v>48</v>
      </c>
      <c r="I77" s="395"/>
      <c r="J77" s="420"/>
      <c r="K77" s="458"/>
    </row>
    <row r="78" spans="1:11" ht="16.5" hidden="1" outlineLevel="2">
      <c r="A78" s="436">
        <f>B78-B74</f>
        <v>3</v>
      </c>
      <c r="B78" s="153">
        <v>43038</v>
      </c>
      <c r="C78" s="483">
        <v>3575</v>
      </c>
      <c r="D78" s="484">
        <v>3661</v>
      </c>
      <c r="E78" s="449">
        <f t="shared" ref="E78" si="38">-(C78-D78)/C78</f>
        <v>2.4055944055944099E-2</v>
      </c>
      <c r="F78" s="440">
        <f t="shared" ref="F78" si="39">-(C78-D78)*10</f>
        <v>860</v>
      </c>
      <c r="G78" s="484"/>
      <c r="H78" s="487" t="s">
        <v>50</v>
      </c>
      <c r="I78" s="495">
        <f>(C77-C78)*10</f>
        <v>100</v>
      </c>
      <c r="J78" s="375"/>
      <c r="K78" s="496"/>
    </row>
    <row r="79" spans="1:11" ht="16.5" hidden="1" outlineLevel="2">
      <c r="A79" s="436">
        <f>B79-B74</f>
        <v>4</v>
      </c>
      <c r="B79" s="153">
        <v>43039</v>
      </c>
      <c r="C79" s="483">
        <v>3660</v>
      </c>
      <c r="D79" s="484">
        <v>3657</v>
      </c>
      <c r="E79" s="449">
        <f t="shared" ref="E79" si="40">-(C79-D79)/C79</f>
        <v>-8.1967213114754098E-4</v>
      </c>
      <c r="F79" s="440">
        <f t="shared" ref="F79" si="41">-(C79-D79)*10</f>
        <v>-30</v>
      </c>
      <c r="G79" s="484"/>
      <c r="H79" s="486" t="s">
        <v>49</v>
      </c>
      <c r="I79" s="495">
        <f>(C77-C79)*10</f>
        <v>-750</v>
      </c>
      <c r="J79" s="439"/>
      <c r="K79" s="497">
        <f>(-I79-F77)/F77</f>
        <v>-3.8461538461538498E-2</v>
      </c>
    </row>
    <row r="80" spans="1:11" ht="24">
      <c r="A80" s="260"/>
      <c r="B80" s="47"/>
      <c r="C80" s="48"/>
      <c r="D80" s="48"/>
      <c r="E80" s="49"/>
      <c r="F80" s="48"/>
      <c r="G80" s="48"/>
      <c r="H80" s="286"/>
      <c r="I80" s="270"/>
      <c r="J80" s="498" t="s">
        <v>100</v>
      </c>
    </row>
    <row r="81" spans="1:9" ht="16.5">
      <c r="A81" s="260"/>
      <c r="B81" s="47"/>
      <c r="C81" s="48"/>
      <c r="D81" s="48"/>
      <c r="E81" s="49"/>
      <c r="F81" s="48"/>
      <c r="G81" s="48"/>
      <c r="H81" s="286"/>
      <c r="I81" s="270"/>
    </row>
    <row r="82" spans="1:9" ht="16.5">
      <c r="A82" s="488"/>
      <c r="B82" s="267"/>
      <c r="C82" s="268"/>
      <c r="D82" s="268"/>
      <c r="E82" s="269"/>
      <c r="F82" s="268"/>
      <c r="G82" s="268"/>
      <c r="H82" s="340"/>
      <c r="I82" s="499"/>
    </row>
    <row r="85" spans="1:9" ht="13.5" collapsed="1">
      <c r="A85" s="767" t="s">
        <v>32</v>
      </c>
      <c r="B85" s="768"/>
      <c r="C85" s="768"/>
      <c r="D85" s="768"/>
      <c r="E85" s="768"/>
      <c r="F85" s="768"/>
      <c r="G85" s="768"/>
      <c r="H85" s="768"/>
      <c r="I85" s="769"/>
    </row>
    <row r="86" spans="1:9" ht="13.5" hidden="1" outlineLevel="1">
      <c r="A86" s="797" t="s">
        <v>101</v>
      </c>
      <c r="B86" s="798"/>
      <c r="C86" s="799"/>
      <c r="D86" s="131" t="s">
        <v>25</v>
      </c>
      <c r="E86" s="798" t="s">
        <v>102</v>
      </c>
      <c r="F86" s="799"/>
      <c r="G86" s="798" t="s">
        <v>103</v>
      </c>
      <c r="H86" s="798"/>
      <c r="I86" s="800"/>
    </row>
    <row r="87" spans="1:9" ht="13.5" hidden="1" outlineLevel="1">
      <c r="A87" s="132" t="s">
        <v>104</v>
      </c>
      <c r="B87" s="801" t="s">
        <v>105</v>
      </c>
      <c r="C87" s="802"/>
      <c r="D87" s="133" t="s">
        <v>106</v>
      </c>
      <c r="E87" s="803" t="s">
        <v>107</v>
      </c>
      <c r="F87" s="803"/>
      <c r="G87" s="804" t="s">
        <v>108</v>
      </c>
      <c r="H87" s="804"/>
      <c r="I87" s="805"/>
    </row>
    <row r="88" spans="1:9" hidden="1" outlineLevel="1">
      <c r="A88" s="132" t="s">
        <v>104</v>
      </c>
      <c r="B88" s="801" t="s">
        <v>109</v>
      </c>
      <c r="C88" s="801"/>
      <c r="D88" s="134" t="s">
        <v>110</v>
      </c>
      <c r="E88" s="803" t="s">
        <v>111</v>
      </c>
      <c r="F88" s="803"/>
      <c r="G88" s="801" t="s">
        <v>112</v>
      </c>
      <c r="H88" s="801"/>
      <c r="I88" s="806"/>
    </row>
    <row r="89" spans="1:9" ht="18.75" hidden="1" customHeight="1" outlineLevel="1">
      <c r="A89" s="807" t="s">
        <v>112</v>
      </c>
      <c r="B89" s="801"/>
      <c r="C89" s="802"/>
      <c r="D89" s="135"/>
      <c r="E89" s="801"/>
      <c r="F89" s="802"/>
      <c r="G89" s="801"/>
      <c r="H89" s="801"/>
      <c r="I89" s="806"/>
    </row>
    <row r="90" spans="1:9" hidden="1" outlineLevel="1">
      <c r="A90" s="136" t="s">
        <v>104</v>
      </c>
      <c r="B90" s="808" t="s">
        <v>113</v>
      </c>
      <c r="C90" s="809"/>
      <c r="D90" s="137" t="s">
        <v>114</v>
      </c>
      <c r="E90" s="803" t="s">
        <v>115</v>
      </c>
      <c r="F90" s="803"/>
      <c r="G90" s="801" t="s">
        <v>116</v>
      </c>
      <c r="H90" s="801"/>
      <c r="I90" s="806"/>
    </row>
    <row r="91" spans="1:9" hidden="1" outlineLevel="1">
      <c r="A91" s="136" t="s">
        <v>104</v>
      </c>
      <c r="B91" s="808" t="s">
        <v>109</v>
      </c>
      <c r="C91" s="809"/>
      <c r="D91" s="405" t="s">
        <v>110</v>
      </c>
      <c r="E91" s="803" t="s">
        <v>111</v>
      </c>
      <c r="F91" s="803"/>
      <c r="G91" s="801" t="s">
        <v>112</v>
      </c>
      <c r="H91" s="801"/>
      <c r="I91" s="806"/>
    </row>
    <row r="92" spans="1:9" ht="13.5" hidden="1" outlineLevel="1">
      <c r="A92" s="807" t="s">
        <v>116</v>
      </c>
      <c r="B92" s="801"/>
      <c r="C92" s="802"/>
      <c r="D92" s="135"/>
      <c r="E92" s="801"/>
      <c r="F92" s="802"/>
      <c r="G92" s="801"/>
      <c r="H92" s="801"/>
      <c r="I92" s="806"/>
    </row>
    <row r="93" spans="1:9" hidden="1" outlineLevel="1">
      <c r="A93" s="136" t="s">
        <v>104</v>
      </c>
      <c r="B93" s="808" t="s">
        <v>113</v>
      </c>
      <c r="C93" s="809"/>
      <c r="D93" s="133" t="s">
        <v>106</v>
      </c>
      <c r="E93" s="803" t="s">
        <v>107</v>
      </c>
      <c r="F93" s="803"/>
      <c r="G93" s="804" t="s">
        <v>108</v>
      </c>
      <c r="H93" s="804"/>
      <c r="I93" s="805"/>
    </row>
    <row r="94" spans="1:9" hidden="1" outlineLevel="1">
      <c r="A94" s="199" t="s">
        <v>104</v>
      </c>
      <c r="B94" s="810" t="s">
        <v>109</v>
      </c>
      <c r="C94" s="811"/>
      <c r="D94" s="138" t="s">
        <v>110</v>
      </c>
      <c r="E94" s="812" t="s">
        <v>111</v>
      </c>
      <c r="F94" s="812"/>
      <c r="G94" s="813" t="s">
        <v>112</v>
      </c>
      <c r="H94" s="814"/>
      <c r="I94" s="815"/>
    </row>
    <row r="96" spans="1:9" ht="16.5" collapsed="1">
      <c r="A96" s="816" t="s">
        <v>40</v>
      </c>
      <c r="B96" s="817"/>
      <c r="C96" s="817"/>
      <c r="D96" s="817"/>
      <c r="E96" s="817"/>
      <c r="F96" s="779"/>
      <c r="G96" s="779"/>
      <c r="H96" s="779"/>
      <c r="I96" s="780"/>
    </row>
    <row r="97" spans="1:9" ht="13.5" hidden="1" outlineLevel="1">
      <c r="A97" s="797" t="s">
        <v>117</v>
      </c>
      <c r="B97" s="799"/>
      <c r="C97" s="798" t="s">
        <v>25</v>
      </c>
      <c r="D97" s="799"/>
      <c r="E97" s="799"/>
      <c r="F97" s="799"/>
      <c r="G97" s="799"/>
      <c r="H97" s="799"/>
      <c r="I97" s="818"/>
    </row>
    <row r="98" spans="1:9" ht="13.5" hidden="1" outlineLevel="1">
      <c r="A98" s="140" t="s">
        <v>104</v>
      </c>
      <c r="B98" s="139" t="s">
        <v>118</v>
      </c>
      <c r="C98" s="819" t="s">
        <v>119</v>
      </c>
      <c r="D98" s="820"/>
      <c r="E98" s="820"/>
      <c r="F98" s="820"/>
      <c r="G98" s="820"/>
      <c r="H98" s="820"/>
      <c r="I98" s="821"/>
    </row>
    <row r="99" spans="1:9" ht="13.5">
      <c r="A99"/>
      <c r="B99"/>
      <c r="C99"/>
      <c r="D99"/>
      <c r="E99"/>
    </row>
    <row r="100" spans="1:9" ht="16.5" collapsed="1">
      <c r="A100" s="777" t="s">
        <v>33</v>
      </c>
      <c r="B100" s="778"/>
      <c r="C100" s="778"/>
      <c r="D100" s="778"/>
      <c r="E100" s="778"/>
      <c r="F100" s="779"/>
      <c r="G100" s="779"/>
      <c r="H100" s="779"/>
      <c r="I100" s="780"/>
    </row>
    <row r="101" spans="1:9" ht="13.5" hidden="1" outlineLevel="1">
      <c r="A101" s="797" t="s">
        <v>117</v>
      </c>
      <c r="B101" s="799"/>
      <c r="C101" s="798" t="s">
        <v>25</v>
      </c>
      <c r="D101" s="799"/>
      <c r="E101" s="799"/>
      <c r="F101" s="799"/>
      <c r="G101" s="799"/>
      <c r="H101" s="799"/>
      <c r="I101" s="818"/>
    </row>
    <row r="102" spans="1:9" ht="13.5" hidden="1" outlineLevel="1">
      <c r="A102" s="140" t="s">
        <v>104</v>
      </c>
      <c r="B102" s="139" t="s">
        <v>120</v>
      </c>
      <c r="C102" s="819" t="s">
        <v>119</v>
      </c>
      <c r="D102" s="820"/>
      <c r="E102" s="820"/>
      <c r="F102" s="820"/>
      <c r="G102" s="820"/>
      <c r="H102" s="820"/>
      <c r="I102" s="821"/>
    </row>
    <row r="104" spans="1:9" ht="16.5" collapsed="1">
      <c r="A104" s="781" t="s">
        <v>35</v>
      </c>
      <c r="B104" s="782"/>
      <c r="C104" s="782"/>
      <c r="D104" s="782"/>
      <c r="E104" s="782"/>
      <c r="F104" s="779"/>
      <c r="G104" s="779"/>
      <c r="H104" s="779"/>
      <c r="I104" s="780"/>
    </row>
    <row r="105" spans="1:9" ht="13.5" hidden="1" outlineLevel="1">
      <c r="A105" s="797" t="s">
        <v>121</v>
      </c>
      <c r="B105" s="798"/>
      <c r="C105" s="799"/>
      <c r="D105" s="131" t="s">
        <v>25</v>
      </c>
      <c r="E105" s="798" t="s">
        <v>102</v>
      </c>
      <c r="F105" s="799"/>
      <c r="G105" s="798" t="s">
        <v>103</v>
      </c>
      <c r="H105" s="798"/>
      <c r="I105" s="800"/>
    </row>
    <row r="106" spans="1:9" ht="13.5" hidden="1" outlineLevel="1">
      <c r="A106" s="132" t="s">
        <v>104</v>
      </c>
      <c r="B106" s="801" t="s">
        <v>122</v>
      </c>
      <c r="C106" s="802"/>
      <c r="D106" s="133" t="s">
        <v>123</v>
      </c>
      <c r="E106" s="804" t="s">
        <v>124</v>
      </c>
      <c r="F106" s="802"/>
      <c r="G106" s="804" t="s">
        <v>125</v>
      </c>
      <c r="H106" s="822"/>
      <c r="I106" s="823"/>
    </row>
    <row r="107" spans="1:9" ht="13.5" hidden="1" outlineLevel="1">
      <c r="A107" s="140" t="s">
        <v>104</v>
      </c>
      <c r="B107" s="824" t="s">
        <v>126</v>
      </c>
      <c r="C107" s="820"/>
      <c r="D107" s="139"/>
      <c r="E107" s="824"/>
      <c r="F107" s="820"/>
      <c r="G107" s="824" t="s">
        <v>33</v>
      </c>
      <c r="H107" s="820"/>
      <c r="I107" s="821"/>
    </row>
    <row r="109" spans="1:9">
      <c r="A109" s="783" t="s">
        <v>62</v>
      </c>
      <c r="B109" s="784"/>
      <c r="C109" s="784"/>
      <c r="D109" s="784"/>
      <c r="E109" s="784"/>
      <c r="F109" s="784"/>
      <c r="G109" s="784"/>
      <c r="H109" s="784"/>
      <c r="I109" s="785"/>
    </row>
    <row r="110" spans="1:9" outlineLevel="1" collapsed="1">
      <c r="A110" s="825" t="s">
        <v>97</v>
      </c>
      <c r="B110" s="826"/>
      <c r="C110" s="825"/>
      <c r="D110" s="825"/>
      <c r="E110" s="827"/>
      <c r="F110" s="825"/>
      <c r="G110" s="825"/>
      <c r="H110" s="825"/>
      <c r="I110" s="827"/>
    </row>
    <row r="111" spans="1:9" ht="332.1" hidden="1" customHeight="1" outlineLevel="2">
      <c r="A111" s="788" t="s">
        <v>127</v>
      </c>
      <c r="B111" s="830"/>
      <c r="C111" s="786"/>
      <c r="D111" s="786"/>
      <c r="E111" s="831"/>
      <c r="F111" s="786"/>
      <c r="G111" s="786"/>
      <c r="H111" s="786"/>
      <c r="I111" s="831"/>
    </row>
    <row r="112" spans="1:9" outlineLevel="1" collapsed="1">
      <c r="A112" s="786" t="s">
        <v>98</v>
      </c>
      <c r="B112" s="830"/>
      <c r="C112" s="786"/>
      <c r="D112" s="786"/>
      <c r="E112" s="831"/>
      <c r="F112" s="786"/>
      <c r="G112" s="786"/>
      <c r="H112" s="786"/>
      <c r="I112" s="831"/>
    </row>
    <row r="113" spans="1:9" ht="12" hidden="1" customHeight="1" outlineLevel="2">
      <c r="A113" s="788" t="s">
        <v>128</v>
      </c>
      <c r="B113" s="830"/>
      <c r="C113" s="786"/>
      <c r="D113" s="786"/>
      <c r="E113" s="831"/>
      <c r="F113" s="786"/>
      <c r="G113" s="786"/>
      <c r="H113" s="786"/>
      <c r="I113" s="831"/>
    </row>
    <row r="114" spans="1:9" outlineLevel="1" collapsed="1">
      <c r="A114" s="786" t="s">
        <v>99</v>
      </c>
      <c r="B114" s="830"/>
      <c r="C114" s="786"/>
      <c r="D114" s="786"/>
      <c r="E114" s="831"/>
      <c r="F114" s="786"/>
      <c r="G114" s="786"/>
      <c r="H114" s="786"/>
      <c r="I114" s="831"/>
    </row>
    <row r="115" spans="1:9" ht="354" hidden="1" customHeight="1" outlineLevel="2">
      <c r="A115" s="828" t="s">
        <v>129</v>
      </c>
      <c r="B115" s="832"/>
      <c r="C115" s="829"/>
      <c r="D115" s="829"/>
      <c r="E115" s="833"/>
      <c r="F115" s="829"/>
      <c r="G115" s="829"/>
      <c r="H115" s="829"/>
      <c r="I115" s="833"/>
    </row>
    <row r="116" spans="1:9" outlineLevel="1" collapsed="1">
      <c r="A116" s="786" t="s">
        <v>130</v>
      </c>
      <c r="B116" s="786"/>
      <c r="C116" s="786"/>
      <c r="D116" s="786"/>
      <c r="E116" s="786"/>
      <c r="F116" s="786"/>
      <c r="G116" s="786"/>
      <c r="H116" s="786"/>
      <c r="I116" s="786"/>
    </row>
    <row r="117" spans="1:9" ht="408.95" hidden="1" customHeight="1" outlineLevel="2">
      <c r="A117" s="828" t="s">
        <v>131</v>
      </c>
      <c r="B117" s="829"/>
      <c r="C117" s="829"/>
      <c r="D117" s="829"/>
      <c r="E117" s="829"/>
      <c r="F117" s="829"/>
      <c r="G117" s="829"/>
      <c r="H117" s="829"/>
      <c r="I117" s="829"/>
    </row>
  </sheetData>
  <sortState ref="A1:O46">
    <sortCondition ref="B1"/>
  </sortState>
  <mergeCells count="69">
    <mergeCell ref="A116:I116"/>
    <mergeCell ref="A117:I117"/>
    <mergeCell ref="A111:I111"/>
    <mergeCell ref="A112:I112"/>
    <mergeCell ref="A113:I113"/>
    <mergeCell ref="A114:I114"/>
    <mergeCell ref="A115:I115"/>
    <mergeCell ref="B107:C107"/>
    <mergeCell ref="E107:F107"/>
    <mergeCell ref="G107:I107"/>
    <mergeCell ref="A109:I109"/>
    <mergeCell ref="A110:I110"/>
    <mergeCell ref="A104:I104"/>
    <mergeCell ref="A105:C105"/>
    <mergeCell ref="E105:F105"/>
    <mergeCell ref="G105:I105"/>
    <mergeCell ref="B106:C106"/>
    <mergeCell ref="E106:F106"/>
    <mergeCell ref="G106:I106"/>
    <mergeCell ref="C98:I98"/>
    <mergeCell ref="A100:I100"/>
    <mergeCell ref="A101:B101"/>
    <mergeCell ref="C101:I101"/>
    <mergeCell ref="C102:I102"/>
    <mergeCell ref="B94:C94"/>
    <mergeCell ref="E94:F94"/>
    <mergeCell ref="G94:I94"/>
    <mergeCell ref="A96:I96"/>
    <mergeCell ref="A97:B97"/>
    <mergeCell ref="C97:I97"/>
    <mergeCell ref="A92:C92"/>
    <mergeCell ref="E92:F92"/>
    <mergeCell ref="G92:I92"/>
    <mergeCell ref="B93:C93"/>
    <mergeCell ref="E93:F93"/>
    <mergeCell ref="G93:I93"/>
    <mergeCell ref="B90:C90"/>
    <mergeCell ref="E90:F90"/>
    <mergeCell ref="G90:I90"/>
    <mergeCell ref="B91:C91"/>
    <mergeCell ref="E91:F91"/>
    <mergeCell ref="G91:I91"/>
    <mergeCell ref="B88:C88"/>
    <mergeCell ref="E88:F88"/>
    <mergeCell ref="G88:I88"/>
    <mergeCell ref="A89:C89"/>
    <mergeCell ref="E89:F89"/>
    <mergeCell ref="G89:I89"/>
    <mergeCell ref="A86:C86"/>
    <mergeCell ref="E86:F86"/>
    <mergeCell ref="G86:I86"/>
    <mergeCell ref="B87:C87"/>
    <mergeCell ref="E87:F87"/>
    <mergeCell ref="G87:I87"/>
    <mergeCell ref="A67:I67"/>
    <mergeCell ref="A69:K69"/>
    <mergeCell ref="A73:I73"/>
    <mergeCell ref="A75:K75"/>
    <mergeCell ref="A85:I85"/>
    <mergeCell ref="A46:K46"/>
    <mergeCell ref="A50:I50"/>
    <mergeCell ref="A52:K52"/>
    <mergeCell ref="A56:I56"/>
    <mergeCell ref="A58:K58"/>
    <mergeCell ref="A2:I2"/>
    <mergeCell ref="A24:K24"/>
    <mergeCell ref="A33:K33"/>
    <mergeCell ref="A42:K42"/>
    <mergeCell ref="A44:I44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7" sqref="A7"/>
    </sheetView>
  </sheetViews>
  <sheetFormatPr defaultColWidth="8.75" defaultRowHeight="13.5"/>
  <cols>
    <col min="1" max="1" width="49" customWidth="1"/>
  </cols>
  <sheetData>
    <row r="1" spans="1:1" ht="16.5">
      <c r="A1" s="407" t="s">
        <v>132</v>
      </c>
    </row>
    <row r="2" spans="1:1" ht="16.5">
      <c r="A2" s="407" t="s">
        <v>133</v>
      </c>
    </row>
    <row r="3" spans="1:1">
      <c r="A3" t="s">
        <v>134</v>
      </c>
    </row>
    <row r="4" spans="1:1">
      <c r="A4" t="s">
        <v>135</v>
      </c>
    </row>
    <row r="5" spans="1:1">
      <c r="A5" t="s">
        <v>136</v>
      </c>
    </row>
    <row r="6" spans="1:1">
      <c r="A6" t="s">
        <v>137</v>
      </c>
    </row>
    <row r="7" spans="1:1">
      <c r="A7" t="s">
        <v>138</v>
      </c>
    </row>
    <row r="8" spans="1:1">
      <c r="A8" t="s">
        <v>139</v>
      </c>
    </row>
    <row r="9" spans="1:1">
      <c r="A9" t="s">
        <v>140</v>
      </c>
    </row>
    <row r="10" spans="1:1">
      <c r="A10" t="s">
        <v>141</v>
      </c>
    </row>
    <row r="11" spans="1:1">
      <c r="A11" t="s">
        <v>142</v>
      </c>
    </row>
    <row r="12" spans="1:1">
      <c r="A12" t="s">
        <v>143</v>
      </c>
    </row>
    <row r="13" spans="1:1">
      <c r="A13" t="s">
        <v>144</v>
      </c>
    </row>
  </sheetData>
  <phoneticPr fontId="60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99"/>
  <sheetViews>
    <sheetView workbookViewId="0">
      <selection activeCell="K88" sqref="K88"/>
    </sheetView>
  </sheetViews>
  <sheetFormatPr defaultColWidth="9" defaultRowHeight="13.5" outlineLevelRow="2"/>
  <cols>
    <col min="2" max="2" width="11.625" customWidth="1"/>
    <col min="7" max="7" width="9.625" customWidth="1"/>
    <col min="10" max="10" width="8.87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0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>
      <c r="A2" s="789" t="s">
        <v>145</v>
      </c>
      <c r="B2" s="790"/>
      <c r="C2" s="790"/>
      <c r="D2" s="790"/>
      <c r="E2" s="790"/>
      <c r="F2" s="790"/>
      <c r="G2" s="790"/>
      <c r="H2" s="790"/>
      <c r="I2" s="791"/>
    </row>
    <row r="3" spans="1:10" ht="16.5">
      <c r="A3" s="46">
        <v>1</v>
      </c>
      <c r="B3" s="47">
        <v>42164</v>
      </c>
      <c r="C3" s="48">
        <v>945</v>
      </c>
      <c r="D3" s="48">
        <v>931</v>
      </c>
      <c r="E3" s="234">
        <f t="shared" ref="E3:E14" si="0">(C3-D3)/C3</f>
        <v>1.48148148148148E-2</v>
      </c>
      <c r="F3" s="48">
        <f>(C3-D3)*20</f>
        <v>280</v>
      </c>
      <c r="G3" s="48">
        <v>922</v>
      </c>
      <c r="H3" s="50">
        <f t="shared" ref="H3:H14" si="1">(G3-C3)*20</f>
        <v>-460</v>
      </c>
      <c r="I3" s="105">
        <f>(-H3-F3)/F3</f>
        <v>0.64285714285714302</v>
      </c>
    </row>
    <row r="4" spans="1:10" ht="16.5" collapsed="1">
      <c r="A4" s="46">
        <v>2</v>
      </c>
      <c r="B4" s="47">
        <v>42397</v>
      </c>
      <c r="C4" s="48">
        <v>855</v>
      </c>
      <c r="D4" s="48">
        <v>840</v>
      </c>
      <c r="E4" s="49">
        <f t="shared" si="0"/>
        <v>1.7543859649122799E-2</v>
      </c>
      <c r="F4" s="48">
        <f t="shared" ref="F4:F14" si="2">(C4-D4)*20</f>
        <v>300</v>
      </c>
      <c r="G4" s="48">
        <v>922</v>
      </c>
      <c r="H4" s="50">
        <f t="shared" si="1"/>
        <v>1340</v>
      </c>
      <c r="I4" s="100">
        <f>H4/(F4)</f>
        <v>4.4666666666666703</v>
      </c>
      <c r="J4" s="101" t="s">
        <v>90</v>
      </c>
    </row>
    <row r="5" spans="1:10" ht="16.5" hidden="1" outlineLevel="1">
      <c r="A5" s="834" t="s">
        <v>146</v>
      </c>
      <c r="B5" s="835"/>
      <c r="C5" s="835"/>
      <c r="D5" s="835"/>
      <c r="E5" s="835"/>
      <c r="F5" s="835"/>
      <c r="G5" s="835"/>
      <c r="H5" s="835"/>
      <c r="I5" s="835"/>
      <c r="J5" s="836"/>
    </row>
    <row r="6" spans="1:10" ht="36" hidden="1" outlineLevel="1">
      <c r="A6" s="51" t="s">
        <v>23</v>
      </c>
      <c r="B6" s="52" t="s">
        <v>14</v>
      </c>
      <c r="C6" s="53" t="s">
        <v>87</v>
      </c>
      <c r="D6" s="53" t="s">
        <v>3</v>
      </c>
      <c r="E6" s="54" t="s">
        <v>16</v>
      </c>
      <c r="F6" s="53" t="s">
        <v>17</v>
      </c>
      <c r="G6" s="55" t="s">
        <v>26</v>
      </c>
      <c r="H6" s="53" t="s">
        <v>25</v>
      </c>
      <c r="I6" s="54" t="s">
        <v>19</v>
      </c>
      <c r="J6" s="102" t="s">
        <v>147</v>
      </c>
    </row>
    <row r="7" spans="1:10" ht="16.5" hidden="1" outlineLevel="1">
      <c r="A7" s="56">
        <f>B7-B4</f>
        <v>1</v>
      </c>
      <c r="B7" s="57">
        <v>42398</v>
      </c>
      <c r="C7" s="58">
        <v>852</v>
      </c>
      <c r="D7" s="59"/>
      <c r="E7" s="60"/>
      <c r="F7" s="61"/>
      <c r="G7" s="59"/>
      <c r="H7" s="59"/>
      <c r="I7" s="103">
        <f>(G4-C7)*20</f>
        <v>1400</v>
      </c>
      <c r="J7" s="104"/>
    </row>
    <row r="8" spans="1:10" ht="16.5">
      <c r="A8" s="62">
        <v>3</v>
      </c>
      <c r="B8" s="63">
        <v>42467</v>
      </c>
      <c r="C8" s="64">
        <v>955</v>
      </c>
      <c r="D8" s="64">
        <v>941</v>
      </c>
      <c r="E8" s="237">
        <f t="shared" si="0"/>
        <v>1.4659685863874301E-2</v>
      </c>
      <c r="F8" s="64">
        <f t="shared" si="2"/>
        <v>280</v>
      </c>
      <c r="G8" s="64">
        <v>962</v>
      </c>
      <c r="H8" s="236">
        <f t="shared" si="1"/>
        <v>140</v>
      </c>
      <c r="I8" s="270">
        <f t="shared" ref="I8:I9" si="3">H8/(F8)</f>
        <v>0.5</v>
      </c>
    </row>
    <row r="9" spans="1:10" ht="16.5" collapsed="1">
      <c r="A9" s="46">
        <v>4</v>
      </c>
      <c r="B9" s="47">
        <v>42520</v>
      </c>
      <c r="C9" s="48">
        <v>1003</v>
      </c>
      <c r="D9" s="48">
        <v>979</v>
      </c>
      <c r="E9" s="49">
        <f t="shared" si="0"/>
        <v>2.3928215353938201E-2</v>
      </c>
      <c r="F9" s="48">
        <f t="shared" si="2"/>
        <v>480</v>
      </c>
      <c r="G9" s="48">
        <v>1163</v>
      </c>
      <c r="H9" s="50">
        <f t="shared" si="1"/>
        <v>3200</v>
      </c>
      <c r="I9" s="100">
        <f t="shared" si="3"/>
        <v>6.6666666666666696</v>
      </c>
      <c r="J9" s="101" t="s">
        <v>90</v>
      </c>
    </row>
    <row r="10" spans="1:10" ht="16.5" hidden="1" outlineLevel="1">
      <c r="A10" s="834" t="s">
        <v>148</v>
      </c>
      <c r="B10" s="835"/>
      <c r="C10" s="835"/>
      <c r="D10" s="835"/>
      <c r="E10" s="835"/>
      <c r="F10" s="835"/>
      <c r="G10" s="835"/>
      <c r="H10" s="835"/>
      <c r="I10" s="835"/>
      <c r="J10" s="836"/>
    </row>
    <row r="11" spans="1:10" ht="36" hidden="1" outlineLevel="1">
      <c r="A11" s="51" t="s">
        <v>23</v>
      </c>
      <c r="B11" s="52" t="s">
        <v>14</v>
      </c>
      <c r="C11" s="53" t="s">
        <v>87</v>
      </c>
      <c r="D11" s="53" t="s">
        <v>3</v>
      </c>
      <c r="E11" s="54" t="s">
        <v>16</v>
      </c>
      <c r="F11" s="53" t="s">
        <v>17</v>
      </c>
      <c r="G11" s="55" t="s">
        <v>26</v>
      </c>
      <c r="H11" s="53" t="s">
        <v>25</v>
      </c>
      <c r="I11" s="54" t="s">
        <v>19</v>
      </c>
      <c r="J11" s="102" t="s">
        <v>147</v>
      </c>
    </row>
    <row r="12" spans="1:10" ht="16.5" hidden="1" outlineLevel="1">
      <c r="A12" s="56">
        <f>B12-B9</f>
        <v>17</v>
      </c>
      <c r="B12" s="57">
        <v>42537</v>
      </c>
      <c r="C12" s="58">
        <v>993</v>
      </c>
      <c r="D12" s="59"/>
      <c r="E12" s="60"/>
      <c r="F12" s="61"/>
      <c r="G12" s="59"/>
      <c r="H12" s="59"/>
      <c r="I12" s="103">
        <f>(G9-C12)*20</f>
        <v>3400</v>
      </c>
      <c r="J12" s="104"/>
    </row>
    <row r="13" spans="1:10" ht="16.5">
      <c r="A13" s="46">
        <v>5</v>
      </c>
      <c r="B13" s="47">
        <v>42858</v>
      </c>
      <c r="C13" s="48">
        <v>1295</v>
      </c>
      <c r="D13" s="48">
        <v>1259</v>
      </c>
      <c r="E13" s="49">
        <f t="shared" si="0"/>
        <v>2.7799227799227801E-2</v>
      </c>
      <c r="F13" s="48">
        <f t="shared" si="2"/>
        <v>720</v>
      </c>
      <c r="G13" s="48">
        <v>1226</v>
      </c>
      <c r="H13" s="286">
        <f t="shared" si="1"/>
        <v>-1380</v>
      </c>
      <c r="I13" s="385">
        <f>(-H13-F13)/F13</f>
        <v>0.91666666666666696</v>
      </c>
      <c r="J13" s="101" t="s">
        <v>90</v>
      </c>
    </row>
    <row r="14" spans="1:10" ht="16.5" collapsed="1">
      <c r="A14" s="355">
        <v>6</v>
      </c>
      <c r="B14" s="68">
        <v>42888</v>
      </c>
      <c r="C14" s="69">
        <v>1295</v>
      </c>
      <c r="D14" s="69">
        <v>1287</v>
      </c>
      <c r="E14" s="356">
        <f t="shared" si="0"/>
        <v>6.1776061776061802E-3</v>
      </c>
      <c r="F14" s="71">
        <f t="shared" si="2"/>
        <v>160</v>
      </c>
      <c r="G14" s="69">
        <v>1263</v>
      </c>
      <c r="H14" s="357">
        <f t="shared" si="1"/>
        <v>-640</v>
      </c>
      <c r="I14" s="386">
        <f>(-H14-F14)/F14</f>
        <v>3</v>
      </c>
      <c r="J14" s="143"/>
    </row>
    <row r="15" spans="1:10" ht="16.5" hidden="1" customHeight="1" outlineLevel="1">
      <c r="A15" s="837" t="s">
        <v>149</v>
      </c>
      <c r="B15" s="838"/>
      <c r="C15" s="838"/>
      <c r="D15" s="838"/>
      <c r="E15" s="838"/>
      <c r="F15" s="838"/>
      <c r="G15" s="838"/>
      <c r="H15" s="838"/>
      <c r="I15" s="839"/>
      <c r="J15" s="840"/>
    </row>
    <row r="16" spans="1:10" ht="36" hidden="1" customHeight="1" outlineLevel="1">
      <c r="A16" s="51" t="s">
        <v>23</v>
      </c>
      <c r="B16" s="52" t="s">
        <v>14</v>
      </c>
      <c r="C16" s="53" t="s">
        <v>87</v>
      </c>
      <c r="D16" s="53" t="s">
        <v>3</v>
      </c>
      <c r="E16" s="54" t="s">
        <v>16</v>
      </c>
      <c r="F16" s="53" t="s">
        <v>17</v>
      </c>
      <c r="G16" s="55" t="s">
        <v>26</v>
      </c>
      <c r="H16" s="53" t="s">
        <v>25</v>
      </c>
      <c r="I16" s="54" t="s">
        <v>19</v>
      </c>
      <c r="J16" s="102" t="s">
        <v>147</v>
      </c>
    </row>
    <row r="17" spans="1:10" ht="16.5" hidden="1" customHeight="1" outlineLevel="1">
      <c r="A17" s="358">
        <f>B17-B14</f>
        <v>0</v>
      </c>
      <c r="B17" s="183">
        <v>42888</v>
      </c>
      <c r="C17" s="108">
        <v>1295</v>
      </c>
      <c r="D17" s="108">
        <v>1287</v>
      </c>
      <c r="E17" s="184">
        <f t="shared" ref="E17:E22" si="4">(C17-D17)/C17</f>
        <v>6.1776061776061802E-3</v>
      </c>
      <c r="F17" s="108">
        <f t="shared" ref="F17:F22" si="5">(C17-D17)*20</f>
        <v>160</v>
      </c>
      <c r="G17" s="108" t="s">
        <v>150</v>
      </c>
      <c r="H17" s="185" t="s">
        <v>32</v>
      </c>
      <c r="I17" s="387"/>
      <c r="J17" s="388"/>
    </row>
    <row r="18" spans="1:10" ht="16.5" hidden="1" outlineLevel="1">
      <c r="A18" s="76">
        <f>B18-B14</f>
        <v>12</v>
      </c>
      <c r="B18" s="88">
        <v>42900</v>
      </c>
      <c r="C18" s="89">
        <v>1320</v>
      </c>
      <c r="D18" s="89">
        <v>1291</v>
      </c>
      <c r="E18" s="182">
        <f t="shared" si="4"/>
        <v>2.1969696969697E-2</v>
      </c>
      <c r="F18" s="89">
        <f t="shared" si="5"/>
        <v>580</v>
      </c>
      <c r="G18" s="359">
        <f t="shared" ref="G18:G23" si="6">(F18)/I18</f>
        <v>1.1599999999999999</v>
      </c>
      <c r="H18" s="98" t="s">
        <v>33</v>
      </c>
      <c r="I18" s="389">
        <f>(C18-C17)*20</f>
        <v>500</v>
      </c>
      <c r="J18" s="390">
        <f>I18/(F17)</f>
        <v>3.125</v>
      </c>
    </row>
    <row r="19" spans="1:10" ht="16.5" hidden="1" outlineLevel="1">
      <c r="A19" s="76">
        <f>B19-B14</f>
        <v>13</v>
      </c>
      <c r="B19" s="88">
        <v>42901</v>
      </c>
      <c r="C19" s="89">
        <v>1309</v>
      </c>
      <c r="D19" s="89">
        <v>1291</v>
      </c>
      <c r="E19" s="182">
        <f t="shared" si="4"/>
        <v>1.37509549274255E-2</v>
      </c>
      <c r="F19" s="89">
        <f t="shared" si="5"/>
        <v>360</v>
      </c>
      <c r="G19" s="359">
        <f t="shared" si="6"/>
        <v>1.28571428571429</v>
      </c>
      <c r="H19" s="98" t="s">
        <v>33</v>
      </c>
      <c r="I19" s="389">
        <f>(C19-C17)*20</f>
        <v>280</v>
      </c>
      <c r="J19" s="390">
        <f>I19/(F17)</f>
        <v>1.75</v>
      </c>
    </row>
    <row r="20" spans="1:10" ht="16.5" hidden="1" outlineLevel="1">
      <c r="A20" s="76">
        <f t="shared" ref="A20" si="7">B20-B17</f>
        <v>14</v>
      </c>
      <c r="B20" s="88">
        <v>42902</v>
      </c>
      <c r="C20" s="89">
        <v>1329</v>
      </c>
      <c r="D20" s="89">
        <v>1294</v>
      </c>
      <c r="E20" s="182">
        <f t="shared" si="4"/>
        <v>2.63355906696764E-2</v>
      </c>
      <c r="F20" s="89">
        <f t="shared" si="5"/>
        <v>700</v>
      </c>
      <c r="G20" s="359">
        <f t="shared" si="6"/>
        <v>1.02941176470588</v>
      </c>
      <c r="H20" s="98" t="s">
        <v>33</v>
      </c>
      <c r="I20" s="389">
        <f>(C20-C17)*20</f>
        <v>680</v>
      </c>
      <c r="J20" s="390">
        <f>I20/(F17)</f>
        <v>4.25</v>
      </c>
    </row>
    <row r="21" spans="1:10" ht="16.5" hidden="1" outlineLevel="1">
      <c r="A21" s="76">
        <f>B21-B14</f>
        <v>17</v>
      </c>
      <c r="B21" s="88">
        <v>42905</v>
      </c>
      <c r="C21" s="78">
        <v>1305</v>
      </c>
      <c r="D21" s="78">
        <v>1297</v>
      </c>
      <c r="E21" s="79">
        <f t="shared" si="4"/>
        <v>6.1302681992337201E-3</v>
      </c>
      <c r="F21" s="78">
        <f t="shared" si="5"/>
        <v>160</v>
      </c>
      <c r="G21" s="360">
        <f t="shared" si="6"/>
        <v>0.8</v>
      </c>
      <c r="H21" s="98" t="s">
        <v>33</v>
      </c>
      <c r="I21" s="389">
        <f>(C21-C17)*20</f>
        <v>200</v>
      </c>
      <c r="J21" s="391">
        <f>I21/(F17)</f>
        <v>1.25</v>
      </c>
    </row>
    <row r="22" spans="1:10" ht="16.5" hidden="1" outlineLevel="1">
      <c r="A22" s="76">
        <f>B22-B14</f>
        <v>18</v>
      </c>
      <c r="B22" s="88">
        <v>42906</v>
      </c>
      <c r="C22" s="78">
        <v>1302</v>
      </c>
      <c r="D22" s="78">
        <v>1299</v>
      </c>
      <c r="E22" s="79">
        <f t="shared" si="4"/>
        <v>2.3041474654377902E-3</v>
      </c>
      <c r="F22" s="78">
        <f t="shared" si="5"/>
        <v>60</v>
      </c>
      <c r="G22" s="360">
        <f t="shared" si="6"/>
        <v>0.42857142857142899</v>
      </c>
      <c r="H22" s="98" t="s">
        <v>33</v>
      </c>
      <c r="I22" s="389">
        <f>(C22-C17)*20</f>
        <v>140</v>
      </c>
      <c r="J22" s="391">
        <f>I22/(F17)</f>
        <v>0.875</v>
      </c>
    </row>
    <row r="23" spans="1:10" ht="16.5" hidden="1" outlineLevel="1">
      <c r="A23" s="76">
        <f>B23-B14</f>
        <v>19</v>
      </c>
      <c r="B23" s="88">
        <v>42907</v>
      </c>
      <c r="C23" s="78">
        <v>1304</v>
      </c>
      <c r="D23" s="78">
        <v>1302</v>
      </c>
      <c r="E23" s="79">
        <f t="shared" ref="E23" si="8">(C23-D23)/C23</f>
        <v>1.5337423312883399E-3</v>
      </c>
      <c r="F23" s="78">
        <f t="shared" ref="F23" si="9">(C23-D23)*20</f>
        <v>40</v>
      </c>
      <c r="G23" s="360">
        <f t="shared" si="6"/>
        <v>0.22222222222222199</v>
      </c>
      <c r="H23" s="98" t="s">
        <v>33</v>
      </c>
      <c r="I23" s="389">
        <f>(C23-C17)*20</f>
        <v>180</v>
      </c>
      <c r="J23" s="391">
        <f>I23/(F17)</f>
        <v>1.125</v>
      </c>
    </row>
    <row r="24" spans="1:10" ht="16.5" hidden="1" outlineLevel="1">
      <c r="A24" s="76">
        <f>B24-B14</f>
        <v>20</v>
      </c>
      <c r="B24" s="88">
        <v>42908</v>
      </c>
      <c r="C24" s="78">
        <v>1261</v>
      </c>
      <c r="D24" s="78">
        <v>1303</v>
      </c>
      <c r="E24" s="116">
        <f t="shared" ref="E24" si="10">(C24-D24)/C24</f>
        <v>-3.3306899286280701E-2</v>
      </c>
      <c r="F24" s="78"/>
      <c r="G24" s="360"/>
      <c r="H24" s="186" t="s">
        <v>40</v>
      </c>
      <c r="I24" s="389">
        <f>(C24-C17)*20</f>
        <v>-680</v>
      </c>
      <c r="J24" s="392">
        <f>(-I24-F17)/F17</f>
        <v>3.25</v>
      </c>
    </row>
    <row r="25" spans="1:10" ht="16.5" hidden="1" outlineLevel="1">
      <c r="A25" s="358">
        <f>B25-B14</f>
        <v>21</v>
      </c>
      <c r="B25" s="183">
        <v>42909</v>
      </c>
      <c r="C25" s="80">
        <v>1263</v>
      </c>
      <c r="D25" s="80">
        <v>1302</v>
      </c>
      <c r="E25" s="188">
        <f t="shared" ref="E25" si="11">(C25-D25)/C25</f>
        <v>-3.0878859857482201E-2</v>
      </c>
      <c r="F25" s="80"/>
      <c r="G25" s="361"/>
      <c r="H25" s="189" t="s">
        <v>96</v>
      </c>
      <c r="I25" s="389">
        <f>(C25-C17)*20</f>
        <v>-640</v>
      </c>
      <c r="J25" s="393">
        <f>(-I25-F17)/F17</f>
        <v>3</v>
      </c>
    </row>
    <row r="26" spans="1:10" ht="54" hidden="1" customHeight="1" outlineLevel="1">
      <c r="A26" s="841" t="s">
        <v>151</v>
      </c>
      <c r="B26" s="842"/>
      <c r="C26" s="842"/>
      <c r="D26" s="842"/>
      <c r="E26" s="842"/>
      <c r="F26" s="842"/>
      <c r="G26" s="842"/>
      <c r="H26" s="842"/>
      <c r="I26" s="842"/>
      <c r="J26" s="843"/>
    </row>
    <row r="27" spans="1:10" ht="16.5" hidden="1" outlineLevel="1">
      <c r="A27" s="362"/>
      <c r="B27" s="363"/>
      <c r="C27" s="364"/>
      <c r="D27" s="364"/>
      <c r="E27" s="365"/>
      <c r="F27" s="364"/>
      <c r="G27" s="364"/>
      <c r="H27" s="366"/>
      <c r="I27" s="366"/>
      <c r="J27" s="394"/>
    </row>
    <row r="28" spans="1:10" ht="16.5">
      <c r="A28" s="367">
        <v>7</v>
      </c>
      <c r="B28" s="160">
        <v>42926</v>
      </c>
      <c r="C28" s="161">
        <v>1349</v>
      </c>
      <c r="D28" s="161">
        <v>1311</v>
      </c>
      <c r="E28" s="368">
        <f t="shared" ref="E28" si="12">(C28-D28)/C28</f>
        <v>2.8169014084507001E-2</v>
      </c>
      <c r="F28" s="71">
        <f t="shared" ref="F28" si="13">(C28-D28)*20</f>
        <v>760</v>
      </c>
      <c r="G28" s="161">
        <v>1394</v>
      </c>
      <c r="H28" s="369">
        <f t="shared" ref="H28" si="14">(G28-C28)*20</f>
        <v>900</v>
      </c>
      <c r="I28" s="270">
        <f t="shared" ref="I28" si="15">H28/(F28)</f>
        <v>1.18421052631579</v>
      </c>
      <c r="J28" s="106" t="s">
        <v>152</v>
      </c>
    </row>
    <row r="29" spans="1:10" ht="16.5" outlineLevel="1">
      <c r="A29" s="844" t="s">
        <v>149</v>
      </c>
      <c r="B29" s="839"/>
      <c r="C29" s="839"/>
      <c r="D29" s="839"/>
      <c r="E29" s="839"/>
      <c r="F29" s="839"/>
      <c r="G29" s="839"/>
      <c r="H29" s="839"/>
      <c r="I29" s="839"/>
      <c r="J29" s="840"/>
    </row>
    <row r="30" spans="1:10" ht="36" outlineLevel="1">
      <c r="A30" s="370" t="s">
        <v>23</v>
      </c>
      <c r="B30" s="52" t="s">
        <v>14</v>
      </c>
      <c r="C30" s="371" t="s">
        <v>15</v>
      </c>
      <c r="D30" s="53" t="s">
        <v>9</v>
      </c>
      <c r="E30" s="54" t="s">
        <v>16</v>
      </c>
      <c r="F30" s="53" t="s">
        <v>17</v>
      </c>
      <c r="G30" s="55" t="s">
        <v>26</v>
      </c>
      <c r="H30" s="53" t="s">
        <v>25</v>
      </c>
      <c r="I30" s="54" t="s">
        <v>19</v>
      </c>
      <c r="J30" s="102" t="s">
        <v>147</v>
      </c>
    </row>
    <row r="31" spans="1:10" outlineLevel="1" collapsed="1">
      <c r="A31" s="845" t="s">
        <v>153</v>
      </c>
      <c r="B31" s="745"/>
      <c r="C31" s="745"/>
      <c r="D31" s="745"/>
      <c r="E31" s="745"/>
      <c r="F31" s="745"/>
      <c r="G31" s="745"/>
      <c r="H31" s="745"/>
      <c r="I31" s="745"/>
      <c r="J31" s="739"/>
    </row>
    <row r="32" spans="1:10" hidden="1" outlineLevel="2">
      <c r="A32" s="372">
        <f>B32-B28</f>
        <v>0</v>
      </c>
      <c r="B32" s="373">
        <v>42926</v>
      </c>
      <c r="C32" s="374">
        <v>1349</v>
      </c>
      <c r="D32" s="375">
        <v>1311</v>
      </c>
      <c r="E32" s="376">
        <f>(C32-D32)/C32</f>
        <v>2.8169014084507001E-2</v>
      </c>
      <c r="F32" s="375">
        <f>(C32-D32)*20</f>
        <v>760</v>
      </c>
      <c r="G32" s="377"/>
      <c r="H32" s="375" t="s">
        <v>95</v>
      </c>
      <c r="I32" s="395"/>
      <c r="J32" s="396"/>
    </row>
    <row r="33" spans="1:10" hidden="1" outlineLevel="2">
      <c r="A33" s="372">
        <f>B33-B28</f>
        <v>1</v>
      </c>
      <c r="B33" s="373">
        <v>42927</v>
      </c>
      <c r="C33" s="374">
        <v>1366</v>
      </c>
      <c r="D33" s="375">
        <v>1314</v>
      </c>
      <c r="E33" s="376">
        <f t="shared" ref="E33:E49" si="16">(C33-D33)/C33</f>
        <v>3.8067349926793601E-2</v>
      </c>
      <c r="F33" s="375">
        <f t="shared" ref="F33:F49" si="17">(C33-D33)*20</f>
        <v>1040</v>
      </c>
      <c r="G33" s="377"/>
      <c r="H33" s="375" t="s">
        <v>95</v>
      </c>
      <c r="I33" s="395"/>
      <c r="J33" s="396"/>
    </row>
    <row r="34" spans="1:10" hidden="1" outlineLevel="2">
      <c r="A34" s="372">
        <f>B34-B28</f>
        <v>2</v>
      </c>
      <c r="B34" s="373">
        <v>42928</v>
      </c>
      <c r="C34" s="374">
        <v>1348</v>
      </c>
      <c r="D34" s="375">
        <v>1316</v>
      </c>
      <c r="E34" s="376">
        <f t="shared" si="16"/>
        <v>2.3738872403560801E-2</v>
      </c>
      <c r="F34" s="375">
        <f t="shared" si="17"/>
        <v>640</v>
      </c>
      <c r="G34" s="377"/>
      <c r="H34" s="375" t="s">
        <v>95</v>
      </c>
      <c r="I34" s="395"/>
      <c r="J34" s="396"/>
    </row>
    <row r="35" spans="1:10" hidden="1" outlineLevel="2">
      <c r="A35" s="372">
        <f>B35-B28</f>
        <v>3</v>
      </c>
      <c r="B35" s="373">
        <v>42929</v>
      </c>
      <c r="C35" s="374">
        <v>1358</v>
      </c>
      <c r="D35" s="375">
        <v>1318</v>
      </c>
      <c r="E35" s="376">
        <f t="shared" si="16"/>
        <v>2.9455081001472799E-2</v>
      </c>
      <c r="F35" s="375">
        <f t="shared" si="17"/>
        <v>800</v>
      </c>
      <c r="G35" s="377"/>
      <c r="H35" s="375" t="s">
        <v>95</v>
      </c>
      <c r="I35" s="395"/>
      <c r="J35" s="396"/>
    </row>
    <row r="36" spans="1:10" hidden="1" outlineLevel="2">
      <c r="A36" s="372">
        <f>B36-B28</f>
        <v>4</v>
      </c>
      <c r="B36" s="373">
        <v>42930</v>
      </c>
      <c r="C36" s="374">
        <v>1349</v>
      </c>
      <c r="D36" s="375">
        <v>1320</v>
      </c>
      <c r="E36" s="376">
        <f t="shared" si="16"/>
        <v>2.1497405485544799E-2</v>
      </c>
      <c r="F36" s="375">
        <f t="shared" si="17"/>
        <v>580</v>
      </c>
      <c r="G36" s="377"/>
      <c r="H36" s="375" t="s">
        <v>95</v>
      </c>
      <c r="I36" s="395"/>
      <c r="J36" s="396"/>
    </row>
    <row r="37" spans="1:10" hidden="1" outlineLevel="2">
      <c r="A37" s="372">
        <f>B37-B28</f>
        <v>7</v>
      </c>
      <c r="B37" s="373">
        <v>42933</v>
      </c>
      <c r="C37" s="374">
        <v>1372</v>
      </c>
      <c r="D37" s="375">
        <v>1322</v>
      </c>
      <c r="E37" s="376">
        <f t="shared" si="16"/>
        <v>3.64431486880466E-2</v>
      </c>
      <c r="F37" s="375">
        <f t="shared" si="17"/>
        <v>1000</v>
      </c>
      <c r="G37" s="377"/>
      <c r="H37" s="375" t="s">
        <v>95</v>
      </c>
      <c r="I37" s="395"/>
      <c r="J37" s="396"/>
    </row>
    <row r="38" spans="1:10" hidden="1" outlineLevel="2">
      <c r="A38" s="372">
        <f>B38-B28</f>
        <v>8</v>
      </c>
      <c r="B38" s="373">
        <v>42934</v>
      </c>
      <c r="C38" s="374">
        <v>1373</v>
      </c>
      <c r="D38" s="375">
        <v>1325</v>
      </c>
      <c r="E38" s="376">
        <f t="shared" si="16"/>
        <v>3.4959941733430401E-2</v>
      </c>
      <c r="F38" s="375">
        <f t="shared" si="17"/>
        <v>960</v>
      </c>
      <c r="G38" s="377"/>
      <c r="H38" s="375" t="s">
        <v>95</v>
      </c>
      <c r="I38" s="395"/>
      <c r="J38" s="396"/>
    </row>
    <row r="39" spans="1:10" hidden="1" outlineLevel="2">
      <c r="A39" s="372">
        <f>B39-B28</f>
        <v>9</v>
      </c>
      <c r="B39" s="373">
        <v>42935</v>
      </c>
      <c r="C39" s="374">
        <v>1439</v>
      </c>
      <c r="D39" s="375">
        <v>1330</v>
      </c>
      <c r="E39" s="376">
        <f t="shared" si="16"/>
        <v>7.5747046560111206E-2</v>
      </c>
      <c r="F39" s="375">
        <f t="shared" si="17"/>
        <v>2180</v>
      </c>
      <c r="G39" s="377"/>
      <c r="H39" s="375" t="s">
        <v>95</v>
      </c>
      <c r="I39" s="395"/>
      <c r="J39" s="396"/>
    </row>
    <row r="40" spans="1:10" hidden="1" outlineLevel="2">
      <c r="A40" s="372">
        <f>B40-B28</f>
        <v>10</v>
      </c>
      <c r="B40" s="373">
        <v>42936</v>
      </c>
      <c r="C40" s="374">
        <v>1414</v>
      </c>
      <c r="D40" s="375">
        <v>1333</v>
      </c>
      <c r="E40" s="376">
        <f t="shared" si="16"/>
        <v>5.7284299858557299E-2</v>
      </c>
      <c r="F40" s="375">
        <f t="shared" si="17"/>
        <v>1620</v>
      </c>
      <c r="G40" s="377"/>
      <c r="H40" s="375" t="s">
        <v>95</v>
      </c>
      <c r="I40" s="395"/>
      <c r="J40" s="396"/>
    </row>
    <row r="41" spans="1:10" hidden="1" outlineLevel="2">
      <c r="A41" s="372">
        <f>B41-B28</f>
        <v>11</v>
      </c>
      <c r="B41" s="373">
        <v>42937</v>
      </c>
      <c r="C41" s="374">
        <v>1416</v>
      </c>
      <c r="D41" s="375">
        <v>1337</v>
      </c>
      <c r="E41" s="376">
        <f t="shared" si="16"/>
        <v>5.5790960451977401E-2</v>
      </c>
      <c r="F41" s="375">
        <f t="shared" si="17"/>
        <v>1580</v>
      </c>
      <c r="G41" s="377"/>
      <c r="H41" s="375" t="s">
        <v>95</v>
      </c>
      <c r="I41" s="395"/>
      <c r="J41" s="396"/>
    </row>
    <row r="42" spans="1:10" hidden="1" outlineLevel="2">
      <c r="A42" s="372">
        <f>B42-B28</f>
        <v>14</v>
      </c>
      <c r="B42" s="373">
        <v>42940</v>
      </c>
      <c r="C42" s="374">
        <v>1400</v>
      </c>
      <c r="D42" s="375">
        <v>1340</v>
      </c>
      <c r="E42" s="376">
        <f t="shared" si="16"/>
        <v>4.2857142857142899E-2</v>
      </c>
      <c r="F42" s="375">
        <f t="shared" si="17"/>
        <v>1200</v>
      </c>
      <c r="G42" s="377"/>
      <c r="H42" s="375" t="s">
        <v>95</v>
      </c>
      <c r="I42" s="395"/>
      <c r="J42" s="396"/>
    </row>
    <row r="43" spans="1:10" hidden="1" outlineLevel="2">
      <c r="A43" s="372">
        <f>B43-B28</f>
        <v>15</v>
      </c>
      <c r="B43" s="373">
        <v>42941</v>
      </c>
      <c r="C43" s="374">
        <v>1406</v>
      </c>
      <c r="D43" s="375">
        <v>1343</v>
      </c>
      <c r="E43" s="376">
        <f t="shared" si="16"/>
        <v>4.4807965860597397E-2</v>
      </c>
      <c r="F43" s="375">
        <f t="shared" si="17"/>
        <v>1260</v>
      </c>
      <c r="G43" s="377"/>
      <c r="H43" s="375" t="s">
        <v>95</v>
      </c>
      <c r="I43" s="395"/>
      <c r="J43" s="396"/>
    </row>
    <row r="44" spans="1:10" hidden="1" outlineLevel="2">
      <c r="A44" s="372">
        <f>B44-B28</f>
        <v>16</v>
      </c>
      <c r="B44" s="373">
        <v>42942</v>
      </c>
      <c r="C44" s="374">
        <v>1387</v>
      </c>
      <c r="D44" s="375">
        <v>1346</v>
      </c>
      <c r="E44" s="376">
        <f t="shared" si="16"/>
        <v>2.9560201874549399E-2</v>
      </c>
      <c r="F44" s="375">
        <f t="shared" si="17"/>
        <v>820</v>
      </c>
      <c r="G44" s="377"/>
      <c r="H44" s="375" t="s">
        <v>95</v>
      </c>
      <c r="I44" s="395"/>
      <c r="J44" s="396"/>
    </row>
    <row r="45" spans="1:10" hidden="1" outlineLevel="2">
      <c r="A45" s="372">
        <f>B45-B28</f>
        <v>17</v>
      </c>
      <c r="B45" s="373">
        <v>42943</v>
      </c>
      <c r="C45" s="374">
        <v>1391</v>
      </c>
      <c r="D45" s="375">
        <v>1348</v>
      </c>
      <c r="E45" s="376">
        <f t="shared" si="16"/>
        <v>3.0913012221423401E-2</v>
      </c>
      <c r="F45" s="375">
        <f t="shared" si="17"/>
        <v>860</v>
      </c>
      <c r="G45" s="377"/>
      <c r="H45" s="375" t="s">
        <v>95</v>
      </c>
      <c r="I45" s="395"/>
      <c r="J45" s="396"/>
    </row>
    <row r="46" spans="1:10" hidden="1" outlineLevel="2">
      <c r="A46" s="372">
        <f>B46-B28</f>
        <v>18</v>
      </c>
      <c r="B46" s="373">
        <v>42944</v>
      </c>
      <c r="C46" s="374">
        <v>1386</v>
      </c>
      <c r="D46" s="375">
        <v>1352</v>
      </c>
      <c r="E46" s="376">
        <f t="shared" si="16"/>
        <v>2.4531024531024501E-2</v>
      </c>
      <c r="F46" s="375">
        <f t="shared" si="17"/>
        <v>680</v>
      </c>
      <c r="G46" s="377"/>
      <c r="H46" s="375" t="s">
        <v>95</v>
      </c>
      <c r="I46" s="395"/>
      <c r="J46" s="396"/>
    </row>
    <row r="47" spans="1:10" hidden="1" outlineLevel="2">
      <c r="A47" s="372">
        <f>B47-B28</f>
        <v>21</v>
      </c>
      <c r="B47" s="373">
        <v>42947</v>
      </c>
      <c r="C47" s="374">
        <v>1414</v>
      </c>
      <c r="D47" s="375">
        <v>1355</v>
      </c>
      <c r="E47" s="376">
        <f t="shared" si="16"/>
        <v>4.1725601131541702E-2</v>
      </c>
      <c r="F47" s="375">
        <f t="shared" si="17"/>
        <v>1180</v>
      </c>
      <c r="G47" s="377"/>
      <c r="H47" s="375" t="s">
        <v>95</v>
      </c>
      <c r="I47" s="395"/>
      <c r="J47" s="396"/>
    </row>
    <row r="48" spans="1:10" hidden="1" outlineLevel="2">
      <c r="A48" s="372">
        <f>B48-B28</f>
        <v>22</v>
      </c>
      <c r="B48" s="373">
        <v>42948</v>
      </c>
      <c r="C48" s="374">
        <v>1408</v>
      </c>
      <c r="D48" s="375">
        <v>1358</v>
      </c>
      <c r="E48" s="376">
        <f t="shared" si="16"/>
        <v>3.5511363636363598E-2</v>
      </c>
      <c r="F48" s="375">
        <f t="shared" si="17"/>
        <v>1000</v>
      </c>
      <c r="G48" s="377"/>
      <c r="H48" s="375" t="s">
        <v>95</v>
      </c>
      <c r="I48" s="395"/>
      <c r="J48" s="396"/>
    </row>
    <row r="49" spans="1:10" hidden="1" outlineLevel="2">
      <c r="A49" s="372">
        <f>B49-B28</f>
        <v>23</v>
      </c>
      <c r="B49" s="373">
        <v>42949</v>
      </c>
      <c r="C49" s="374">
        <v>1406</v>
      </c>
      <c r="D49" s="375">
        <v>1363</v>
      </c>
      <c r="E49" s="376">
        <f t="shared" si="16"/>
        <v>3.0583214793741102E-2</v>
      </c>
      <c r="F49" s="375">
        <f t="shared" si="17"/>
        <v>860</v>
      </c>
      <c r="G49" s="377"/>
      <c r="H49" s="375" t="s">
        <v>95</v>
      </c>
      <c r="I49" s="395"/>
      <c r="J49" s="396"/>
    </row>
    <row r="50" spans="1:10" hidden="1" outlineLevel="2">
      <c r="A50" s="372">
        <f>B50-B28</f>
        <v>24</v>
      </c>
      <c r="B50" s="373">
        <v>42950</v>
      </c>
      <c r="C50" s="374">
        <v>1406</v>
      </c>
      <c r="D50" s="375">
        <v>1368</v>
      </c>
      <c r="E50" s="376">
        <f t="shared" ref="E50" si="18">(C50-D50)/C50</f>
        <v>2.7027027027027001E-2</v>
      </c>
      <c r="F50" s="375">
        <f t="shared" ref="F50" si="19">(C50-D50)*20</f>
        <v>760</v>
      </c>
      <c r="G50" s="377"/>
      <c r="H50" s="375" t="s">
        <v>95</v>
      </c>
      <c r="I50" s="395"/>
      <c r="J50" s="396"/>
    </row>
    <row r="51" spans="1:10" hidden="1" outlineLevel="2">
      <c r="A51" s="372">
        <f>B51-B28</f>
        <v>25</v>
      </c>
      <c r="B51" s="373">
        <v>42951</v>
      </c>
      <c r="C51" s="374">
        <v>1403</v>
      </c>
      <c r="D51" s="375">
        <v>1373</v>
      </c>
      <c r="E51" s="376">
        <f t="shared" ref="E51" si="20">(C51-D51)/C51</f>
        <v>2.1382751247327199E-2</v>
      </c>
      <c r="F51" s="375">
        <f t="shared" ref="F51" si="21">(C51-D51)*20</f>
        <v>600</v>
      </c>
      <c r="G51" s="377"/>
      <c r="H51" s="375" t="s">
        <v>95</v>
      </c>
      <c r="I51" s="395"/>
      <c r="J51" s="396"/>
    </row>
    <row r="52" spans="1:10" outlineLevel="1" collapsed="1">
      <c r="A52" s="845" t="s">
        <v>154</v>
      </c>
      <c r="B52" s="745"/>
      <c r="C52" s="745"/>
      <c r="D52" s="745"/>
      <c r="E52" s="745"/>
      <c r="F52" s="745"/>
      <c r="G52" s="745"/>
      <c r="H52" s="745"/>
      <c r="I52" s="745"/>
      <c r="J52" s="739"/>
    </row>
    <row r="53" spans="1:10" s="354" customFormat="1" hidden="1" outlineLevel="2">
      <c r="A53" s="378">
        <f>B53-B28</f>
        <v>28</v>
      </c>
      <c r="B53" s="379">
        <v>42954</v>
      </c>
      <c r="C53" s="380">
        <v>1382</v>
      </c>
      <c r="D53" s="381">
        <v>1377</v>
      </c>
      <c r="E53" s="253">
        <f t="shared" ref="E53:E54" si="22">(C53-D53)/C53</f>
        <v>3.6179450072358899E-3</v>
      </c>
      <c r="F53" s="381">
        <f t="shared" ref="F53:F54" si="23">(C53-D53)*20</f>
        <v>100</v>
      </c>
      <c r="G53" s="382"/>
      <c r="H53" s="294" t="s">
        <v>32</v>
      </c>
      <c r="I53" s="397"/>
      <c r="J53" s="398"/>
    </row>
    <row r="54" spans="1:10" ht="16.5" hidden="1" outlineLevel="2">
      <c r="A54" s="372">
        <f>B54-B28</f>
        <v>29</v>
      </c>
      <c r="B54" s="373">
        <v>42955</v>
      </c>
      <c r="C54" s="374">
        <v>1383</v>
      </c>
      <c r="D54" s="375">
        <v>1380</v>
      </c>
      <c r="E54" s="383">
        <f t="shared" si="22"/>
        <v>2.1691973969631198E-3</v>
      </c>
      <c r="F54" s="375">
        <f t="shared" si="23"/>
        <v>60</v>
      </c>
      <c r="G54" s="384">
        <f t="shared" ref="G54:G59" si="24">F54/I54</f>
        <v>3</v>
      </c>
      <c r="H54" s="98" t="s">
        <v>33</v>
      </c>
      <c r="I54" s="399">
        <f>(C54-C53)*20</f>
        <v>20</v>
      </c>
      <c r="J54" s="400">
        <f>I54/F53</f>
        <v>0.2</v>
      </c>
    </row>
    <row r="55" spans="1:10" ht="16.5" hidden="1" outlineLevel="2">
      <c r="A55" s="372">
        <f>B55-B28</f>
        <v>30</v>
      </c>
      <c r="B55" s="373">
        <v>42956</v>
      </c>
      <c r="C55" s="374">
        <v>1421</v>
      </c>
      <c r="D55" s="375">
        <v>1383</v>
      </c>
      <c r="E55" s="383">
        <f t="shared" ref="E55" si="25">(C55-D55)/C55</f>
        <v>2.6741731175228701E-2</v>
      </c>
      <c r="F55" s="375">
        <f t="shared" ref="F55" si="26">(C55-D55)*20</f>
        <v>760</v>
      </c>
      <c r="G55" s="384">
        <f t="shared" si="24"/>
        <v>0.97435897435897401</v>
      </c>
      <c r="H55" s="98" t="s">
        <v>33</v>
      </c>
      <c r="I55" s="399">
        <f>(C55-C53)*20</f>
        <v>780</v>
      </c>
      <c r="J55" s="400">
        <f>I55/F53</f>
        <v>7.8</v>
      </c>
    </row>
    <row r="56" spans="1:10" ht="16.5" hidden="1" outlineLevel="2">
      <c r="A56" s="372">
        <f>B56-B28</f>
        <v>31</v>
      </c>
      <c r="B56" s="373">
        <v>42957</v>
      </c>
      <c r="C56" s="374">
        <v>1418</v>
      </c>
      <c r="D56" s="375">
        <v>1385</v>
      </c>
      <c r="E56" s="383">
        <f t="shared" ref="E56" si="27">(C56-D56)/C56</f>
        <v>2.3272214386459801E-2</v>
      </c>
      <c r="F56" s="375">
        <f t="shared" ref="F56" si="28">(C56-D56)*20</f>
        <v>660</v>
      </c>
      <c r="G56" s="384">
        <f t="shared" si="24"/>
        <v>0.91666666666666696</v>
      </c>
      <c r="H56" s="98" t="s">
        <v>33</v>
      </c>
      <c r="I56" s="399">
        <f>(C56-C53)*20</f>
        <v>720</v>
      </c>
      <c r="J56" s="401">
        <f>I56/F53</f>
        <v>7.2</v>
      </c>
    </row>
    <row r="57" spans="1:10" ht="16.5" hidden="1" outlineLevel="2">
      <c r="A57" s="372">
        <f>B57-B28</f>
        <v>32</v>
      </c>
      <c r="B57" s="373">
        <v>42958</v>
      </c>
      <c r="C57" s="374">
        <v>1404</v>
      </c>
      <c r="D57" s="375">
        <v>1387</v>
      </c>
      <c r="E57" s="383">
        <f t="shared" ref="E57" si="29">(C57-D57)/C57</f>
        <v>1.2108262108262101E-2</v>
      </c>
      <c r="F57" s="375">
        <f t="shared" ref="F57" si="30">(C57-D57)*20</f>
        <v>340</v>
      </c>
      <c r="G57" s="384">
        <f t="shared" si="24"/>
        <v>0.77272727272727304</v>
      </c>
      <c r="H57" s="98" t="s">
        <v>33</v>
      </c>
      <c r="I57" s="399">
        <f>(C57-C53)*20</f>
        <v>440</v>
      </c>
      <c r="J57" s="401">
        <f>I57/F53</f>
        <v>4.4000000000000004</v>
      </c>
    </row>
    <row r="58" spans="1:10" ht="16.5" hidden="1" outlineLevel="2">
      <c r="A58" s="372">
        <f>B58-B28</f>
        <v>35</v>
      </c>
      <c r="B58" s="373">
        <v>42961</v>
      </c>
      <c r="C58" s="374">
        <v>1414</v>
      </c>
      <c r="D58" s="375">
        <v>1389</v>
      </c>
      <c r="E58" s="383">
        <f t="shared" ref="E58" si="31">(C58-D58)/C58</f>
        <v>1.7680339462517701E-2</v>
      </c>
      <c r="F58" s="375">
        <f t="shared" ref="F58" si="32">(C58-D58)*20</f>
        <v>500</v>
      </c>
      <c r="G58" s="384">
        <f t="shared" si="24"/>
        <v>0.78125</v>
      </c>
      <c r="H58" s="98" t="s">
        <v>33</v>
      </c>
      <c r="I58" s="399">
        <f>(C58-C53)*20</f>
        <v>640</v>
      </c>
      <c r="J58" s="401">
        <f>I58/F53</f>
        <v>6.4</v>
      </c>
    </row>
    <row r="59" spans="1:10" ht="16.5" hidden="1" outlineLevel="2">
      <c r="A59" s="372">
        <f>B59-B28</f>
        <v>36</v>
      </c>
      <c r="B59" s="373">
        <v>42962</v>
      </c>
      <c r="C59" s="374">
        <v>1401</v>
      </c>
      <c r="D59" s="375">
        <v>1390</v>
      </c>
      <c r="E59" s="383">
        <f t="shared" ref="E59" si="33">(C59-D59)/C59</f>
        <v>7.8515346181299104E-3</v>
      </c>
      <c r="F59" s="375">
        <f t="shared" ref="F59" si="34">(C59-D59)*20</f>
        <v>220</v>
      </c>
      <c r="G59" s="384">
        <f t="shared" si="24"/>
        <v>0.57894736842105299</v>
      </c>
      <c r="H59" s="98" t="s">
        <v>33</v>
      </c>
      <c r="I59" s="399">
        <f>(C59-C53)*20</f>
        <v>380</v>
      </c>
      <c r="J59" s="401">
        <f>I59/F53</f>
        <v>3.8</v>
      </c>
    </row>
    <row r="60" spans="1:10" ht="16.5" hidden="1" outlineLevel="2">
      <c r="A60" s="372">
        <f>B60-B28</f>
        <v>37</v>
      </c>
      <c r="B60" s="373">
        <v>42963</v>
      </c>
      <c r="C60" s="374">
        <v>1412</v>
      </c>
      <c r="D60" s="375">
        <v>1392</v>
      </c>
      <c r="E60" s="383">
        <f t="shared" ref="E60" si="35">(C60-D60)/C60</f>
        <v>1.4164305949008501E-2</v>
      </c>
      <c r="F60" s="375">
        <f t="shared" ref="F60" si="36">(C60-D60)*20</f>
        <v>400</v>
      </c>
      <c r="G60" s="384">
        <f t="shared" ref="G60:G63" si="37">F60/I60</f>
        <v>0.66666666666666696</v>
      </c>
      <c r="H60" s="98" t="s">
        <v>33</v>
      </c>
      <c r="I60" s="399">
        <f>(C60-C53)*20</f>
        <v>600</v>
      </c>
      <c r="J60" s="401">
        <f>I60/F53</f>
        <v>6</v>
      </c>
    </row>
    <row r="61" spans="1:10" ht="16.5" hidden="1" outlineLevel="2">
      <c r="A61" s="372">
        <f>B61-B28</f>
        <v>38</v>
      </c>
      <c r="B61" s="373">
        <v>42964</v>
      </c>
      <c r="C61" s="374">
        <v>1440</v>
      </c>
      <c r="D61" s="375">
        <v>1395</v>
      </c>
      <c r="E61" s="383">
        <f t="shared" ref="E61" si="38">(C61-D61)/C61</f>
        <v>3.125E-2</v>
      </c>
      <c r="F61" s="375">
        <f t="shared" ref="F61" si="39">(C61-D61)*20</f>
        <v>900</v>
      </c>
      <c r="G61" s="384">
        <f t="shared" si="37"/>
        <v>0.77586206896551702</v>
      </c>
      <c r="H61" s="98" t="s">
        <v>33</v>
      </c>
      <c r="I61" s="399">
        <f>(C61-C53)*20</f>
        <v>1160</v>
      </c>
      <c r="J61" s="401">
        <f>I61/F53</f>
        <v>11.6</v>
      </c>
    </row>
    <row r="62" spans="1:10" ht="16.5" hidden="1" outlineLevel="2">
      <c r="A62" s="372">
        <f>B62-B28</f>
        <v>39</v>
      </c>
      <c r="B62" s="373">
        <v>42965</v>
      </c>
      <c r="C62" s="374">
        <v>1442</v>
      </c>
      <c r="D62" s="375">
        <v>1398</v>
      </c>
      <c r="E62" s="383">
        <f t="shared" ref="E62" si="40">(C62-D62)/C62</f>
        <v>3.0513176144244099E-2</v>
      </c>
      <c r="F62" s="375">
        <f t="shared" ref="F62" si="41">(C62-D62)*20</f>
        <v>880</v>
      </c>
      <c r="G62" s="384">
        <f t="shared" si="37"/>
        <v>0.73333333333333295</v>
      </c>
      <c r="H62" s="98" t="s">
        <v>33</v>
      </c>
      <c r="I62" s="399">
        <f>(C62-C53)*20</f>
        <v>1200</v>
      </c>
      <c r="J62" s="401">
        <f>I62/F53</f>
        <v>12</v>
      </c>
    </row>
    <row r="63" spans="1:10" ht="16.5" hidden="1" outlineLevel="2">
      <c r="A63" s="372">
        <f>B63-B28</f>
        <v>42</v>
      </c>
      <c r="B63" s="373">
        <v>42968</v>
      </c>
      <c r="C63" s="374">
        <v>1452</v>
      </c>
      <c r="D63" s="375">
        <v>1401</v>
      </c>
      <c r="E63" s="383">
        <f t="shared" ref="E63" si="42">(C63-D63)/C63</f>
        <v>3.5123966942148803E-2</v>
      </c>
      <c r="F63" s="375">
        <f t="shared" ref="F63" si="43">(C63-D63)*20</f>
        <v>1020</v>
      </c>
      <c r="G63" s="384">
        <f t="shared" si="37"/>
        <v>0.72857142857142898</v>
      </c>
      <c r="H63" s="98" t="s">
        <v>33</v>
      </c>
      <c r="I63" s="399">
        <f>(C63-C53)*20</f>
        <v>1400</v>
      </c>
      <c r="J63" s="401">
        <f>I63/F53</f>
        <v>14</v>
      </c>
    </row>
    <row r="64" spans="1:10" ht="16.5" hidden="1" outlineLevel="2">
      <c r="A64" s="372">
        <f>B64-B28</f>
        <v>43</v>
      </c>
      <c r="B64" s="373">
        <v>42969</v>
      </c>
      <c r="C64" s="374">
        <v>1454</v>
      </c>
      <c r="D64" s="375">
        <v>1405</v>
      </c>
      <c r="E64" s="383">
        <f t="shared" ref="E64" si="44">(C64-D64)/C64</f>
        <v>3.3700137551581799E-2</v>
      </c>
      <c r="F64" s="375">
        <f t="shared" ref="F64" si="45">(C64-D64)*20</f>
        <v>980</v>
      </c>
      <c r="G64" s="384">
        <f t="shared" ref="G64" si="46">F64/I64</f>
        <v>0.68055555555555602</v>
      </c>
      <c r="H64" s="98" t="s">
        <v>33</v>
      </c>
      <c r="I64" s="399">
        <f>(C64-C53)*20</f>
        <v>1440</v>
      </c>
      <c r="J64" s="401">
        <f>I64/F53</f>
        <v>14.4</v>
      </c>
    </row>
    <row r="65" spans="1:10" ht="16.5" hidden="1" outlineLevel="2">
      <c r="A65" s="372">
        <f>B65-B28</f>
        <v>44</v>
      </c>
      <c r="B65" s="373">
        <v>42970</v>
      </c>
      <c r="C65" s="374">
        <v>1438</v>
      </c>
      <c r="D65" s="375">
        <v>1407</v>
      </c>
      <c r="E65" s="383">
        <f t="shared" ref="E65" si="47">(C65-D65)/C65</f>
        <v>2.1557719054241999E-2</v>
      </c>
      <c r="F65" s="375">
        <f t="shared" ref="F65" si="48">(C65-D65)*20</f>
        <v>620</v>
      </c>
      <c r="G65" s="384">
        <f t="shared" ref="G65" si="49">F65/I65</f>
        <v>0.55357142857142905</v>
      </c>
      <c r="H65" s="98" t="s">
        <v>33</v>
      </c>
      <c r="I65" s="399">
        <f>(C65-C53)*20</f>
        <v>1120</v>
      </c>
      <c r="J65" s="401">
        <f>I65/F53</f>
        <v>11.2</v>
      </c>
    </row>
    <row r="66" spans="1:10" ht="16.5" hidden="1" outlineLevel="2">
      <c r="A66" s="372">
        <f>B66-B28</f>
        <v>45</v>
      </c>
      <c r="B66" s="373">
        <v>42971</v>
      </c>
      <c r="C66" s="374">
        <v>1452</v>
      </c>
      <c r="D66" s="375">
        <v>1411</v>
      </c>
      <c r="E66" s="383">
        <f t="shared" ref="E66" si="50">(C66-D66)/C66</f>
        <v>2.8236914600551E-2</v>
      </c>
      <c r="F66" s="375">
        <f t="shared" ref="F66" si="51">(C66-D66)*20</f>
        <v>820</v>
      </c>
      <c r="G66" s="384">
        <f t="shared" ref="G66" si="52">F66/I66</f>
        <v>0.58571428571428596</v>
      </c>
      <c r="H66" s="98" t="s">
        <v>33</v>
      </c>
      <c r="I66" s="399">
        <f>(C66-C53)*20</f>
        <v>1400</v>
      </c>
      <c r="J66" s="401">
        <f>I66/F53</f>
        <v>14</v>
      </c>
    </row>
    <row r="67" spans="1:10" ht="16.5" hidden="1" outlineLevel="2">
      <c r="A67" s="372">
        <f>B67-B28</f>
        <v>46</v>
      </c>
      <c r="B67" s="373">
        <v>42972</v>
      </c>
      <c r="C67" s="374">
        <v>1444</v>
      </c>
      <c r="D67" s="375">
        <v>1414</v>
      </c>
      <c r="E67" s="383">
        <f t="shared" ref="E67" si="53">(C67-D67)/C67</f>
        <v>2.0775623268698099E-2</v>
      </c>
      <c r="F67" s="375">
        <f t="shared" ref="F67" si="54">(C67-D67)*20</f>
        <v>600</v>
      </c>
      <c r="G67" s="384">
        <f t="shared" ref="G67" si="55">F67/I67</f>
        <v>0.483870967741935</v>
      </c>
      <c r="H67" s="98" t="s">
        <v>33</v>
      </c>
      <c r="I67" s="399">
        <f>(C67-C53)*20</f>
        <v>1240</v>
      </c>
      <c r="J67" s="401">
        <f>I67/F53</f>
        <v>12.4</v>
      </c>
    </row>
    <row r="68" spans="1:10" ht="16.5" hidden="1" outlineLevel="2">
      <c r="A68" s="372">
        <f>B68-B28</f>
        <v>49</v>
      </c>
      <c r="B68" s="373">
        <v>42975</v>
      </c>
      <c r="C68" s="374">
        <v>1444</v>
      </c>
      <c r="D68" s="375">
        <v>1416</v>
      </c>
      <c r="E68" s="383">
        <f t="shared" ref="E68" si="56">(C68-D68)/C68</f>
        <v>1.9390581717451501E-2</v>
      </c>
      <c r="F68" s="375">
        <f t="shared" ref="F68" si="57">(C68-D68)*20</f>
        <v>560</v>
      </c>
      <c r="G68" s="384">
        <f t="shared" ref="G68" si="58">F68/I68</f>
        <v>0.45161290322580599</v>
      </c>
      <c r="H68" s="98" t="s">
        <v>33</v>
      </c>
      <c r="I68" s="399">
        <f>(C68-C53)*20</f>
        <v>1240</v>
      </c>
      <c r="J68" s="401">
        <f>I68/F53</f>
        <v>12.4</v>
      </c>
    </row>
    <row r="69" spans="1:10" ht="16.5" hidden="1" outlineLevel="2">
      <c r="A69" s="372">
        <f>B69-B28</f>
        <v>50</v>
      </c>
      <c r="B69" s="373">
        <v>42976</v>
      </c>
      <c r="C69" s="374">
        <v>1434</v>
      </c>
      <c r="D69" s="375">
        <v>1416</v>
      </c>
      <c r="E69" s="383">
        <f t="shared" ref="E69" si="59">(C69-D69)/C69</f>
        <v>1.2552301255230099E-2</v>
      </c>
      <c r="F69" s="375">
        <f t="shared" ref="F69" si="60">(C69-D69)*20</f>
        <v>360</v>
      </c>
      <c r="G69" s="384">
        <f t="shared" ref="G69" si="61">F69/I69</f>
        <v>0.34615384615384598</v>
      </c>
      <c r="H69" s="98" t="s">
        <v>33</v>
      </c>
      <c r="I69" s="399">
        <f>(C69-C53)*20</f>
        <v>1040</v>
      </c>
      <c r="J69" s="401">
        <f>I69/F53</f>
        <v>10.4</v>
      </c>
    </row>
    <row r="70" spans="1:10" ht="16.5" hidden="1" outlineLevel="2">
      <c r="A70" s="372">
        <f>B70-B28</f>
        <v>51</v>
      </c>
      <c r="B70" s="373">
        <v>42977</v>
      </c>
      <c r="C70" s="374">
        <v>1444</v>
      </c>
      <c r="D70" s="375">
        <v>1417</v>
      </c>
      <c r="E70" s="383">
        <f t="shared" ref="E70" si="62">(C70-D70)/C70</f>
        <v>1.8698060941828298E-2</v>
      </c>
      <c r="F70" s="375">
        <f t="shared" ref="F70" si="63">(C70-D70)*20</f>
        <v>540</v>
      </c>
      <c r="G70" s="384">
        <f t="shared" ref="G70" si="64">F70/I70</f>
        <v>0.43548387096774199</v>
      </c>
      <c r="H70" s="98" t="s">
        <v>33</v>
      </c>
      <c r="I70" s="399">
        <f>(C70-C53)*20</f>
        <v>1240</v>
      </c>
      <c r="J70" s="401">
        <f>I70/F53</f>
        <v>12.4</v>
      </c>
    </row>
    <row r="71" spans="1:10" ht="16.5" hidden="1" outlineLevel="2">
      <c r="A71" s="372">
        <f>B71-B28</f>
        <v>52</v>
      </c>
      <c r="B71" s="373">
        <v>42978</v>
      </c>
      <c r="C71" s="374">
        <v>1418</v>
      </c>
      <c r="D71" s="375">
        <v>1417</v>
      </c>
      <c r="E71" s="383">
        <f t="shared" ref="E71" si="65">(C71-D71)/C71</f>
        <v>7.0521861777150905E-4</v>
      </c>
      <c r="F71" s="375">
        <f t="shared" ref="F71" si="66">(C71-D71)*20</f>
        <v>20</v>
      </c>
      <c r="G71" s="384">
        <f t="shared" ref="G71" si="67">F71/I71</f>
        <v>2.7777777777777801E-2</v>
      </c>
      <c r="H71" s="98" t="s">
        <v>33</v>
      </c>
      <c r="I71" s="399">
        <f>(C71-C53)*20</f>
        <v>720</v>
      </c>
      <c r="J71" s="401">
        <f>I71/F53</f>
        <v>7.2</v>
      </c>
    </row>
    <row r="72" spans="1:10" hidden="1" outlineLevel="2">
      <c r="A72" s="372">
        <f>B72-B28</f>
        <v>53</v>
      </c>
      <c r="B72" s="373">
        <v>42979</v>
      </c>
      <c r="C72" s="374">
        <v>1415</v>
      </c>
      <c r="D72" s="375">
        <v>1418</v>
      </c>
      <c r="E72" s="402">
        <f t="shared" ref="E72" si="68">(C72-D72)/C72</f>
        <v>-2.1201413427561801E-3</v>
      </c>
      <c r="F72" s="375"/>
      <c r="G72" s="384"/>
      <c r="H72" s="403" t="s">
        <v>40</v>
      </c>
      <c r="I72" s="399">
        <f>(C72-C53)*20</f>
        <v>660</v>
      </c>
      <c r="J72" s="401">
        <f>I72/F53</f>
        <v>6.6</v>
      </c>
    </row>
    <row r="73" spans="1:10" hidden="1" outlineLevel="2">
      <c r="A73" s="372">
        <f>B73-B28</f>
        <v>56</v>
      </c>
      <c r="B73" s="373">
        <v>42982</v>
      </c>
      <c r="C73" s="374">
        <v>1394</v>
      </c>
      <c r="D73" s="375">
        <v>1417</v>
      </c>
      <c r="E73" s="402">
        <f t="shared" ref="E73" si="69">(C73-D73)/C73</f>
        <v>-1.6499282639885201E-2</v>
      </c>
      <c r="F73" s="375"/>
      <c r="G73" s="384"/>
      <c r="H73" s="403" t="s">
        <v>40</v>
      </c>
      <c r="I73" s="399">
        <f>(C73-C53)*20</f>
        <v>240</v>
      </c>
      <c r="J73" s="401">
        <f>I73/F53</f>
        <v>2.4</v>
      </c>
    </row>
    <row r="74" spans="1:10" ht="48" customHeight="1" outlineLevel="1">
      <c r="A74" s="846" t="s">
        <v>41</v>
      </c>
      <c r="B74" s="768"/>
      <c r="C74" s="768"/>
      <c r="D74" s="768"/>
      <c r="E74" s="768"/>
      <c r="F74" s="768"/>
      <c r="G74" s="768"/>
      <c r="H74" s="768"/>
      <c r="I74" s="768"/>
      <c r="J74" s="769"/>
    </row>
    <row r="75" spans="1:10" ht="16.5">
      <c r="A75" s="117"/>
      <c r="B75" s="118"/>
      <c r="C75" s="119"/>
      <c r="D75" s="119"/>
      <c r="E75" s="120"/>
      <c r="F75" s="119"/>
      <c r="G75" s="119"/>
      <c r="H75" s="404"/>
      <c r="I75" s="406"/>
    </row>
    <row r="76" spans="1:10" ht="16.5">
      <c r="A76" s="73"/>
      <c r="B76" s="74"/>
      <c r="C76" s="75"/>
      <c r="D76" s="75"/>
      <c r="E76" s="220"/>
      <c r="F76" s="75"/>
      <c r="G76" s="75"/>
      <c r="H76" s="221"/>
      <c r="I76" s="141"/>
    </row>
    <row r="77" spans="1:10" ht="16.5">
      <c r="A77" s="222"/>
      <c r="B77" s="223"/>
      <c r="C77" s="224"/>
      <c r="D77" s="224"/>
      <c r="E77" s="225"/>
      <c r="F77" s="224"/>
      <c r="G77" s="224"/>
      <c r="H77" s="226"/>
      <c r="I77" s="233"/>
    </row>
    <row r="80" spans="1:10" collapsed="1">
      <c r="A80" s="767" t="s">
        <v>32</v>
      </c>
      <c r="B80" s="768"/>
      <c r="C80" s="768"/>
      <c r="D80" s="768"/>
      <c r="E80" s="768"/>
      <c r="F80" s="768"/>
      <c r="G80" s="768"/>
      <c r="H80" s="768"/>
      <c r="I80" s="769"/>
    </row>
    <row r="81" spans="1:9" ht="17.25" hidden="1" customHeight="1" outlineLevel="1">
      <c r="A81" s="797" t="s">
        <v>155</v>
      </c>
      <c r="B81" s="798"/>
      <c r="C81" s="799"/>
      <c r="D81" s="131" t="s">
        <v>25</v>
      </c>
      <c r="E81" s="798" t="s">
        <v>102</v>
      </c>
      <c r="F81" s="799"/>
      <c r="G81" s="798" t="s">
        <v>103</v>
      </c>
      <c r="H81" s="798"/>
      <c r="I81" s="800"/>
    </row>
    <row r="82" spans="1:9" ht="17.25" hidden="1" customHeight="1" outlineLevel="1">
      <c r="A82" s="132" t="s">
        <v>104</v>
      </c>
      <c r="B82" s="847" t="s">
        <v>156</v>
      </c>
      <c r="C82" s="809"/>
      <c r="D82" s="133" t="s">
        <v>157</v>
      </c>
      <c r="E82" s="803" t="s">
        <v>107</v>
      </c>
      <c r="F82" s="803"/>
      <c r="G82" s="804" t="s">
        <v>158</v>
      </c>
      <c r="H82" s="804"/>
      <c r="I82" s="805"/>
    </row>
    <row r="83" spans="1:9" ht="17.25" hidden="1" customHeight="1" outlineLevel="1">
      <c r="A83" s="132" t="s">
        <v>104</v>
      </c>
      <c r="B83" s="847" t="s">
        <v>159</v>
      </c>
      <c r="C83" s="809"/>
      <c r="D83" s="134" t="s">
        <v>160</v>
      </c>
      <c r="E83" s="803" t="s">
        <v>111</v>
      </c>
      <c r="F83" s="803"/>
      <c r="G83" s="801" t="s">
        <v>112</v>
      </c>
      <c r="H83" s="801"/>
      <c r="I83" s="806"/>
    </row>
    <row r="84" spans="1:9" ht="17.25" hidden="1" customHeight="1" outlineLevel="1">
      <c r="A84" s="807" t="s">
        <v>112</v>
      </c>
      <c r="B84" s="801"/>
      <c r="C84" s="802"/>
      <c r="D84" s="135"/>
      <c r="E84" s="801"/>
      <c r="F84" s="802"/>
      <c r="G84" s="801"/>
      <c r="H84" s="801"/>
      <c r="I84" s="806"/>
    </row>
    <row r="85" spans="1:9" ht="17.25" hidden="1" customHeight="1" outlineLevel="1">
      <c r="A85" s="136" t="s">
        <v>104</v>
      </c>
      <c r="B85" s="808" t="s">
        <v>161</v>
      </c>
      <c r="C85" s="809"/>
      <c r="D85" s="137" t="s">
        <v>157</v>
      </c>
      <c r="E85" s="803" t="s">
        <v>107</v>
      </c>
      <c r="F85" s="803"/>
      <c r="G85" s="804" t="s">
        <v>158</v>
      </c>
      <c r="H85" s="804"/>
      <c r="I85" s="805"/>
    </row>
    <row r="86" spans="1:9" ht="17.25" hidden="1" customHeight="1" outlineLevel="1">
      <c r="A86" s="136" t="s">
        <v>104</v>
      </c>
      <c r="B86" s="808" t="s">
        <v>159</v>
      </c>
      <c r="C86" s="809"/>
      <c r="D86" s="405" t="s">
        <v>160</v>
      </c>
      <c r="E86" s="803" t="s">
        <v>111</v>
      </c>
      <c r="F86" s="803"/>
      <c r="G86" s="801" t="s">
        <v>112</v>
      </c>
      <c r="H86" s="801"/>
      <c r="I86" s="806"/>
    </row>
    <row r="88" spans="1:9" ht="16.5" collapsed="1">
      <c r="A88" s="816" t="s">
        <v>40</v>
      </c>
      <c r="B88" s="817"/>
      <c r="C88" s="817"/>
      <c r="D88" s="817"/>
      <c r="E88" s="817"/>
      <c r="F88" s="779"/>
      <c r="G88" s="779"/>
      <c r="H88" s="779"/>
      <c r="I88" s="780"/>
    </row>
    <row r="89" spans="1:9" hidden="1" outlineLevel="1">
      <c r="A89" s="797" t="s">
        <v>117</v>
      </c>
      <c r="B89" s="799"/>
      <c r="C89" s="798" t="s">
        <v>25</v>
      </c>
      <c r="D89" s="799"/>
      <c r="E89" s="799"/>
      <c r="F89" s="799"/>
      <c r="G89" s="799"/>
      <c r="H89" s="799"/>
      <c r="I89" s="818"/>
    </row>
    <row r="90" spans="1:9" hidden="1" outlineLevel="1">
      <c r="A90" s="140" t="s">
        <v>104</v>
      </c>
      <c r="B90" s="139" t="s">
        <v>118</v>
      </c>
      <c r="C90" s="819" t="s">
        <v>162</v>
      </c>
      <c r="D90" s="820"/>
      <c r="E90" s="820"/>
      <c r="F90" s="820"/>
      <c r="G90" s="820"/>
      <c r="H90" s="820"/>
      <c r="I90" s="821"/>
    </row>
    <row r="92" spans="1:9" ht="16.5" collapsed="1">
      <c r="A92" s="777" t="s">
        <v>33</v>
      </c>
      <c r="B92" s="778"/>
      <c r="C92" s="778"/>
      <c r="D92" s="778"/>
      <c r="E92" s="778"/>
      <c r="F92" s="779"/>
      <c r="G92" s="779"/>
      <c r="H92" s="779"/>
      <c r="I92" s="780"/>
    </row>
    <row r="93" spans="1:9" hidden="1" outlineLevel="1">
      <c r="A93" s="797" t="s">
        <v>117</v>
      </c>
      <c r="B93" s="799"/>
      <c r="C93" s="798" t="s">
        <v>25</v>
      </c>
      <c r="D93" s="799"/>
      <c r="E93" s="799"/>
      <c r="F93" s="799"/>
      <c r="G93" s="799"/>
      <c r="H93" s="799"/>
      <c r="I93" s="818"/>
    </row>
    <row r="94" spans="1:9" hidden="1" outlineLevel="1">
      <c r="A94" s="140" t="s">
        <v>104</v>
      </c>
      <c r="B94" s="139" t="s">
        <v>163</v>
      </c>
      <c r="C94" s="819" t="s">
        <v>162</v>
      </c>
      <c r="D94" s="820"/>
      <c r="E94" s="820"/>
      <c r="F94" s="820"/>
      <c r="G94" s="820"/>
      <c r="H94" s="820"/>
      <c r="I94" s="821"/>
    </row>
    <row r="96" spans="1:9" ht="16.5" collapsed="1">
      <c r="A96" s="781" t="s">
        <v>35</v>
      </c>
      <c r="B96" s="782"/>
      <c r="C96" s="782"/>
      <c r="D96" s="782"/>
      <c r="E96" s="782"/>
      <c r="F96" s="779"/>
      <c r="G96" s="779"/>
      <c r="H96" s="779"/>
      <c r="I96" s="780"/>
    </row>
    <row r="97" spans="1:9" hidden="1" outlineLevel="1">
      <c r="A97" s="797" t="s">
        <v>121</v>
      </c>
      <c r="B97" s="798"/>
      <c r="C97" s="799"/>
      <c r="D97" s="131" t="s">
        <v>25</v>
      </c>
      <c r="E97" s="798" t="s">
        <v>102</v>
      </c>
      <c r="F97" s="799"/>
      <c r="G97" s="798" t="s">
        <v>103</v>
      </c>
      <c r="H97" s="798"/>
      <c r="I97" s="800"/>
    </row>
    <row r="98" spans="1:9" hidden="1" outlineLevel="1">
      <c r="A98" s="132" t="s">
        <v>104</v>
      </c>
      <c r="B98" s="801" t="s">
        <v>164</v>
      </c>
      <c r="C98" s="802"/>
      <c r="D98" s="133" t="s">
        <v>123</v>
      </c>
      <c r="E98" s="804" t="s">
        <v>124</v>
      </c>
      <c r="F98" s="802"/>
      <c r="G98" s="804" t="s">
        <v>125</v>
      </c>
      <c r="H98" s="822"/>
      <c r="I98" s="823"/>
    </row>
    <row r="99" spans="1:9" hidden="1" outlineLevel="1">
      <c r="A99" s="140" t="s">
        <v>104</v>
      </c>
      <c r="B99" s="824" t="s">
        <v>165</v>
      </c>
      <c r="C99" s="820"/>
      <c r="D99" s="139"/>
      <c r="E99" s="824"/>
      <c r="F99" s="820"/>
      <c r="G99" s="824" t="s">
        <v>33</v>
      </c>
      <c r="H99" s="820"/>
      <c r="I99" s="821"/>
    </row>
  </sheetData>
  <sortState ref="B2:I11">
    <sortCondition ref="B1"/>
  </sortState>
  <mergeCells count="46">
    <mergeCell ref="B98:C98"/>
    <mergeCell ref="E98:F98"/>
    <mergeCell ref="G98:I98"/>
    <mergeCell ref="B99:C99"/>
    <mergeCell ref="E99:F99"/>
    <mergeCell ref="G99:I99"/>
    <mergeCell ref="A93:B93"/>
    <mergeCell ref="C93:I93"/>
    <mergeCell ref="C94:I94"/>
    <mergeCell ref="A96:I96"/>
    <mergeCell ref="A97:C97"/>
    <mergeCell ref="E97:F97"/>
    <mergeCell ref="G97:I97"/>
    <mergeCell ref="A88:I88"/>
    <mergeCell ref="A89:B89"/>
    <mergeCell ref="C89:I89"/>
    <mergeCell ref="C90:I90"/>
    <mergeCell ref="A92:I92"/>
    <mergeCell ref="B85:C85"/>
    <mergeCell ref="E85:F85"/>
    <mergeCell ref="G85:I85"/>
    <mergeCell ref="B86:C86"/>
    <mergeCell ref="E86:F86"/>
    <mergeCell ref="G86:I86"/>
    <mergeCell ref="B83:C83"/>
    <mergeCell ref="E83:F83"/>
    <mergeCell ref="G83:I83"/>
    <mergeCell ref="A84:C84"/>
    <mergeCell ref="E84:F84"/>
    <mergeCell ref="G84:I84"/>
    <mergeCell ref="A81:C81"/>
    <mergeCell ref="E81:F81"/>
    <mergeCell ref="G81:I81"/>
    <mergeCell ref="B82:C82"/>
    <mergeCell ref="E82:F82"/>
    <mergeCell ref="G82:I82"/>
    <mergeCell ref="A29:J29"/>
    <mergeCell ref="A31:J31"/>
    <mergeCell ref="A52:J52"/>
    <mergeCell ref="A74:J74"/>
    <mergeCell ref="A80:I80"/>
    <mergeCell ref="A2:I2"/>
    <mergeCell ref="A5:J5"/>
    <mergeCell ref="A10:J10"/>
    <mergeCell ref="A15:J15"/>
    <mergeCell ref="A26:J2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112"/>
  <sheetViews>
    <sheetView workbookViewId="0">
      <pane ySplit="1" topLeftCell="A2" activePane="bottomLeft" state="frozen"/>
      <selection pane="bottomLeft" activeCell="K99" sqref="K99"/>
    </sheetView>
  </sheetViews>
  <sheetFormatPr defaultColWidth="9" defaultRowHeight="13.5" outlineLevelRow="2"/>
  <cols>
    <col min="1" max="1" width="13.125" customWidth="1"/>
    <col min="2" max="2" width="10" customWidth="1"/>
    <col min="3" max="3" width="14" customWidth="1"/>
    <col min="4" max="4" width="13.125" customWidth="1"/>
    <col min="5" max="5" width="12.25" customWidth="1"/>
    <col min="6" max="6" width="13.25" customWidth="1"/>
    <col min="7" max="7" width="11.375" customWidth="1"/>
    <col min="8" max="8" width="9" customWidth="1"/>
    <col min="9" max="9" width="8.375" customWidth="1"/>
    <col min="10" max="10" width="11.5" customWidth="1"/>
    <col min="12" max="12" width="14.625" customWidth="1"/>
    <col min="15" max="15" width="24.75" customWidth="1"/>
  </cols>
  <sheetData>
    <row r="1" spans="1:10">
      <c r="A1" s="284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>
      <c r="A2" s="789" t="s">
        <v>166</v>
      </c>
      <c r="B2" s="790"/>
      <c r="C2" s="790"/>
      <c r="D2" s="790"/>
      <c r="E2" s="790"/>
      <c r="F2" s="790"/>
      <c r="G2" s="790"/>
      <c r="H2" s="790"/>
      <c r="I2" s="791"/>
    </row>
    <row r="3" spans="1:10" ht="16.5">
      <c r="A3" s="285">
        <v>1</v>
      </c>
      <c r="B3" s="47">
        <v>41655</v>
      </c>
      <c r="C3" s="48">
        <v>4372</v>
      </c>
      <c r="D3" s="48">
        <v>4318</v>
      </c>
      <c r="E3" s="234">
        <f t="shared" ref="E3:E21" si="0">(C3-D3)/C3</f>
        <v>1.2351326623970701E-2</v>
      </c>
      <c r="F3" s="48">
        <f>(C3-D3)*10</f>
        <v>540</v>
      </c>
      <c r="G3" s="48">
        <v>4364</v>
      </c>
      <c r="H3" s="50">
        <f>(G3-C3)*10</f>
        <v>-80</v>
      </c>
      <c r="I3" s="105">
        <f>(-H3-F3)/F3</f>
        <v>-0.85185185185185197</v>
      </c>
    </row>
    <row r="4" spans="1:10" ht="16.5">
      <c r="A4" s="285">
        <v>2</v>
      </c>
      <c r="B4" s="47">
        <v>41809</v>
      </c>
      <c r="C4" s="48">
        <v>4238</v>
      </c>
      <c r="D4" s="48">
        <v>4190</v>
      </c>
      <c r="E4" s="234">
        <f t="shared" si="0"/>
        <v>1.13260972156678E-2</v>
      </c>
      <c r="F4" s="48">
        <f t="shared" ref="F4:F21" si="1">(C4-D4)*10</f>
        <v>480</v>
      </c>
      <c r="G4" s="48">
        <v>4250</v>
      </c>
      <c r="H4" s="50">
        <f t="shared" ref="H4:H22" si="2">(G4-C4)*10</f>
        <v>120</v>
      </c>
      <c r="I4" s="100">
        <f>H4/(F4)</f>
        <v>0.25</v>
      </c>
    </row>
    <row r="5" spans="1:10" ht="16.5">
      <c r="A5" s="285">
        <v>3</v>
      </c>
      <c r="B5" s="47">
        <v>41886</v>
      </c>
      <c r="C5" s="48">
        <v>4294</v>
      </c>
      <c r="D5" s="48">
        <v>4246</v>
      </c>
      <c r="E5" s="234">
        <f t="shared" si="0"/>
        <v>1.11783884489986E-2</v>
      </c>
      <c r="F5" s="48">
        <f t="shared" si="1"/>
        <v>480</v>
      </c>
      <c r="G5" s="48">
        <v>4186</v>
      </c>
      <c r="H5" s="286">
        <f t="shared" si="2"/>
        <v>-1080</v>
      </c>
      <c r="I5" s="308">
        <f>(-H5-F5)/F5</f>
        <v>1.25</v>
      </c>
    </row>
    <row r="6" spans="1:10" ht="16.5" collapsed="1">
      <c r="A6" s="285">
        <v>4</v>
      </c>
      <c r="B6" s="47">
        <v>42432</v>
      </c>
      <c r="C6" s="48">
        <v>1838</v>
      </c>
      <c r="D6" s="48">
        <v>1723</v>
      </c>
      <c r="E6" s="49">
        <f t="shared" si="0"/>
        <v>6.2568008705114295E-2</v>
      </c>
      <c r="F6" s="48">
        <f t="shared" si="1"/>
        <v>1150</v>
      </c>
      <c r="G6" s="48">
        <v>1806</v>
      </c>
      <c r="H6" s="50">
        <f t="shared" si="2"/>
        <v>-320</v>
      </c>
      <c r="I6" s="105">
        <f>(-H6-F6)/F6</f>
        <v>-0.72173913043478299</v>
      </c>
      <c r="J6" s="101" t="s">
        <v>90</v>
      </c>
    </row>
    <row r="7" spans="1:10" ht="16.5" hidden="1" outlineLevel="1">
      <c r="A7" s="834" t="s">
        <v>167</v>
      </c>
      <c r="B7" s="835"/>
      <c r="C7" s="835"/>
      <c r="D7" s="835"/>
      <c r="E7" s="835"/>
      <c r="F7" s="835"/>
      <c r="G7" s="835"/>
      <c r="H7" s="835"/>
      <c r="I7" s="835"/>
      <c r="J7" s="836"/>
    </row>
    <row r="8" spans="1:10" ht="36" hidden="1" outlineLevel="1">
      <c r="A8" s="51" t="s">
        <v>23</v>
      </c>
      <c r="B8" s="52" t="s">
        <v>14</v>
      </c>
      <c r="C8" s="53" t="s">
        <v>87</v>
      </c>
      <c r="D8" s="53" t="s">
        <v>3</v>
      </c>
      <c r="E8" s="54" t="s">
        <v>16</v>
      </c>
      <c r="F8" s="53" t="s">
        <v>17</v>
      </c>
      <c r="G8" s="55" t="s">
        <v>26</v>
      </c>
      <c r="H8" s="53" t="s">
        <v>25</v>
      </c>
      <c r="I8" s="54" t="s">
        <v>19</v>
      </c>
      <c r="J8" s="102" t="s">
        <v>147</v>
      </c>
    </row>
    <row r="9" spans="1:10" ht="16.5" hidden="1" outlineLevel="1">
      <c r="A9" s="56">
        <f>B9-B6</f>
        <v>11</v>
      </c>
      <c r="B9" s="57">
        <v>42443</v>
      </c>
      <c r="C9" s="58">
        <v>1820</v>
      </c>
      <c r="D9" s="59"/>
      <c r="E9" s="60"/>
      <c r="F9" s="61"/>
      <c r="G9" s="59"/>
      <c r="H9" s="59"/>
      <c r="I9" s="103">
        <f>(G6-C9)*10</f>
        <v>-140</v>
      </c>
      <c r="J9" s="104"/>
    </row>
    <row r="10" spans="1:10" ht="16.5">
      <c r="A10" s="285">
        <v>5</v>
      </c>
      <c r="B10" s="47">
        <v>42472</v>
      </c>
      <c r="C10" s="48">
        <v>1866</v>
      </c>
      <c r="D10" s="48">
        <v>1825</v>
      </c>
      <c r="E10" s="49">
        <f t="shared" si="0"/>
        <v>2.1972132904608799E-2</v>
      </c>
      <c r="F10" s="48">
        <f t="shared" si="1"/>
        <v>410</v>
      </c>
      <c r="G10" s="48">
        <v>1958</v>
      </c>
      <c r="H10" s="50">
        <f t="shared" si="2"/>
        <v>920</v>
      </c>
      <c r="I10" s="100">
        <f>H10/(F10)</f>
        <v>2.24390243902439</v>
      </c>
      <c r="J10" s="173" t="s">
        <v>152</v>
      </c>
    </row>
    <row r="11" spans="1:10" ht="16.5">
      <c r="A11" s="285">
        <v>6</v>
      </c>
      <c r="B11" s="47">
        <v>42529</v>
      </c>
      <c r="C11" s="48">
        <v>1918</v>
      </c>
      <c r="D11" s="48">
        <v>1896</v>
      </c>
      <c r="E11" s="234">
        <f t="shared" si="0"/>
        <v>1.1470281543274201E-2</v>
      </c>
      <c r="F11" s="48">
        <f t="shared" si="1"/>
        <v>220</v>
      </c>
      <c r="G11" s="48">
        <v>1980</v>
      </c>
      <c r="H11" s="50">
        <f t="shared" si="2"/>
        <v>620</v>
      </c>
      <c r="I11" s="100">
        <f>H11/(F11)</f>
        <v>2.8181818181818201</v>
      </c>
    </row>
    <row r="12" spans="1:10" ht="16.5">
      <c r="A12" s="285">
        <v>7</v>
      </c>
      <c r="B12" s="47">
        <v>42565</v>
      </c>
      <c r="C12" s="48">
        <v>2104</v>
      </c>
      <c r="D12" s="48">
        <v>2040</v>
      </c>
      <c r="E12" s="49">
        <f t="shared" si="0"/>
        <v>3.04182509505703E-2</v>
      </c>
      <c r="F12" s="48">
        <f t="shared" si="1"/>
        <v>640</v>
      </c>
      <c r="G12" s="48">
        <v>2012</v>
      </c>
      <c r="H12" s="50">
        <f t="shared" si="2"/>
        <v>-920</v>
      </c>
      <c r="I12" s="105">
        <f>(-H12-F12)/F12</f>
        <v>0.4375</v>
      </c>
      <c r="J12" s="101" t="s">
        <v>90</v>
      </c>
    </row>
    <row r="13" spans="1:10" ht="16.5" collapsed="1">
      <c r="A13" s="285">
        <v>8</v>
      </c>
      <c r="B13" s="47">
        <v>42675</v>
      </c>
      <c r="C13" s="48">
        <v>1912</v>
      </c>
      <c r="D13" s="48">
        <v>1818</v>
      </c>
      <c r="E13" s="49">
        <f t="shared" si="0"/>
        <v>4.9163179916318002E-2</v>
      </c>
      <c r="F13" s="48">
        <f t="shared" si="1"/>
        <v>940</v>
      </c>
      <c r="G13" s="48">
        <v>2656</v>
      </c>
      <c r="H13" s="50">
        <f t="shared" si="2"/>
        <v>7440</v>
      </c>
      <c r="I13" s="100">
        <f>H13/(F13)</f>
        <v>7.9148936170212796</v>
      </c>
      <c r="J13" s="101" t="s">
        <v>90</v>
      </c>
    </row>
    <row r="14" spans="1:10" ht="16.5" hidden="1" outlineLevel="1">
      <c r="A14" s="834" t="s">
        <v>167</v>
      </c>
      <c r="B14" s="835"/>
      <c r="C14" s="835"/>
      <c r="D14" s="835"/>
      <c r="E14" s="835"/>
      <c r="F14" s="835"/>
      <c r="G14" s="835"/>
      <c r="H14" s="835"/>
      <c r="I14" s="835"/>
      <c r="J14" s="836"/>
    </row>
    <row r="15" spans="1:10" ht="36" hidden="1" outlineLevel="1">
      <c r="A15" s="51" t="s">
        <v>23</v>
      </c>
      <c r="B15" s="52" t="s">
        <v>14</v>
      </c>
      <c r="C15" s="53" t="s">
        <v>87</v>
      </c>
      <c r="D15" s="53" t="s">
        <v>3</v>
      </c>
      <c r="E15" s="54" t="s">
        <v>16</v>
      </c>
      <c r="F15" s="53" t="s">
        <v>17</v>
      </c>
      <c r="G15" s="55" t="s">
        <v>26</v>
      </c>
      <c r="H15" s="53" t="s">
        <v>25</v>
      </c>
      <c r="I15" s="54" t="s">
        <v>19</v>
      </c>
      <c r="J15" s="102" t="s">
        <v>147</v>
      </c>
    </row>
    <row r="16" spans="1:10" ht="16.5" hidden="1" outlineLevel="1">
      <c r="A16" s="56">
        <f>B16-B13</f>
        <v>3</v>
      </c>
      <c r="B16" s="57">
        <v>42678</v>
      </c>
      <c r="C16" s="58">
        <v>1846</v>
      </c>
      <c r="D16" s="59"/>
      <c r="E16" s="60"/>
      <c r="F16" s="61"/>
      <c r="G16" s="59"/>
      <c r="H16" s="59"/>
      <c r="I16" s="103">
        <f>(G13-C16)*10</f>
        <v>8100</v>
      </c>
      <c r="J16" s="104"/>
    </row>
    <row r="17" spans="1:10" ht="16.5" collapsed="1">
      <c r="A17" s="285">
        <v>9</v>
      </c>
      <c r="B17" s="47">
        <v>42769</v>
      </c>
      <c r="C17" s="48">
        <v>2730</v>
      </c>
      <c r="D17" s="48">
        <v>2675</v>
      </c>
      <c r="E17" s="49">
        <f t="shared" si="0"/>
        <v>2.0146520146520099E-2</v>
      </c>
      <c r="F17" s="48">
        <f t="shared" si="1"/>
        <v>550</v>
      </c>
      <c r="G17" s="48">
        <v>2854</v>
      </c>
      <c r="H17" s="50">
        <f t="shared" si="2"/>
        <v>1240</v>
      </c>
      <c r="I17" s="100">
        <f>H17/(F17)</f>
        <v>2.25454545454545</v>
      </c>
      <c r="J17" s="101" t="s">
        <v>90</v>
      </c>
    </row>
    <row r="18" spans="1:10" ht="16.5" hidden="1" outlineLevel="1">
      <c r="A18" s="834" t="s">
        <v>167</v>
      </c>
      <c r="B18" s="835"/>
      <c r="C18" s="835"/>
      <c r="D18" s="835"/>
      <c r="E18" s="835"/>
      <c r="F18" s="835"/>
      <c r="G18" s="835"/>
      <c r="H18" s="835"/>
      <c r="I18" s="835"/>
      <c r="J18" s="836"/>
    </row>
    <row r="19" spans="1:10" ht="36" hidden="1" outlineLevel="1">
      <c r="A19" s="51" t="s">
        <v>23</v>
      </c>
      <c r="B19" s="52" t="s">
        <v>14</v>
      </c>
      <c r="C19" s="53" t="s">
        <v>87</v>
      </c>
      <c r="D19" s="53" t="s">
        <v>3</v>
      </c>
      <c r="E19" s="54" t="s">
        <v>16</v>
      </c>
      <c r="F19" s="53" t="s">
        <v>17</v>
      </c>
      <c r="G19" s="55" t="s">
        <v>26</v>
      </c>
      <c r="H19" s="53" t="s">
        <v>25</v>
      </c>
      <c r="I19" s="54" t="s">
        <v>19</v>
      </c>
      <c r="J19" s="102" t="s">
        <v>147</v>
      </c>
    </row>
    <row r="20" spans="1:10" ht="16.5" hidden="1" outlineLevel="1">
      <c r="A20" s="56">
        <f>B20-B17</f>
        <v>4</v>
      </c>
      <c r="B20" s="57">
        <v>42773</v>
      </c>
      <c r="C20" s="58">
        <v>2728</v>
      </c>
      <c r="D20" s="59"/>
      <c r="E20" s="60"/>
      <c r="F20" s="61"/>
      <c r="G20" s="59"/>
      <c r="H20" s="59"/>
      <c r="I20" s="103">
        <f>(G17-C20)*10</f>
        <v>1260</v>
      </c>
      <c r="J20" s="104"/>
    </row>
    <row r="21" spans="1:10" ht="16.5">
      <c r="A21" s="285">
        <v>10</v>
      </c>
      <c r="B21" s="47">
        <v>42832</v>
      </c>
      <c r="C21" s="48">
        <v>2779</v>
      </c>
      <c r="D21" s="48">
        <v>2673</v>
      </c>
      <c r="E21" s="49">
        <f t="shared" si="0"/>
        <v>3.8143216984526801E-2</v>
      </c>
      <c r="F21" s="48">
        <f t="shared" si="1"/>
        <v>1060</v>
      </c>
      <c r="G21" s="48">
        <v>2588</v>
      </c>
      <c r="H21" s="286">
        <f t="shared" si="2"/>
        <v>-1910</v>
      </c>
      <c r="I21" s="308">
        <f>(-H21-F21)/F21</f>
        <v>0.80188679245283001</v>
      </c>
      <c r="J21" s="101" t="s">
        <v>90</v>
      </c>
    </row>
    <row r="22" spans="1:10" ht="16.5" collapsed="1">
      <c r="A22" s="287">
        <v>11</v>
      </c>
      <c r="B22" s="74">
        <v>42929</v>
      </c>
      <c r="C22" s="75">
        <v>2490</v>
      </c>
      <c r="D22" s="75">
        <v>2355</v>
      </c>
      <c r="E22" s="220">
        <f t="shared" ref="E22" si="3">(C22-D22)/C22</f>
        <v>5.4216867469879498E-2</v>
      </c>
      <c r="F22" s="75">
        <f t="shared" ref="F22" si="4">(C22-D22)*10</f>
        <v>1350</v>
      </c>
      <c r="G22" s="75">
        <v>2620</v>
      </c>
      <c r="H22" s="221">
        <f t="shared" si="2"/>
        <v>1300</v>
      </c>
      <c r="I22" s="309">
        <f>H22/(F22)</f>
        <v>0.96296296296296302</v>
      </c>
      <c r="J22" s="173" t="s">
        <v>152</v>
      </c>
    </row>
    <row r="23" spans="1:10" ht="16.5" hidden="1" outlineLevel="1">
      <c r="A23" s="848" t="s">
        <v>168</v>
      </c>
      <c r="B23" s="733"/>
      <c r="C23" s="733"/>
      <c r="D23" s="733"/>
      <c r="E23" s="733"/>
      <c r="F23" s="733"/>
      <c r="G23" s="733"/>
      <c r="H23" s="733"/>
      <c r="I23" s="744"/>
      <c r="J23" s="849"/>
    </row>
    <row r="24" spans="1:10" ht="36" hidden="1" outlineLevel="1">
      <c r="A24" s="288" t="s">
        <v>23</v>
      </c>
      <c r="B24" s="289" t="s">
        <v>14</v>
      </c>
      <c r="C24" s="290" t="s">
        <v>15</v>
      </c>
      <c r="D24" s="290" t="s">
        <v>9</v>
      </c>
      <c r="E24" s="291" t="s">
        <v>16</v>
      </c>
      <c r="F24" s="290" t="s">
        <v>17</v>
      </c>
      <c r="G24" s="292" t="s">
        <v>26</v>
      </c>
      <c r="H24" s="290" t="s">
        <v>25</v>
      </c>
      <c r="I24" s="291" t="s">
        <v>19</v>
      </c>
      <c r="J24" s="310" t="s">
        <v>147</v>
      </c>
    </row>
    <row r="25" spans="1:10" ht="16.5" hidden="1" outlineLevel="1">
      <c r="A25" s="850" t="s">
        <v>153</v>
      </c>
      <c r="B25" s="851"/>
      <c r="C25" s="851"/>
      <c r="D25" s="851"/>
      <c r="E25" s="851"/>
      <c r="F25" s="851"/>
      <c r="G25" s="851"/>
      <c r="H25" s="851"/>
      <c r="I25" s="851"/>
      <c r="J25" s="852"/>
    </row>
    <row r="26" spans="1:10" ht="16.5" hidden="1" outlineLevel="1">
      <c r="A26" s="247">
        <f>B26-B22</f>
        <v>1</v>
      </c>
      <c r="B26" s="88">
        <v>42930</v>
      </c>
      <c r="C26" s="89">
        <v>2530</v>
      </c>
      <c r="D26" s="89">
        <v>2367</v>
      </c>
      <c r="E26" s="90">
        <f>(C26-D26)/C26</f>
        <v>6.4426877470355706E-2</v>
      </c>
      <c r="F26" s="89">
        <f>(C26-D26)*10</f>
        <v>1630</v>
      </c>
      <c r="G26" s="89"/>
      <c r="H26" s="89" t="s">
        <v>95</v>
      </c>
      <c r="I26" s="108"/>
      <c r="J26" s="109"/>
    </row>
    <row r="27" spans="1:10" ht="16.5" hidden="1" outlineLevel="1">
      <c r="A27" s="247">
        <f>B27-B22</f>
        <v>4</v>
      </c>
      <c r="B27" s="88">
        <v>42933</v>
      </c>
      <c r="C27" s="78">
        <v>2592</v>
      </c>
      <c r="D27" s="78">
        <v>2384</v>
      </c>
      <c r="E27" s="90">
        <f>(C27-D27)/C27</f>
        <v>8.0246913580246895E-2</v>
      </c>
      <c r="F27" s="89">
        <f>(C27-D27)*10</f>
        <v>2080</v>
      </c>
      <c r="G27" s="78"/>
      <c r="H27" s="89" t="s">
        <v>95</v>
      </c>
      <c r="I27" s="80"/>
      <c r="J27" s="110"/>
    </row>
    <row r="28" spans="1:10" ht="16.5" hidden="1" outlineLevel="1">
      <c r="A28" s="247">
        <f>B28-B22</f>
        <v>5</v>
      </c>
      <c r="B28" s="88">
        <v>42934</v>
      </c>
      <c r="C28" s="78">
        <v>2582</v>
      </c>
      <c r="D28" s="78">
        <v>2403</v>
      </c>
      <c r="E28" s="90">
        <f t="shared" ref="E28:E39" si="5">(C28-D28)/C28</f>
        <v>6.9326103795507396E-2</v>
      </c>
      <c r="F28" s="89">
        <f t="shared" ref="F28:F39" si="6">(C28-D28)*10</f>
        <v>1790</v>
      </c>
      <c r="G28" s="78"/>
      <c r="H28" s="89" t="s">
        <v>95</v>
      </c>
      <c r="I28" s="80"/>
      <c r="J28" s="110"/>
    </row>
    <row r="29" spans="1:10" ht="16.5" hidden="1" outlineLevel="1">
      <c r="A29" s="247">
        <f>B29-B22</f>
        <v>6</v>
      </c>
      <c r="B29" s="88">
        <v>42935</v>
      </c>
      <c r="C29" s="78">
        <v>2614</v>
      </c>
      <c r="D29" s="78">
        <v>2422</v>
      </c>
      <c r="E29" s="90">
        <f t="shared" si="5"/>
        <v>7.34506503442999E-2</v>
      </c>
      <c r="F29" s="89">
        <f t="shared" si="6"/>
        <v>1920</v>
      </c>
      <c r="G29" s="78"/>
      <c r="H29" s="89" t="s">
        <v>95</v>
      </c>
      <c r="I29" s="80"/>
      <c r="J29" s="110"/>
    </row>
    <row r="30" spans="1:10" ht="16.5" hidden="1" outlineLevel="1">
      <c r="A30" s="247">
        <f>B30-B22</f>
        <v>7</v>
      </c>
      <c r="B30" s="88">
        <v>42936</v>
      </c>
      <c r="C30" s="78">
        <v>2596</v>
      </c>
      <c r="D30" s="78">
        <v>2439</v>
      </c>
      <c r="E30" s="90">
        <f t="shared" si="5"/>
        <v>6.0477657935285097E-2</v>
      </c>
      <c r="F30" s="89">
        <f t="shared" si="6"/>
        <v>1570</v>
      </c>
      <c r="G30" s="78"/>
      <c r="H30" s="89" t="s">
        <v>95</v>
      </c>
      <c r="I30" s="80"/>
      <c r="J30" s="110"/>
    </row>
    <row r="31" spans="1:10" ht="16.5" hidden="1" outlineLevel="1">
      <c r="A31" s="247">
        <f>B31-B22</f>
        <v>8</v>
      </c>
      <c r="B31" s="88">
        <v>42937</v>
      </c>
      <c r="C31" s="78">
        <v>2576</v>
      </c>
      <c r="D31" s="78">
        <v>2454</v>
      </c>
      <c r="E31" s="90">
        <f t="shared" si="5"/>
        <v>4.7360248447205003E-2</v>
      </c>
      <c r="F31" s="89">
        <f t="shared" si="6"/>
        <v>1220</v>
      </c>
      <c r="G31" s="78"/>
      <c r="H31" s="89" t="s">
        <v>95</v>
      </c>
      <c r="I31" s="80"/>
      <c r="J31" s="110"/>
    </row>
    <row r="32" spans="1:10" ht="16.5" hidden="1" outlineLevel="1">
      <c r="A32" s="247">
        <f>B32-B22</f>
        <v>11</v>
      </c>
      <c r="B32" s="88">
        <v>42940</v>
      </c>
      <c r="C32" s="78">
        <v>2586</v>
      </c>
      <c r="D32" s="78">
        <v>2470</v>
      </c>
      <c r="E32" s="90">
        <f t="shared" si="5"/>
        <v>4.4856921887084303E-2</v>
      </c>
      <c r="F32" s="89">
        <f t="shared" si="6"/>
        <v>1160</v>
      </c>
      <c r="G32" s="78"/>
      <c r="H32" s="89" t="s">
        <v>95</v>
      </c>
      <c r="I32" s="80"/>
      <c r="J32" s="110"/>
    </row>
    <row r="33" spans="1:10" ht="16.5" hidden="1" outlineLevel="1">
      <c r="A33" s="247">
        <f>B33-B22</f>
        <v>12</v>
      </c>
      <c r="B33" s="88">
        <v>42941</v>
      </c>
      <c r="C33" s="78">
        <v>2672</v>
      </c>
      <c r="D33" s="78">
        <v>2487</v>
      </c>
      <c r="E33" s="90">
        <f t="shared" si="5"/>
        <v>6.9236526946107796E-2</v>
      </c>
      <c r="F33" s="89">
        <f t="shared" si="6"/>
        <v>1850</v>
      </c>
      <c r="G33" s="78"/>
      <c r="H33" s="89" t="s">
        <v>95</v>
      </c>
      <c r="I33" s="80"/>
      <c r="J33" s="110"/>
    </row>
    <row r="34" spans="1:10" ht="16.5" hidden="1" outlineLevel="1">
      <c r="A34" s="247">
        <f>B34-B22</f>
        <v>13</v>
      </c>
      <c r="B34" s="88">
        <v>42942</v>
      </c>
      <c r="C34" s="78">
        <v>2654</v>
      </c>
      <c r="D34" s="78">
        <v>2504</v>
      </c>
      <c r="E34" s="90">
        <f t="shared" si="5"/>
        <v>5.6518462697814603E-2</v>
      </c>
      <c r="F34" s="89">
        <f t="shared" si="6"/>
        <v>1500</v>
      </c>
      <c r="G34" s="78"/>
      <c r="H34" s="89" t="s">
        <v>95</v>
      </c>
      <c r="I34" s="80"/>
      <c r="J34" s="110"/>
    </row>
    <row r="35" spans="1:10" ht="16.5" hidden="1" outlineLevel="1">
      <c r="A35" s="247">
        <f>B35-B22</f>
        <v>14</v>
      </c>
      <c r="B35" s="88">
        <v>42943</v>
      </c>
      <c r="C35" s="78">
        <v>2680</v>
      </c>
      <c r="D35" s="78">
        <v>2561</v>
      </c>
      <c r="E35" s="90">
        <f t="shared" si="5"/>
        <v>4.4402985074626901E-2</v>
      </c>
      <c r="F35" s="89">
        <f t="shared" si="6"/>
        <v>1190</v>
      </c>
      <c r="G35" s="78"/>
      <c r="H35" s="89" t="s">
        <v>95</v>
      </c>
      <c r="I35" s="80"/>
      <c r="J35" s="110"/>
    </row>
    <row r="36" spans="1:10" ht="16.5" hidden="1" outlineLevel="1">
      <c r="A36" s="247">
        <f>B36-B22</f>
        <v>15</v>
      </c>
      <c r="B36" s="88">
        <v>42944</v>
      </c>
      <c r="C36" s="78">
        <v>2634</v>
      </c>
      <c r="D36" s="78">
        <v>2537</v>
      </c>
      <c r="E36" s="90">
        <f t="shared" si="5"/>
        <v>3.6826119969627903E-2</v>
      </c>
      <c r="F36" s="89">
        <f t="shared" si="6"/>
        <v>970</v>
      </c>
      <c r="G36" s="78"/>
      <c r="H36" s="89" t="s">
        <v>95</v>
      </c>
      <c r="I36" s="80"/>
      <c r="J36" s="110"/>
    </row>
    <row r="37" spans="1:10" ht="16.5" hidden="1" outlineLevel="1">
      <c r="A37" s="247">
        <f>B37-B22</f>
        <v>18</v>
      </c>
      <c r="B37" s="88">
        <v>42947</v>
      </c>
      <c r="C37" s="78">
        <v>2710</v>
      </c>
      <c r="D37" s="78">
        <v>2556</v>
      </c>
      <c r="E37" s="90">
        <f t="shared" si="5"/>
        <v>5.6826568265682699E-2</v>
      </c>
      <c r="F37" s="89">
        <f t="shared" si="6"/>
        <v>1540</v>
      </c>
      <c r="G37" s="78"/>
      <c r="H37" s="89" t="s">
        <v>95</v>
      </c>
      <c r="I37" s="80"/>
      <c r="J37" s="110"/>
    </row>
    <row r="38" spans="1:10" ht="16.5" hidden="1" outlineLevel="1">
      <c r="A38" s="247">
        <f>B38-B22</f>
        <v>19</v>
      </c>
      <c r="B38" s="88">
        <v>42948</v>
      </c>
      <c r="C38" s="78">
        <v>2700</v>
      </c>
      <c r="D38" s="78">
        <v>2573</v>
      </c>
      <c r="E38" s="90">
        <f t="shared" si="5"/>
        <v>4.7037037037037002E-2</v>
      </c>
      <c r="F38" s="89">
        <f t="shared" si="6"/>
        <v>1270</v>
      </c>
      <c r="G38" s="78"/>
      <c r="H38" s="89" t="s">
        <v>95</v>
      </c>
      <c r="I38" s="80"/>
      <c r="J38" s="110"/>
    </row>
    <row r="39" spans="1:10" ht="16.5" hidden="1" outlineLevel="1">
      <c r="A39" s="247">
        <f>B39-B22</f>
        <v>20</v>
      </c>
      <c r="B39" s="88">
        <v>42949</v>
      </c>
      <c r="C39" s="78">
        <v>2674</v>
      </c>
      <c r="D39" s="78">
        <v>2589</v>
      </c>
      <c r="E39" s="90">
        <f t="shared" si="5"/>
        <v>3.1787584143605101E-2</v>
      </c>
      <c r="F39" s="89">
        <f t="shared" si="6"/>
        <v>850</v>
      </c>
      <c r="G39" s="78"/>
      <c r="H39" s="89" t="s">
        <v>95</v>
      </c>
      <c r="I39" s="80"/>
      <c r="J39" s="110"/>
    </row>
    <row r="40" spans="1:10" ht="16.5" hidden="1" outlineLevel="1">
      <c r="A40" s="247">
        <f>B40-B22</f>
        <v>21</v>
      </c>
      <c r="B40" s="88">
        <v>42950</v>
      </c>
      <c r="C40" s="78">
        <v>2632</v>
      </c>
      <c r="D40" s="78">
        <v>2602</v>
      </c>
      <c r="E40" s="182">
        <f t="shared" ref="E40" si="7">(C40-D40)/C40</f>
        <v>1.1398176291793301E-2</v>
      </c>
      <c r="F40" s="89">
        <f t="shared" ref="F40" si="8">(C40-D40)*10</f>
        <v>300</v>
      </c>
      <c r="G40" s="78"/>
      <c r="H40" s="89" t="s">
        <v>95</v>
      </c>
      <c r="I40" s="80"/>
      <c r="J40" s="110"/>
    </row>
    <row r="41" spans="1:10" ht="16.5" hidden="1" outlineLevel="1">
      <c r="A41" s="187">
        <f>B41-B22</f>
        <v>22</v>
      </c>
      <c r="B41" s="183">
        <v>42951</v>
      </c>
      <c r="C41" s="80">
        <v>2660</v>
      </c>
      <c r="D41" s="80">
        <v>2614</v>
      </c>
      <c r="E41" s="293">
        <f t="shared" ref="E41" si="9">(C41-D41)/C41</f>
        <v>1.7293233082706801E-2</v>
      </c>
      <c r="F41" s="108">
        <f t="shared" ref="F41" si="10">(C41-D41)*10</f>
        <v>460</v>
      </c>
      <c r="G41" s="80"/>
      <c r="H41" s="294" t="s">
        <v>32</v>
      </c>
      <c r="I41" s="80"/>
      <c r="J41" s="311"/>
    </row>
    <row r="42" spans="1:10" ht="16.5" hidden="1" outlineLevel="1">
      <c r="A42" s="247">
        <f>B42-B22</f>
        <v>22</v>
      </c>
      <c r="B42" s="88">
        <v>42951</v>
      </c>
      <c r="C42" s="78">
        <v>2640</v>
      </c>
      <c r="D42" s="78">
        <v>2612</v>
      </c>
      <c r="E42" s="182">
        <f t="shared" ref="E42" si="11">(C42-D42)/C42</f>
        <v>1.06060606060606E-2</v>
      </c>
      <c r="F42" s="89">
        <f t="shared" ref="F42" si="12">(C42-D42)*10</f>
        <v>280</v>
      </c>
      <c r="G42" s="78"/>
      <c r="H42" s="98" t="s">
        <v>33</v>
      </c>
      <c r="I42" s="113">
        <f>(C42-C41)*10</f>
        <v>-200</v>
      </c>
      <c r="J42" s="312">
        <f>(-I42-F41)/F41</f>
        <v>-0.565217391304348</v>
      </c>
    </row>
    <row r="43" spans="1:10" ht="16.5" hidden="1" outlineLevel="1">
      <c r="A43" s="247">
        <f>B43-B22</f>
        <v>25</v>
      </c>
      <c r="B43" s="88">
        <v>42954</v>
      </c>
      <c r="C43" s="78">
        <v>2614</v>
      </c>
      <c r="D43" s="78">
        <v>2620</v>
      </c>
      <c r="E43" s="90">
        <f t="shared" ref="E43" si="13">(C43-D43)/C43</f>
        <v>-2.2953328232593702E-3</v>
      </c>
      <c r="F43" s="89"/>
      <c r="G43" s="78"/>
      <c r="H43" s="186" t="s">
        <v>40</v>
      </c>
      <c r="I43" s="113">
        <f>(C43-C41)*10</f>
        <v>-460</v>
      </c>
      <c r="J43" s="312">
        <f>(-I43-F41)/F41</f>
        <v>0</v>
      </c>
    </row>
    <row r="44" spans="1:10" ht="16.5" hidden="1" outlineLevel="1">
      <c r="A44" s="56"/>
      <c r="B44" s="153"/>
      <c r="C44" s="59"/>
      <c r="D44" s="59"/>
      <c r="E44" s="59"/>
      <c r="F44" s="59"/>
      <c r="G44" s="59"/>
      <c r="H44" s="59"/>
      <c r="I44" s="61"/>
      <c r="J44" s="104"/>
    </row>
    <row r="45" spans="1:10" ht="50.25" hidden="1" customHeight="1" outlineLevel="1">
      <c r="A45" s="853" t="s">
        <v>41</v>
      </c>
      <c r="B45" s="854"/>
      <c r="C45" s="854"/>
      <c r="D45" s="854"/>
      <c r="E45" s="854"/>
      <c r="F45" s="854"/>
      <c r="G45" s="854"/>
      <c r="H45" s="854"/>
      <c r="I45" s="854"/>
      <c r="J45" s="855"/>
    </row>
    <row r="46" spans="1:10" ht="50.25" hidden="1" customHeight="1" outlineLevel="1">
      <c r="A46" s="295"/>
      <c r="B46" s="296"/>
      <c r="C46" s="296"/>
      <c r="D46" s="296"/>
      <c r="E46" s="296"/>
      <c r="F46" s="296"/>
      <c r="G46" s="296"/>
      <c r="H46" s="296"/>
      <c r="I46" s="296"/>
      <c r="J46" s="296"/>
    </row>
    <row r="47" spans="1:10" ht="16.5" collapsed="1">
      <c r="A47" s="297">
        <v>12</v>
      </c>
      <c r="B47" s="298">
        <v>42956</v>
      </c>
      <c r="C47" s="299">
        <v>2696</v>
      </c>
      <c r="D47" s="299">
        <v>2639</v>
      </c>
      <c r="E47" s="300">
        <f t="shared" ref="E47" si="14">(C47-D47)/C47</f>
        <v>2.1142433234421401E-2</v>
      </c>
      <c r="F47" s="299">
        <f t="shared" ref="F47" si="15">(C47-D47)*10</f>
        <v>570</v>
      </c>
      <c r="G47" s="299">
        <v>2572</v>
      </c>
      <c r="H47" s="301">
        <f>(G47-C47)*10</f>
        <v>-1240</v>
      </c>
      <c r="I47" s="308">
        <f>(-H47-F47)/F47</f>
        <v>1.1754385964912299</v>
      </c>
      <c r="J47" s="101" t="s">
        <v>90</v>
      </c>
    </row>
    <row r="48" spans="1:10" ht="16.5" hidden="1" outlineLevel="1">
      <c r="A48" s="856" t="s">
        <v>168</v>
      </c>
      <c r="B48" s="857"/>
      <c r="C48" s="857"/>
      <c r="D48" s="857"/>
      <c r="E48" s="857"/>
      <c r="F48" s="857"/>
      <c r="G48" s="857"/>
      <c r="H48" s="857"/>
      <c r="I48" s="857"/>
      <c r="J48" s="858"/>
    </row>
    <row r="49" spans="1:10" ht="36" hidden="1" outlineLevel="1">
      <c r="A49" s="302" t="s">
        <v>23</v>
      </c>
      <c r="B49" s="289" t="s">
        <v>14</v>
      </c>
      <c r="C49" s="290" t="s">
        <v>15</v>
      </c>
      <c r="D49" s="290" t="s">
        <v>9</v>
      </c>
      <c r="E49" s="291" t="s">
        <v>16</v>
      </c>
      <c r="F49" s="290" t="s">
        <v>17</v>
      </c>
      <c r="G49" s="292" t="s">
        <v>26</v>
      </c>
      <c r="H49" s="290" t="s">
        <v>25</v>
      </c>
      <c r="I49" s="291" t="s">
        <v>19</v>
      </c>
      <c r="J49" s="313" t="s">
        <v>147</v>
      </c>
    </row>
    <row r="50" spans="1:10" ht="16.5" hidden="1" outlineLevel="1">
      <c r="A50" s="859" t="s">
        <v>153</v>
      </c>
      <c r="B50" s="851"/>
      <c r="C50" s="851"/>
      <c r="D50" s="851"/>
      <c r="E50" s="851"/>
      <c r="F50" s="851"/>
      <c r="G50" s="851"/>
      <c r="H50" s="851"/>
      <c r="I50" s="851"/>
      <c r="J50" s="860"/>
    </row>
    <row r="51" spans="1:10" ht="16.5" hidden="1" outlineLevel="1">
      <c r="A51" s="303">
        <f>B51-B47</f>
        <v>0</v>
      </c>
      <c r="B51" s="88">
        <v>42956</v>
      </c>
      <c r="C51" s="89">
        <v>2696</v>
      </c>
      <c r="D51" s="89">
        <v>2639</v>
      </c>
      <c r="E51" s="90">
        <f>(C51-D51)/C51</f>
        <v>2.1142433234421401E-2</v>
      </c>
      <c r="F51" s="89">
        <f>(C51-D51)*10</f>
        <v>570</v>
      </c>
      <c r="G51" s="89"/>
      <c r="H51" s="89" t="s">
        <v>95</v>
      </c>
      <c r="I51" s="108"/>
      <c r="J51" s="314"/>
    </row>
    <row r="52" spans="1:10" ht="16.5" hidden="1" outlineLevel="1">
      <c r="A52" s="303">
        <f>B52-B47</f>
        <v>1</v>
      </c>
      <c r="B52" s="88">
        <v>42957</v>
      </c>
      <c r="C52" s="89">
        <v>2706</v>
      </c>
      <c r="D52" s="89">
        <v>2645</v>
      </c>
      <c r="E52" s="90">
        <f>(C52-D52)/C52</f>
        <v>2.25424981522542E-2</v>
      </c>
      <c r="F52" s="89">
        <f>(C52-D52)*10</f>
        <v>610</v>
      </c>
      <c r="G52" s="89"/>
      <c r="H52" s="89" t="s">
        <v>95</v>
      </c>
      <c r="I52" s="108"/>
      <c r="J52" s="314"/>
    </row>
    <row r="53" spans="1:10" ht="16.5" hidden="1" outlineLevel="1">
      <c r="A53" s="303">
        <f>B53-B47</f>
        <v>2</v>
      </c>
      <c r="B53" s="88">
        <v>42958</v>
      </c>
      <c r="C53" s="89">
        <v>2572</v>
      </c>
      <c r="D53" s="89">
        <v>2644</v>
      </c>
      <c r="E53" s="90">
        <f>(C53-D53)/C53</f>
        <v>-2.79937791601866E-2</v>
      </c>
      <c r="F53" s="89">
        <f>(C53-D53)*10</f>
        <v>-720</v>
      </c>
      <c r="G53" s="89"/>
      <c r="H53" s="89" t="s">
        <v>95</v>
      </c>
      <c r="I53" s="80"/>
      <c r="J53" s="315"/>
    </row>
    <row r="54" spans="1:10" ht="16.5" hidden="1" outlineLevel="1">
      <c r="A54" s="303">
        <f>B54-B47</f>
        <v>5</v>
      </c>
      <c r="B54" s="88">
        <v>42961</v>
      </c>
      <c r="C54" s="89">
        <v>2582</v>
      </c>
      <c r="D54" s="89">
        <v>2643</v>
      </c>
      <c r="E54" s="90">
        <f>(C54-D54)/C54</f>
        <v>-2.3625096824167299E-2</v>
      </c>
      <c r="F54" s="89">
        <f>(C54-D54)*10</f>
        <v>-610</v>
      </c>
      <c r="G54" s="89"/>
      <c r="H54" s="89" t="s">
        <v>94</v>
      </c>
      <c r="I54" s="80"/>
      <c r="J54" s="315"/>
    </row>
    <row r="55" spans="1:10" ht="16.5" hidden="1" outlineLevel="1">
      <c r="A55" s="304"/>
      <c r="B55" s="92"/>
      <c r="C55" s="78"/>
      <c r="D55" s="78"/>
      <c r="E55" s="116"/>
      <c r="F55" s="78"/>
      <c r="G55" s="78"/>
      <c r="H55" s="78"/>
      <c r="I55" s="80"/>
      <c r="J55" s="315"/>
    </row>
    <row r="56" spans="1:10" ht="16.5" hidden="1" outlineLevel="1">
      <c r="A56" s="304"/>
      <c r="B56" s="92"/>
      <c r="C56" s="78"/>
      <c r="D56" s="78"/>
      <c r="E56" s="116"/>
      <c r="F56" s="78"/>
      <c r="G56" s="78"/>
      <c r="H56" s="78"/>
      <c r="I56" s="316"/>
      <c r="J56" s="317"/>
    </row>
    <row r="57" spans="1:10" ht="16.5" collapsed="1">
      <c r="A57" s="305">
        <v>13</v>
      </c>
      <c r="B57" s="298">
        <v>42965</v>
      </c>
      <c r="C57" s="306">
        <v>2706</v>
      </c>
      <c r="D57" s="306">
        <v>2652</v>
      </c>
      <c r="E57" s="300">
        <f t="shared" ref="E57" si="16">(C57-D57)/C57</f>
        <v>1.9955654101995599E-2</v>
      </c>
      <c r="F57" s="299">
        <f t="shared" ref="F57" si="17">(C57-D57)*10</f>
        <v>540</v>
      </c>
      <c r="G57" s="306">
        <v>2672</v>
      </c>
      <c r="H57" s="307">
        <f>(G57-C57)*10</f>
        <v>-340</v>
      </c>
      <c r="I57" s="105">
        <f>(-H57-F57)/F57</f>
        <v>-0.37037037037037002</v>
      </c>
      <c r="J57" s="101" t="s">
        <v>169</v>
      </c>
    </row>
    <row r="58" spans="1:10" ht="16.5" hidden="1" outlineLevel="1">
      <c r="A58" s="861" t="s">
        <v>168</v>
      </c>
      <c r="B58" s="857"/>
      <c r="C58" s="857"/>
      <c r="D58" s="857"/>
      <c r="E58" s="857"/>
      <c r="F58" s="857"/>
      <c r="G58" s="857"/>
      <c r="H58" s="857"/>
      <c r="I58" s="857"/>
      <c r="J58" s="862"/>
    </row>
    <row r="59" spans="1:10" ht="36" hidden="1" outlineLevel="1">
      <c r="A59" s="288" t="s">
        <v>23</v>
      </c>
      <c r="B59" s="289" t="s">
        <v>14</v>
      </c>
      <c r="C59" s="290" t="s">
        <v>15</v>
      </c>
      <c r="D59" s="290" t="s">
        <v>9</v>
      </c>
      <c r="E59" s="291" t="s">
        <v>16</v>
      </c>
      <c r="F59" s="290" t="s">
        <v>17</v>
      </c>
      <c r="G59" s="292" t="s">
        <v>26</v>
      </c>
      <c r="H59" s="290" t="s">
        <v>25</v>
      </c>
      <c r="I59" s="291" t="s">
        <v>19</v>
      </c>
      <c r="J59" s="310" t="s">
        <v>147</v>
      </c>
    </row>
    <row r="60" spans="1:10" ht="16.5" hidden="1" outlineLevel="1">
      <c r="A60" s="850" t="s">
        <v>153</v>
      </c>
      <c r="B60" s="851"/>
      <c r="C60" s="851"/>
      <c r="D60" s="851"/>
      <c r="E60" s="851"/>
      <c r="F60" s="851"/>
      <c r="G60" s="851"/>
      <c r="H60" s="851"/>
      <c r="I60" s="851"/>
      <c r="J60" s="852"/>
    </row>
    <row r="61" spans="1:10" ht="16.5" hidden="1" outlineLevel="1">
      <c r="A61" s="247">
        <f>B61-B61</f>
        <v>0</v>
      </c>
      <c r="B61" s="88">
        <v>42961</v>
      </c>
      <c r="C61" s="89">
        <v>2582</v>
      </c>
      <c r="D61" s="89">
        <v>2643</v>
      </c>
      <c r="E61" s="90">
        <f t="shared" ref="E61:E66" si="18">(C61-D61)/C61</f>
        <v>-2.3625096824167299E-2</v>
      </c>
      <c r="F61" s="89"/>
      <c r="G61" s="89"/>
      <c r="H61" s="89" t="s">
        <v>94</v>
      </c>
      <c r="I61" s="108"/>
      <c r="J61" s="109"/>
    </row>
    <row r="62" spans="1:10" ht="16.5" hidden="1" outlineLevel="1">
      <c r="A62" s="247">
        <f>B62-B61</f>
        <v>1</v>
      </c>
      <c r="B62" s="88">
        <v>42962</v>
      </c>
      <c r="C62" s="89">
        <v>2604</v>
      </c>
      <c r="D62" s="89">
        <v>2643</v>
      </c>
      <c r="E62" s="90">
        <f t="shared" si="18"/>
        <v>-1.4976958525345601E-2</v>
      </c>
      <c r="F62" s="89"/>
      <c r="G62" s="89"/>
      <c r="H62" s="89" t="s">
        <v>94</v>
      </c>
      <c r="I62" s="108"/>
      <c r="J62" s="109"/>
    </row>
    <row r="63" spans="1:10" ht="16.5" hidden="1" outlineLevel="1">
      <c r="A63" s="247">
        <f>B63-B61</f>
        <v>2</v>
      </c>
      <c r="B63" s="88">
        <v>42963</v>
      </c>
      <c r="C63" s="78">
        <v>2618</v>
      </c>
      <c r="D63" s="78">
        <v>2646</v>
      </c>
      <c r="E63" s="90">
        <f t="shared" si="18"/>
        <v>-1.06951871657754E-2</v>
      </c>
      <c r="F63" s="78"/>
      <c r="G63" s="78"/>
      <c r="H63" s="89" t="s">
        <v>94</v>
      </c>
      <c r="I63" s="80"/>
      <c r="J63" s="110"/>
    </row>
    <row r="64" spans="1:10" ht="16.5" hidden="1" outlineLevel="1">
      <c r="A64" s="247">
        <f>B64-B61</f>
        <v>3</v>
      </c>
      <c r="B64" s="88">
        <v>42964</v>
      </c>
      <c r="C64" s="78">
        <v>2650</v>
      </c>
      <c r="D64" s="78">
        <v>2649</v>
      </c>
      <c r="E64" s="182">
        <f t="shared" si="18"/>
        <v>3.7735849056603799E-4</v>
      </c>
      <c r="F64" s="78">
        <f t="shared" ref="F64:F69" si="19">(C64-D64)*10</f>
        <v>10</v>
      </c>
      <c r="G64" s="78"/>
      <c r="H64" s="294" t="s">
        <v>32</v>
      </c>
      <c r="I64" s="80"/>
      <c r="J64" s="110"/>
    </row>
    <row r="65" spans="1:10" ht="16.5" hidden="1" outlineLevel="1">
      <c r="A65" s="247">
        <f>B65-B61</f>
        <v>3</v>
      </c>
      <c r="B65" s="88">
        <v>42964</v>
      </c>
      <c r="C65" s="78">
        <v>2674</v>
      </c>
      <c r="D65" s="78">
        <v>2650</v>
      </c>
      <c r="E65" s="182">
        <f t="shared" si="18"/>
        <v>8.9753178758414393E-3</v>
      </c>
      <c r="F65" s="78">
        <f t="shared" si="19"/>
        <v>240</v>
      </c>
      <c r="G65" s="97">
        <f t="shared" ref="G65:G70" si="20">F65/I65</f>
        <v>1</v>
      </c>
      <c r="H65" s="98" t="s">
        <v>33</v>
      </c>
      <c r="I65" s="111">
        <f>(C65-C64)*10</f>
        <v>240</v>
      </c>
      <c r="J65" s="346">
        <f>I65/F64</f>
        <v>24</v>
      </c>
    </row>
    <row r="66" spans="1:10" ht="16.5" hidden="1" outlineLevel="1">
      <c r="A66" s="247">
        <f>B66-B61</f>
        <v>4</v>
      </c>
      <c r="B66" s="88">
        <v>42965</v>
      </c>
      <c r="C66" s="78">
        <v>2706</v>
      </c>
      <c r="D66" s="78">
        <v>2652</v>
      </c>
      <c r="E66" s="182">
        <f t="shared" si="18"/>
        <v>1.9955654101995599E-2</v>
      </c>
      <c r="F66" s="78">
        <f t="shared" si="19"/>
        <v>540</v>
      </c>
      <c r="G66" s="97">
        <f t="shared" si="20"/>
        <v>0.96428571428571397</v>
      </c>
      <c r="H66" s="98" t="s">
        <v>33</v>
      </c>
      <c r="I66" s="111">
        <f>(C66-C64)*10</f>
        <v>560</v>
      </c>
      <c r="J66" s="346">
        <f>I66/F64</f>
        <v>56</v>
      </c>
    </row>
    <row r="67" spans="1:10" ht="16.5" hidden="1" outlineLevel="1">
      <c r="A67" s="247">
        <f>B67-B61</f>
        <v>7</v>
      </c>
      <c r="B67" s="88">
        <v>42968</v>
      </c>
      <c r="C67" s="78">
        <v>2706</v>
      </c>
      <c r="D67" s="78">
        <v>2655</v>
      </c>
      <c r="E67" s="182">
        <f t="shared" ref="E67" si="21">(C67-D67)/C67</f>
        <v>1.8847006651884698E-2</v>
      </c>
      <c r="F67" s="78">
        <f t="shared" si="19"/>
        <v>510</v>
      </c>
      <c r="G67" s="97">
        <f t="shared" si="20"/>
        <v>0.91071428571428603</v>
      </c>
      <c r="H67" s="98" t="s">
        <v>33</v>
      </c>
      <c r="I67" s="111">
        <f>(C67-C64)*10</f>
        <v>560</v>
      </c>
      <c r="J67" s="346">
        <f>I67/F64</f>
        <v>56</v>
      </c>
    </row>
    <row r="68" spans="1:10" ht="16.5" hidden="1" outlineLevel="1">
      <c r="A68" s="247">
        <f>B68-B61</f>
        <v>8</v>
      </c>
      <c r="B68" s="88">
        <v>42969</v>
      </c>
      <c r="C68" s="78">
        <v>2714</v>
      </c>
      <c r="D68" s="78">
        <v>2657</v>
      </c>
      <c r="E68" s="182">
        <f t="shared" ref="E68" si="22">(C68-D68)/C68</f>
        <v>2.10022107590273E-2</v>
      </c>
      <c r="F68" s="78">
        <f t="shared" si="19"/>
        <v>570</v>
      </c>
      <c r="G68" s="97">
        <f t="shared" si="20"/>
        <v>0.890625</v>
      </c>
      <c r="H68" s="98" t="s">
        <v>33</v>
      </c>
      <c r="I68" s="111">
        <f>(C68-C64)*10</f>
        <v>640</v>
      </c>
      <c r="J68" s="346">
        <f>I68/F64</f>
        <v>64</v>
      </c>
    </row>
    <row r="69" spans="1:10" ht="16.5" hidden="1" outlineLevel="1">
      <c r="A69" s="247">
        <f>B69-B61</f>
        <v>9</v>
      </c>
      <c r="B69" s="88">
        <v>42970</v>
      </c>
      <c r="C69" s="78">
        <v>2684</v>
      </c>
      <c r="D69" s="78">
        <v>2660</v>
      </c>
      <c r="E69" s="182">
        <f t="shared" ref="E69" si="23">(C69-D69)/C69</f>
        <v>8.9418777943368107E-3</v>
      </c>
      <c r="F69" s="78">
        <f t="shared" si="19"/>
        <v>240</v>
      </c>
      <c r="G69" s="97">
        <f t="shared" si="20"/>
        <v>0.70588235294117696</v>
      </c>
      <c r="H69" s="98" t="s">
        <v>33</v>
      </c>
      <c r="I69" s="111">
        <f>(C69-C64)*10</f>
        <v>340</v>
      </c>
      <c r="J69" s="346">
        <f>I69/F64</f>
        <v>34</v>
      </c>
    </row>
    <row r="70" spans="1:10" ht="16.5" hidden="1" outlineLevel="1">
      <c r="A70" s="247">
        <f>B70-B61</f>
        <v>10</v>
      </c>
      <c r="B70" s="88">
        <v>42971</v>
      </c>
      <c r="C70" s="78">
        <v>2736</v>
      </c>
      <c r="D70" s="78">
        <v>2661</v>
      </c>
      <c r="E70" s="182">
        <f t="shared" ref="E70" si="24">(C70-D70)/C70</f>
        <v>2.7412280701754398E-2</v>
      </c>
      <c r="F70" s="78">
        <f t="shared" ref="F70" si="25">(C70-D70)*10</f>
        <v>750</v>
      </c>
      <c r="G70" s="97">
        <f t="shared" si="20"/>
        <v>0.87209302325581395</v>
      </c>
      <c r="H70" s="98" t="s">
        <v>33</v>
      </c>
      <c r="I70" s="111">
        <f>(C70-C64)*10</f>
        <v>860</v>
      </c>
      <c r="J70" s="346">
        <f>I70/F64</f>
        <v>86</v>
      </c>
    </row>
    <row r="71" spans="1:10" ht="16.5" hidden="1" outlineLevel="1">
      <c r="A71" s="247">
        <f>B71-B61</f>
        <v>11</v>
      </c>
      <c r="B71" s="88">
        <v>42972</v>
      </c>
      <c r="C71" s="78">
        <v>2752</v>
      </c>
      <c r="D71" s="78">
        <v>2664</v>
      </c>
      <c r="E71" s="182">
        <f t="shared" ref="E71" si="26">(C71-D71)/C71</f>
        <v>3.1976744186046499E-2</v>
      </c>
      <c r="F71" s="78">
        <f t="shared" ref="F71" si="27">(C71-D71)*10</f>
        <v>880</v>
      </c>
      <c r="G71" s="97">
        <f t="shared" ref="G71" si="28">F71/I71</f>
        <v>0.86274509803921595</v>
      </c>
      <c r="H71" s="98" t="s">
        <v>33</v>
      </c>
      <c r="I71" s="111">
        <f>(C71-C64)*10</f>
        <v>1020</v>
      </c>
      <c r="J71" s="346">
        <f>I71/F64</f>
        <v>102</v>
      </c>
    </row>
    <row r="72" spans="1:10" ht="16.5" hidden="1" outlineLevel="1">
      <c r="A72" s="247">
        <f>B72-B61</f>
        <v>14</v>
      </c>
      <c r="B72" s="88">
        <v>42975</v>
      </c>
      <c r="C72" s="78">
        <v>2738</v>
      </c>
      <c r="D72" s="78">
        <v>2668</v>
      </c>
      <c r="E72" s="182">
        <f t="shared" ref="E72" si="29">(C72-D72)/C72</f>
        <v>2.5566106647187701E-2</v>
      </c>
      <c r="F72" s="78">
        <f t="shared" ref="F72" si="30">(C72-D72)*10</f>
        <v>700</v>
      </c>
      <c r="G72" s="97">
        <f t="shared" ref="G72" si="31">F72/I72</f>
        <v>0.79545454545454497</v>
      </c>
      <c r="H72" s="98" t="s">
        <v>33</v>
      </c>
      <c r="I72" s="111">
        <f>(C72-C64)*10</f>
        <v>880</v>
      </c>
      <c r="J72" s="346">
        <f>I72/F64</f>
        <v>88</v>
      </c>
    </row>
    <row r="73" spans="1:10" ht="16.5" hidden="1" outlineLevel="1">
      <c r="A73" s="247">
        <f>B73-B61</f>
        <v>15</v>
      </c>
      <c r="B73" s="88">
        <v>42976</v>
      </c>
      <c r="C73" s="78">
        <v>2716</v>
      </c>
      <c r="D73" s="78">
        <v>2672</v>
      </c>
      <c r="E73" s="182">
        <f t="shared" ref="E73" si="32">(C73-D73)/C73</f>
        <v>1.6200294550809999E-2</v>
      </c>
      <c r="F73" s="78">
        <f t="shared" ref="F73" si="33">(C73-D73)*10</f>
        <v>440</v>
      </c>
      <c r="G73" s="97">
        <f t="shared" ref="G73" si="34">F73/I73</f>
        <v>0.66666666666666696</v>
      </c>
      <c r="H73" s="98" t="s">
        <v>33</v>
      </c>
      <c r="I73" s="111">
        <f>(C73-C64)*10</f>
        <v>660</v>
      </c>
      <c r="J73" s="346">
        <f>I73/F64</f>
        <v>66</v>
      </c>
    </row>
    <row r="74" spans="1:10" ht="16.5" hidden="1" outlineLevel="1">
      <c r="A74" s="247">
        <f>B74-B61</f>
        <v>16</v>
      </c>
      <c r="B74" s="88">
        <v>42977</v>
      </c>
      <c r="C74" s="78">
        <v>2708</v>
      </c>
      <c r="D74" s="78">
        <v>2676</v>
      </c>
      <c r="E74" s="182">
        <f t="shared" ref="E74" si="35">(C74-D74)/C74</f>
        <v>1.18168389955687E-2</v>
      </c>
      <c r="F74" s="78">
        <f t="shared" ref="F74" si="36">(C74-D74)*10</f>
        <v>320</v>
      </c>
      <c r="G74" s="97">
        <f t="shared" ref="G74" si="37">F74/I74</f>
        <v>0.55172413793103403</v>
      </c>
      <c r="H74" s="98" t="s">
        <v>33</v>
      </c>
      <c r="I74" s="111">
        <f>(C74-C64)*10</f>
        <v>580</v>
      </c>
      <c r="J74" s="346">
        <f>I74/F64</f>
        <v>58</v>
      </c>
    </row>
    <row r="75" spans="1:10" ht="16.5" hidden="1" outlineLevel="1">
      <c r="A75" s="247">
        <f>B75-B61</f>
        <v>17</v>
      </c>
      <c r="B75" s="88">
        <v>42978</v>
      </c>
      <c r="C75" s="78">
        <v>2672</v>
      </c>
      <c r="D75" s="78">
        <v>2679</v>
      </c>
      <c r="E75" s="90">
        <f t="shared" ref="E75" si="38">(C75-D75)/C75</f>
        <v>-2.6197604790419199E-3</v>
      </c>
      <c r="F75" s="78">
        <f t="shared" ref="F75" si="39">(C75-D75)*10</f>
        <v>-70</v>
      </c>
      <c r="G75" s="97"/>
      <c r="H75" s="186" t="s">
        <v>40</v>
      </c>
      <c r="I75" s="111">
        <f>(C75-C64)*10</f>
        <v>220</v>
      </c>
      <c r="J75" s="346">
        <f>I75/F64</f>
        <v>22</v>
      </c>
    </row>
    <row r="76" spans="1:10" ht="16.5" hidden="1" outlineLevel="1">
      <c r="A76" s="318"/>
      <c r="B76" s="153"/>
      <c r="C76" s="59"/>
      <c r="D76" s="59"/>
      <c r="E76" s="319"/>
      <c r="F76" s="59"/>
      <c r="G76" s="59"/>
      <c r="H76" s="59"/>
      <c r="I76" s="61"/>
      <c r="J76" s="104"/>
    </row>
    <row r="77" spans="1:10" ht="16.5" collapsed="1">
      <c r="A77" s="320">
        <v>14</v>
      </c>
      <c r="B77" s="298">
        <v>42979</v>
      </c>
      <c r="C77" s="306">
        <v>2704</v>
      </c>
      <c r="D77" s="306">
        <v>2683</v>
      </c>
      <c r="E77" s="321">
        <f t="shared" ref="E77" si="40">(C77-D77)/C77</f>
        <v>7.7662721893491096E-3</v>
      </c>
      <c r="F77" s="299">
        <f t="shared" ref="F77" si="41">(C77-D77)*10</f>
        <v>210</v>
      </c>
      <c r="G77" s="306">
        <v>2616</v>
      </c>
      <c r="H77" s="307">
        <f>(G77-C77)*10</f>
        <v>-880</v>
      </c>
      <c r="I77" s="308">
        <f>(-H77-F77)/F77</f>
        <v>3.1904761904761898</v>
      </c>
      <c r="J77" s="101" t="s">
        <v>169</v>
      </c>
    </row>
    <row r="78" spans="1:10" ht="16.5" hidden="1" outlineLevel="2">
      <c r="A78" s="749" t="s">
        <v>168</v>
      </c>
      <c r="B78" s="794"/>
      <c r="C78" s="794"/>
      <c r="D78" s="794"/>
      <c r="E78" s="794"/>
      <c r="F78" s="794"/>
      <c r="G78" s="794"/>
      <c r="H78" s="794"/>
      <c r="I78" s="794"/>
      <c r="J78" s="863"/>
    </row>
    <row r="79" spans="1:10" ht="36" hidden="1" outlineLevel="2">
      <c r="A79" s="322" t="s">
        <v>23</v>
      </c>
      <c r="B79" s="323" t="s">
        <v>14</v>
      </c>
      <c r="C79" s="324" t="s">
        <v>15</v>
      </c>
      <c r="D79" s="324" t="s">
        <v>9</v>
      </c>
      <c r="E79" s="325" t="s">
        <v>16</v>
      </c>
      <c r="F79" s="324" t="s">
        <v>17</v>
      </c>
      <c r="G79" s="326" t="s">
        <v>26</v>
      </c>
      <c r="H79" s="324" t="s">
        <v>25</v>
      </c>
      <c r="I79" s="325" t="s">
        <v>19</v>
      </c>
      <c r="J79" s="347" t="s">
        <v>147</v>
      </c>
    </row>
    <row r="80" spans="1:10" ht="16.5" hidden="1" outlineLevel="2">
      <c r="A80" s="864" t="s">
        <v>153</v>
      </c>
      <c r="B80" s="865"/>
      <c r="C80" s="865"/>
      <c r="D80" s="865"/>
      <c r="E80" s="865"/>
      <c r="F80" s="865"/>
      <c r="G80" s="865"/>
      <c r="H80" s="865"/>
      <c r="I80" s="865"/>
      <c r="J80" s="866"/>
    </row>
    <row r="81" spans="1:10" ht="16.5" hidden="1" outlineLevel="2">
      <c r="A81" s="327">
        <f>B81-B81</f>
        <v>0</v>
      </c>
      <c r="B81" s="328">
        <v>42979</v>
      </c>
      <c r="C81" s="329">
        <v>2702</v>
      </c>
      <c r="D81" s="329">
        <v>2683</v>
      </c>
      <c r="E81" s="330">
        <f t="shared" ref="E81" si="42">(C81-D81)/C81</f>
        <v>7.03182827535159E-3</v>
      </c>
      <c r="F81" s="329">
        <f t="shared" ref="F81" si="43">(C81-D81)*10</f>
        <v>190</v>
      </c>
      <c r="G81" s="329"/>
      <c r="H81" s="331" t="s">
        <v>94</v>
      </c>
      <c r="I81" s="348"/>
      <c r="J81" s="349"/>
    </row>
    <row r="82" spans="1:10" ht="16.5" hidden="1" outlineLevel="2">
      <c r="A82" s="327">
        <f>B82-B82</f>
        <v>0</v>
      </c>
      <c r="B82" s="328">
        <v>42979</v>
      </c>
      <c r="C82" s="329">
        <v>2704</v>
      </c>
      <c r="D82" s="329">
        <v>2683</v>
      </c>
      <c r="E82" s="330">
        <f t="shared" ref="E82" si="44">(C82-D82)/C82</f>
        <v>7.7662721893491096E-3</v>
      </c>
      <c r="F82" s="329">
        <f t="shared" ref="F82" si="45">(C82-D82)*10</f>
        <v>210</v>
      </c>
      <c r="G82" s="332">
        <f>F82/I82</f>
        <v>10.5</v>
      </c>
      <c r="H82" s="331" t="s">
        <v>32</v>
      </c>
      <c r="I82" s="350">
        <f>(C82-C81)*10</f>
        <v>20</v>
      </c>
      <c r="J82" s="351">
        <f>I82/F81</f>
        <v>0.105263157894737</v>
      </c>
    </row>
    <row r="83" spans="1:10" ht="16.5" hidden="1" outlineLevel="2">
      <c r="A83" s="333">
        <f>B83-B82</f>
        <v>3</v>
      </c>
      <c r="B83" s="334">
        <v>42982</v>
      </c>
      <c r="C83" s="335">
        <v>2676</v>
      </c>
      <c r="D83" s="335">
        <v>2678</v>
      </c>
      <c r="E83" s="336">
        <f t="shared" ref="E83" si="46">(C83-D83)/C83</f>
        <v>-7.4738415545590403E-4</v>
      </c>
      <c r="F83" s="867" t="s">
        <v>170</v>
      </c>
      <c r="G83" s="868"/>
      <c r="H83" s="86" t="s">
        <v>40</v>
      </c>
      <c r="I83" s="335">
        <f>(C83-C81)*10</f>
        <v>-260</v>
      </c>
      <c r="J83" s="352">
        <f>(-I83-F81)/F81</f>
        <v>0.36842105263157898</v>
      </c>
    </row>
    <row r="84" spans="1:10" ht="16.5">
      <c r="A84" s="337"/>
      <c r="B84" s="63"/>
      <c r="C84" s="64"/>
      <c r="D84" s="64"/>
      <c r="E84" s="65"/>
      <c r="F84" s="64"/>
      <c r="G84" s="64"/>
      <c r="H84" s="338"/>
      <c r="I84" s="353"/>
    </row>
    <row r="85" spans="1:10" ht="16.5">
      <c r="A85" s="339"/>
      <c r="B85" s="267"/>
      <c r="C85" s="268"/>
      <c r="D85" s="268"/>
      <c r="E85" s="269"/>
      <c r="F85" s="268"/>
      <c r="G85" s="268"/>
      <c r="H85" s="340"/>
      <c r="I85" s="283"/>
    </row>
    <row r="87" spans="1:10" collapsed="1">
      <c r="A87" s="767" t="s">
        <v>32</v>
      </c>
      <c r="B87" s="869"/>
      <c r="C87" s="869"/>
      <c r="D87" s="869"/>
      <c r="E87" s="869"/>
      <c r="F87" s="869"/>
      <c r="G87" s="869"/>
      <c r="H87" s="869"/>
      <c r="I87" s="870"/>
    </row>
    <row r="88" spans="1:10" ht="13.5" hidden="1" customHeight="1" outlineLevel="1">
      <c r="A88" s="871" t="s">
        <v>155</v>
      </c>
      <c r="B88" s="872"/>
      <c r="C88" s="873"/>
      <c r="D88" s="341" t="s">
        <v>25</v>
      </c>
      <c r="E88" s="874" t="s">
        <v>102</v>
      </c>
      <c r="F88" s="873"/>
      <c r="G88" s="874" t="s">
        <v>103</v>
      </c>
      <c r="H88" s="872"/>
      <c r="I88" s="875"/>
    </row>
    <row r="89" spans="1:10" ht="13.5" hidden="1" customHeight="1" outlineLevel="1">
      <c r="A89" s="132" t="s">
        <v>104</v>
      </c>
      <c r="B89" s="847" t="s">
        <v>171</v>
      </c>
      <c r="C89" s="809"/>
      <c r="D89" s="133" t="s">
        <v>157</v>
      </c>
      <c r="E89" s="876" t="s">
        <v>107</v>
      </c>
      <c r="F89" s="877"/>
      <c r="G89" s="878" t="s">
        <v>158</v>
      </c>
      <c r="H89" s="879"/>
      <c r="I89" s="880"/>
    </row>
    <row r="90" spans="1:10" ht="13.5" hidden="1" customHeight="1" outlineLevel="1">
      <c r="A90" s="132" t="s">
        <v>104</v>
      </c>
      <c r="B90" s="847" t="s">
        <v>172</v>
      </c>
      <c r="C90" s="809"/>
      <c r="D90" s="134" t="s">
        <v>160</v>
      </c>
      <c r="E90" s="876" t="s">
        <v>111</v>
      </c>
      <c r="F90" s="877"/>
      <c r="G90" s="847" t="s">
        <v>112</v>
      </c>
      <c r="H90" s="881"/>
      <c r="I90" s="882"/>
    </row>
    <row r="91" spans="1:10" hidden="1" outlineLevel="1">
      <c r="A91" s="883" t="s">
        <v>112</v>
      </c>
      <c r="B91" s="884"/>
      <c r="C91" s="885"/>
      <c r="D91" s="342"/>
      <c r="E91" s="884"/>
      <c r="F91" s="885"/>
      <c r="G91" s="884"/>
      <c r="H91" s="884"/>
      <c r="I91" s="886"/>
    </row>
    <row r="92" spans="1:10" hidden="1" outlineLevel="1">
      <c r="A92" s="343" t="s">
        <v>104</v>
      </c>
      <c r="B92" s="887" t="s">
        <v>173</v>
      </c>
      <c r="C92" s="888"/>
      <c r="D92" s="344" t="s">
        <v>157</v>
      </c>
      <c r="E92" s="889" t="s">
        <v>107</v>
      </c>
      <c r="F92" s="889"/>
      <c r="G92" s="890" t="s">
        <v>158</v>
      </c>
      <c r="H92" s="890"/>
      <c r="I92" s="891"/>
    </row>
    <row r="93" spans="1:10" hidden="1" outlineLevel="1">
      <c r="A93" s="132" t="s">
        <v>104</v>
      </c>
      <c r="B93" s="801" t="s">
        <v>172</v>
      </c>
      <c r="C93" s="801"/>
      <c r="D93" s="134" t="s">
        <v>160</v>
      </c>
      <c r="E93" s="803" t="s">
        <v>111</v>
      </c>
      <c r="F93" s="803"/>
      <c r="G93" s="801" t="s">
        <v>112</v>
      </c>
      <c r="H93" s="801"/>
      <c r="I93" s="806"/>
    </row>
    <row r="94" spans="1:10" hidden="1" outlineLevel="1">
      <c r="A94" s="892" t="s">
        <v>174</v>
      </c>
      <c r="B94" s="893"/>
      <c r="C94" s="894"/>
      <c r="D94" s="345" t="s">
        <v>25</v>
      </c>
      <c r="E94" s="895" t="s">
        <v>102</v>
      </c>
      <c r="F94" s="894"/>
      <c r="G94" s="895" t="s">
        <v>103</v>
      </c>
      <c r="H94" s="893"/>
      <c r="I94" s="896"/>
      <c r="J94" s="905" t="s">
        <v>175</v>
      </c>
    </row>
    <row r="95" spans="1:10" hidden="1" outlineLevel="1">
      <c r="A95" s="132" t="s">
        <v>176</v>
      </c>
      <c r="B95" s="847" t="s">
        <v>177</v>
      </c>
      <c r="C95" s="809"/>
      <c r="D95" s="133" t="s">
        <v>178</v>
      </c>
      <c r="E95" s="876" t="s">
        <v>179</v>
      </c>
      <c r="F95" s="877"/>
      <c r="G95" s="878" t="s">
        <v>180</v>
      </c>
      <c r="H95" s="879"/>
      <c r="I95" s="880"/>
      <c r="J95" s="906"/>
    </row>
    <row r="96" spans="1:10" hidden="1" outlineLevel="1">
      <c r="A96" s="132" t="s">
        <v>104</v>
      </c>
      <c r="B96" s="847" t="s">
        <v>181</v>
      </c>
      <c r="C96" s="809"/>
      <c r="D96" s="133" t="s">
        <v>182</v>
      </c>
      <c r="E96" s="876" t="s">
        <v>107</v>
      </c>
      <c r="F96" s="877"/>
      <c r="G96" s="878" t="s">
        <v>158</v>
      </c>
      <c r="H96" s="879"/>
      <c r="I96" s="880"/>
      <c r="J96" s="906"/>
    </row>
    <row r="97" spans="1:10" ht="29.25" hidden="1" customHeight="1" outlineLevel="1">
      <c r="A97" s="140" t="s">
        <v>104</v>
      </c>
      <c r="B97" s="813" t="s">
        <v>183</v>
      </c>
      <c r="C97" s="811"/>
      <c r="D97" s="200" t="s">
        <v>160</v>
      </c>
      <c r="E97" s="897" t="s">
        <v>111</v>
      </c>
      <c r="F97" s="898"/>
      <c r="G97" s="813" t="s">
        <v>112</v>
      </c>
      <c r="H97" s="814"/>
      <c r="I97" s="815"/>
      <c r="J97" s="906"/>
    </row>
    <row r="99" spans="1:10" ht="16.5" collapsed="1">
      <c r="A99" s="899" t="s">
        <v>40</v>
      </c>
      <c r="B99" s="900"/>
      <c r="C99" s="900"/>
      <c r="D99" s="900"/>
      <c r="E99" s="900"/>
      <c r="F99" s="900"/>
      <c r="G99" s="900"/>
      <c r="H99" s="900"/>
      <c r="I99" s="901"/>
    </row>
    <row r="100" spans="1:10" ht="13.5" hidden="1" customHeight="1" outlineLevel="1">
      <c r="A100" s="871" t="s">
        <v>117</v>
      </c>
      <c r="B100" s="873"/>
      <c r="C100" s="874" t="s">
        <v>25</v>
      </c>
      <c r="D100" s="872"/>
      <c r="E100" s="872"/>
      <c r="F100" s="872"/>
      <c r="G100" s="872"/>
      <c r="H100" s="872"/>
      <c r="I100" s="875"/>
    </row>
    <row r="101" spans="1:10" ht="14.25" hidden="1" customHeight="1" outlineLevel="1">
      <c r="A101" s="140" t="s">
        <v>104</v>
      </c>
      <c r="B101" s="139" t="s">
        <v>118</v>
      </c>
      <c r="C101" s="902" t="s">
        <v>184</v>
      </c>
      <c r="D101" s="903"/>
      <c r="E101" s="903"/>
      <c r="F101" s="903"/>
      <c r="G101" s="903"/>
      <c r="H101" s="903"/>
      <c r="I101" s="904"/>
    </row>
    <row r="102" spans="1:10" ht="14.25" hidden="1" customHeight="1" outlineLevel="1">
      <c r="A102" s="871" t="s">
        <v>174</v>
      </c>
      <c r="B102" s="873"/>
      <c r="C102" s="874" t="s">
        <v>25</v>
      </c>
      <c r="D102" s="872"/>
      <c r="E102" s="872"/>
      <c r="F102" s="872"/>
      <c r="G102" s="872"/>
      <c r="H102" s="872"/>
      <c r="I102" s="875"/>
    </row>
    <row r="103" spans="1:10" ht="14.25" hidden="1" customHeight="1" outlineLevel="1">
      <c r="A103" s="140" t="s">
        <v>104</v>
      </c>
      <c r="B103" s="139" t="s">
        <v>118</v>
      </c>
      <c r="C103" s="902" t="s">
        <v>185</v>
      </c>
      <c r="D103" s="903"/>
      <c r="E103" s="903"/>
      <c r="F103" s="903"/>
      <c r="G103" s="903"/>
      <c r="H103" s="903"/>
      <c r="I103" s="904"/>
    </row>
    <row r="105" spans="1:10" ht="16.5" collapsed="1">
      <c r="A105" s="777" t="s">
        <v>33</v>
      </c>
      <c r="B105" s="778"/>
      <c r="C105" s="778"/>
      <c r="D105" s="778"/>
      <c r="E105" s="778"/>
      <c r="F105" s="779"/>
      <c r="G105" s="779"/>
      <c r="H105" s="779"/>
      <c r="I105" s="780"/>
    </row>
    <row r="106" spans="1:10" hidden="1" outlineLevel="1">
      <c r="A106" s="797" t="s">
        <v>117</v>
      </c>
      <c r="B106" s="799"/>
      <c r="C106" s="798" t="s">
        <v>25</v>
      </c>
      <c r="D106" s="799"/>
      <c r="E106" s="799"/>
      <c r="F106" s="799"/>
      <c r="G106" s="799"/>
      <c r="H106" s="799"/>
      <c r="I106" s="818"/>
    </row>
    <row r="107" spans="1:10" hidden="1" outlineLevel="1">
      <c r="A107" s="140" t="s">
        <v>104</v>
      </c>
      <c r="B107" s="139" t="s">
        <v>186</v>
      </c>
      <c r="C107" s="819" t="s">
        <v>184</v>
      </c>
      <c r="D107" s="820"/>
      <c r="E107" s="820"/>
      <c r="F107" s="820"/>
      <c r="G107" s="820"/>
      <c r="H107" s="820"/>
      <c r="I107" s="821"/>
    </row>
    <row r="109" spans="1:10" ht="16.5" collapsed="1">
      <c r="A109" s="781" t="s">
        <v>35</v>
      </c>
      <c r="B109" s="782"/>
      <c r="C109" s="782"/>
      <c r="D109" s="782"/>
      <c r="E109" s="782"/>
      <c r="F109" s="779"/>
      <c r="G109" s="779"/>
      <c r="H109" s="779"/>
      <c r="I109" s="780"/>
    </row>
    <row r="110" spans="1:10" hidden="1" outlineLevel="1">
      <c r="A110" s="797" t="s">
        <v>121</v>
      </c>
      <c r="B110" s="798"/>
      <c r="C110" s="799"/>
      <c r="D110" s="131" t="s">
        <v>25</v>
      </c>
      <c r="E110" s="798" t="s">
        <v>102</v>
      </c>
      <c r="F110" s="799"/>
      <c r="G110" s="798" t="s">
        <v>103</v>
      </c>
      <c r="H110" s="798"/>
      <c r="I110" s="800"/>
    </row>
    <row r="111" spans="1:10" ht="30" hidden="1" customHeight="1" outlineLevel="1">
      <c r="A111" s="132" t="s">
        <v>104</v>
      </c>
      <c r="B111" s="801" t="s">
        <v>187</v>
      </c>
      <c r="C111" s="802"/>
      <c r="D111" s="133" t="s">
        <v>123</v>
      </c>
      <c r="E111" s="804" t="s">
        <v>124</v>
      </c>
      <c r="F111" s="802"/>
      <c r="G111" s="907" t="s">
        <v>188</v>
      </c>
      <c r="H111" s="822"/>
      <c r="I111" s="823"/>
    </row>
    <row r="112" spans="1:10" hidden="1" outlineLevel="1">
      <c r="A112" s="140" t="s">
        <v>104</v>
      </c>
      <c r="B112" s="824" t="s">
        <v>189</v>
      </c>
      <c r="C112" s="820"/>
      <c r="D112" s="139"/>
      <c r="E112" s="824"/>
      <c r="F112" s="820"/>
      <c r="G112" s="824" t="s">
        <v>33</v>
      </c>
      <c r="H112" s="820"/>
      <c r="I112" s="821"/>
    </row>
  </sheetData>
  <mergeCells count="67">
    <mergeCell ref="B112:C112"/>
    <mergeCell ref="E112:F112"/>
    <mergeCell ref="G112:I112"/>
    <mergeCell ref="J94:J97"/>
    <mergeCell ref="A109:I109"/>
    <mergeCell ref="A110:C110"/>
    <mergeCell ref="E110:F110"/>
    <mergeCell ref="G110:I110"/>
    <mergeCell ref="B111:C111"/>
    <mergeCell ref="E111:F111"/>
    <mergeCell ref="G111:I111"/>
    <mergeCell ref="C103:I103"/>
    <mergeCell ref="A105:I105"/>
    <mergeCell ref="A106:B106"/>
    <mergeCell ref="C106:I106"/>
    <mergeCell ref="C107:I107"/>
    <mergeCell ref="A99:I99"/>
    <mergeCell ref="A100:B100"/>
    <mergeCell ref="C100:I100"/>
    <mergeCell ref="C101:I101"/>
    <mergeCell ref="A102:B102"/>
    <mergeCell ref="C102:I102"/>
    <mergeCell ref="B96:C96"/>
    <mergeCell ref="E96:F96"/>
    <mergeCell ref="G96:I96"/>
    <mergeCell ref="B97:C97"/>
    <mergeCell ref="E97:F97"/>
    <mergeCell ref="G97:I97"/>
    <mergeCell ref="A94:C94"/>
    <mergeCell ref="E94:F94"/>
    <mergeCell ref="G94:I94"/>
    <mergeCell ref="B95:C95"/>
    <mergeCell ref="E95:F95"/>
    <mergeCell ref="G95:I95"/>
    <mergeCell ref="B92:C92"/>
    <mergeCell ref="E92:F92"/>
    <mergeCell ref="G92:I92"/>
    <mergeCell ref="B93:C93"/>
    <mergeCell ref="E93:F93"/>
    <mergeCell ref="G93:I93"/>
    <mergeCell ref="B90:C90"/>
    <mergeCell ref="E90:F90"/>
    <mergeCell ref="G90:I90"/>
    <mergeCell ref="A91:C91"/>
    <mergeCell ref="E91:F91"/>
    <mergeCell ref="G91:I91"/>
    <mergeCell ref="A88:C88"/>
    <mergeCell ref="E88:F88"/>
    <mergeCell ref="G88:I88"/>
    <mergeCell ref="B89:C89"/>
    <mergeCell ref="E89:F89"/>
    <mergeCell ref="G89:I89"/>
    <mergeCell ref="A60:J60"/>
    <mergeCell ref="A78:J78"/>
    <mergeCell ref="A80:J80"/>
    <mergeCell ref="F83:G83"/>
    <mergeCell ref="A87:I87"/>
    <mergeCell ref="A25:J25"/>
    <mergeCell ref="A45:J45"/>
    <mergeCell ref="A48:J48"/>
    <mergeCell ref="A50:J50"/>
    <mergeCell ref="A58:J58"/>
    <mergeCell ref="A2:I2"/>
    <mergeCell ref="A7:J7"/>
    <mergeCell ref="A14:J14"/>
    <mergeCell ref="A18:J18"/>
    <mergeCell ref="A23:J23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87"/>
  <sheetViews>
    <sheetView workbookViewId="0">
      <pane ySplit="1" topLeftCell="A25" activePane="bottomLeft" state="frozen"/>
      <selection pane="bottomLeft" activeCell="I27" sqref="I27"/>
    </sheetView>
  </sheetViews>
  <sheetFormatPr defaultColWidth="9" defaultRowHeight="13.5" outlineLevelRow="2"/>
  <cols>
    <col min="1" max="1" width="10" customWidth="1"/>
    <col min="2" max="2" width="11.125" customWidth="1"/>
    <col min="7" max="7" width="11.375" customWidth="1"/>
    <col min="9" max="9" width="12.625" customWidth="1"/>
    <col min="10" max="10" width="9.625" customWidth="1"/>
    <col min="11" max="11" width="8" customWidth="1"/>
    <col min="12" max="12" width="16.5" customWidth="1"/>
    <col min="13" max="13" width="9.625" customWidth="1"/>
    <col min="14" max="14" width="8" customWidth="1"/>
    <col min="15" max="15" width="22.25" customWidth="1"/>
  </cols>
  <sheetData>
    <row r="1" spans="1:10">
      <c r="A1" s="42" t="s">
        <v>13</v>
      </c>
      <c r="B1" s="43" t="s">
        <v>14</v>
      </c>
      <c r="C1" s="44" t="s">
        <v>87</v>
      </c>
      <c r="D1" s="44" t="s">
        <v>3</v>
      </c>
      <c r="E1" s="45" t="s">
        <v>16</v>
      </c>
      <c r="F1" s="44" t="s">
        <v>17</v>
      </c>
      <c r="G1" s="44" t="s">
        <v>88</v>
      </c>
      <c r="H1" s="44" t="s">
        <v>19</v>
      </c>
      <c r="I1" s="99" t="s">
        <v>20</v>
      </c>
    </row>
    <row r="2" spans="1:10" ht="16.5">
      <c r="A2" s="789" t="s">
        <v>190</v>
      </c>
      <c r="B2" s="908"/>
      <c r="C2" s="908"/>
      <c r="D2" s="908"/>
      <c r="E2" s="908"/>
      <c r="F2" s="908"/>
      <c r="G2" s="908"/>
      <c r="H2" s="908"/>
      <c r="I2" s="909"/>
    </row>
    <row r="3" spans="1:10" ht="16.5">
      <c r="A3" s="46">
        <v>1</v>
      </c>
      <c r="B3" s="47">
        <v>41702</v>
      </c>
      <c r="C3" s="48">
        <v>4256</v>
      </c>
      <c r="D3" s="48">
        <v>4345</v>
      </c>
      <c r="E3" s="234">
        <f t="shared" ref="E3:E22" si="0">-(C3-D3)/C3</f>
        <v>2.0911654135338301E-2</v>
      </c>
      <c r="F3" s="48">
        <f>-(C3-D3)*10</f>
        <v>890</v>
      </c>
      <c r="G3" s="48">
        <v>4214</v>
      </c>
      <c r="H3" s="50">
        <f t="shared" ref="H3:H22" si="1">(C3-G3)*10</f>
        <v>420</v>
      </c>
      <c r="I3" s="100">
        <f>H3/(F3)</f>
        <v>0.47191011235955099</v>
      </c>
    </row>
    <row r="4" spans="1:10" ht="16.5" collapsed="1">
      <c r="A4" s="46">
        <v>2</v>
      </c>
      <c r="B4" s="47">
        <v>41907</v>
      </c>
      <c r="C4" s="48">
        <v>4064</v>
      </c>
      <c r="D4" s="48">
        <v>4247</v>
      </c>
      <c r="E4" s="49">
        <f t="shared" si="0"/>
        <v>4.5029527559055101E-2</v>
      </c>
      <c r="F4" s="48">
        <f t="shared" ref="F4:F22" si="2">-(C4-D4)*10</f>
        <v>1830</v>
      </c>
      <c r="G4" s="48">
        <v>2932</v>
      </c>
      <c r="H4" s="50">
        <f t="shared" si="1"/>
        <v>11320</v>
      </c>
      <c r="I4" s="100">
        <f>H4/(F4)</f>
        <v>6.1857923497267802</v>
      </c>
      <c r="J4" s="101" t="s">
        <v>90</v>
      </c>
    </row>
    <row r="5" spans="1:10" ht="16.5" hidden="1" outlineLevel="1">
      <c r="A5" s="910" t="s">
        <v>191</v>
      </c>
      <c r="B5" s="911"/>
      <c r="C5" s="911"/>
      <c r="D5" s="911"/>
      <c r="E5" s="911"/>
      <c r="F5" s="911"/>
      <c r="G5" s="911"/>
      <c r="H5" s="911"/>
      <c r="I5" s="911"/>
      <c r="J5" s="912"/>
    </row>
    <row r="6" spans="1:10" ht="36" hidden="1" outlineLevel="1">
      <c r="A6" s="51" t="s">
        <v>23</v>
      </c>
      <c r="B6" s="52" t="s">
        <v>14</v>
      </c>
      <c r="C6" s="53" t="s">
        <v>87</v>
      </c>
      <c r="D6" s="53" t="s">
        <v>3</v>
      </c>
      <c r="E6" s="54" t="s">
        <v>16</v>
      </c>
      <c r="F6" s="53" t="s">
        <v>17</v>
      </c>
      <c r="G6" s="55" t="s">
        <v>26</v>
      </c>
      <c r="H6" s="53" t="s">
        <v>25</v>
      </c>
      <c r="I6" s="54" t="s">
        <v>19</v>
      </c>
      <c r="J6" s="102" t="s">
        <v>147</v>
      </c>
    </row>
    <row r="7" spans="1:10" ht="16.5" hidden="1" outlineLevel="1">
      <c r="A7" s="56">
        <f>B7-B4</f>
        <v>4</v>
      </c>
      <c r="B7" s="153">
        <v>41911</v>
      </c>
      <c r="C7" s="59">
        <v>4148</v>
      </c>
      <c r="D7" s="59"/>
      <c r="E7" s="60"/>
      <c r="F7" s="61"/>
      <c r="G7" s="59"/>
      <c r="H7" s="235"/>
      <c r="I7" s="168">
        <f>(C7-G4)*10</f>
        <v>12160</v>
      </c>
      <c r="J7" s="169"/>
    </row>
    <row r="8" spans="1:10" ht="16.5" collapsed="1">
      <c r="A8" s="62">
        <v>3</v>
      </c>
      <c r="B8" s="63">
        <v>42152</v>
      </c>
      <c r="C8" s="64">
        <v>3070</v>
      </c>
      <c r="D8" s="64">
        <v>3220</v>
      </c>
      <c r="E8" s="65">
        <f t="shared" si="0"/>
        <v>4.8859934853420203E-2</v>
      </c>
      <c r="F8" s="64">
        <f t="shared" si="2"/>
        <v>1500</v>
      </c>
      <c r="G8" s="64">
        <v>2502</v>
      </c>
      <c r="H8" s="236">
        <f t="shared" si="1"/>
        <v>5680</v>
      </c>
      <c r="I8" s="270">
        <f>H8/(F8)</f>
        <v>3.7866666666666702</v>
      </c>
      <c r="J8" s="101" t="s">
        <v>90</v>
      </c>
    </row>
    <row r="9" spans="1:10" ht="16.5" hidden="1" outlineLevel="1">
      <c r="A9" s="910" t="s">
        <v>192</v>
      </c>
      <c r="B9" s="911"/>
      <c r="C9" s="911"/>
      <c r="D9" s="911"/>
      <c r="E9" s="911"/>
      <c r="F9" s="911"/>
      <c r="G9" s="911"/>
      <c r="H9" s="911"/>
      <c r="I9" s="911"/>
      <c r="J9" s="912"/>
    </row>
    <row r="10" spans="1:10" ht="36" hidden="1" outlineLevel="1">
      <c r="A10" s="51" t="s">
        <v>23</v>
      </c>
      <c r="B10" s="52" t="s">
        <v>14</v>
      </c>
      <c r="C10" s="53" t="s">
        <v>87</v>
      </c>
      <c r="D10" s="53" t="s">
        <v>3</v>
      </c>
      <c r="E10" s="54" t="s">
        <v>16</v>
      </c>
      <c r="F10" s="53" t="s">
        <v>17</v>
      </c>
      <c r="G10" s="55" t="s">
        <v>26</v>
      </c>
      <c r="H10" s="53" t="s">
        <v>25</v>
      </c>
      <c r="I10" s="54" t="s">
        <v>19</v>
      </c>
      <c r="J10" s="102" t="s">
        <v>147</v>
      </c>
    </row>
    <row r="11" spans="1:10" ht="16.5" hidden="1" outlineLevel="1">
      <c r="A11" s="56">
        <f>B11-B8</f>
        <v>6</v>
      </c>
      <c r="B11" s="153">
        <v>42158</v>
      </c>
      <c r="C11" s="59">
        <v>3118</v>
      </c>
      <c r="D11" s="59"/>
      <c r="E11" s="60"/>
      <c r="F11" s="61"/>
      <c r="G11" s="59"/>
      <c r="H11" s="235"/>
      <c r="I11" s="168">
        <f>(C11-G8)*10</f>
        <v>6160</v>
      </c>
      <c r="J11" s="169"/>
    </row>
    <row r="12" spans="1:10" ht="16.5">
      <c r="A12" s="62">
        <v>4</v>
      </c>
      <c r="B12" s="63">
        <v>42265</v>
      </c>
      <c r="C12" s="64">
        <v>2372</v>
      </c>
      <c r="D12" s="64">
        <v>2417</v>
      </c>
      <c r="E12" s="237">
        <f t="shared" si="0"/>
        <v>1.8971332209106202E-2</v>
      </c>
      <c r="F12" s="64">
        <f t="shared" si="2"/>
        <v>450</v>
      </c>
      <c r="G12" s="64">
        <v>2436</v>
      </c>
      <c r="H12" s="236">
        <f t="shared" si="1"/>
        <v>-640</v>
      </c>
      <c r="I12" s="271">
        <f>(-H12-F12)/F12</f>
        <v>0.422222222222222</v>
      </c>
    </row>
    <row r="13" spans="1:10" ht="16.5" collapsed="1">
      <c r="A13" s="46">
        <v>5</v>
      </c>
      <c r="B13" s="47">
        <v>42298</v>
      </c>
      <c r="C13" s="48">
        <v>2284</v>
      </c>
      <c r="D13" s="48">
        <v>2388</v>
      </c>
      <c r="E13" s="49">
        <f t="shared" si="0"/>
        <v>4.5534150612959699E-2</v>
      </c>
      <c r="F13" s="48">
        <f t="shared" si="2"/>
        <v>1040</v>
      </c>
      <c r="G13" s="48">
        <v>1804</v>
      </c>
      <c r="H13" s="50">
        <f t="shared" si="1"/>
        <v>4800</v>
      </c>
      <c r="I13" s="100">
        <f>H13/(F13)</f>
        <v>4.6153846153846096</v>
      </c>
      <c r="J13" s="101" t="s">
        <v>90</v>
      </c>
    </row>
    <row r="14" spans="1:10" ht="16.5" hidden="1" outlineLevel="1">
      <c r="A14" s="910" t="s">
        <v>193</v>
      </c>
      <c r="B14" s="911"/>
      <c r="C14" s="911"/>
      <c r="D14" s="911"/>
      <c r="E14" s="911"/>
      <c r="F14" s="911"/>
      <c r="G14" s="911"/>
      <c r="H14" s="911"/>
      <c r="I14" s="911"/>
      <c r="J14" s="912"/>
    </row>
    <row r="15" spans="1:10" ht="36" hidden="1" outlineLevel="1">
      <c r="A15" s="51" t="s">
        <v>23</v>
      </c>
      <c r="B15" s="52" t="s">
        <v>14</v>
      </c>
      <c r="C15" s="53" t="s">
        <v>87</v>
      </c>
      <c r="D15" s="53" t="s">
        <v>3</v>
      </c>
      <c r="E15" s="54" t="s">
        <v>16</v>
      </c>
      <c r="F15" s="53" t="s">
        <v>17</v>
      </c>
      <c r="G15" s="55" t="s">
        <v>26</v>
      </c>
      <c r="H15" s="53" t="s">
        <v>25</v>
      </c>
      <c r="I15" s="54" t="s">
        <v>19</v>
      </c>
      <c r="J15" s="102" t="s">
        <v>147</v>
      </c>
    </row>
    <row r="16" spans="1:10" ht="16.5" hidden="1" outlineLevel="1">
      <c r="A16" s="56">
        <f>B16-B13</f>
        <v>16</v>
      </c>
      <c r="B16" s="153">
        <v>42314</v>
      </c>
      <c r="C16" s="59">
        <v>2290</v>
      </c>
      <c r="D16" s="59"/>
      <c r="E16" s="60"/>
      <c r="F16" s="61"/>
      <c r="G16" s="59"/>
      <c r="H16" s="235"/>
      <c r="I16" s="168">
        <f>(C16-G13)*10</f>
        <v>4860</v>
      </c>
      <c r="J16" s="169"/>
    </row>
    <row r="17" spans="1:10" ht="16.5" collapsed="1">
      <c r="A17" s="46">
        <v>6</v>
      </c>
      <c r="B17" s="47">
        <v>42591</v>
      </c>
      <c r="C17" s="48">
        <v>1962</v>
      </c>
      <c r="D17" s="48">
        <v>2011</v>
      </c>
      <c r="E17" s="49">
        <f t="shared" si="0"/>
        <v>2.4974515800203899E-2</v>
      </c>
      <c r="F17" s="48">
        <f t="shared" si="2"/>
        <v>490</v>
      </c>
      <c r="G17" s="48">
        <v>1876</v>
      </c>
      <c r="H17" s="50">
        <f t="shared" si="1"/>
        <v>860</v>
      </c>
      <c r="I17" s="100">
        <f>H17/(F17)</f>
        <v>1.75510204081633</v>
      </c>
      <c r="J17" s="101" t="s">
        <v>90</v>
      </c>
    </row>
    <row r="18" spans="1:10" ht="16.5" hidden="1" outlineLevel="1">
      <c r="A18" s="910" t="s">
        <v>193</v>
      </c>
      <c r="B18" s="911"/>
      <c r="C18" s="911"/>
      <c r="D18" s="911"/>
      <c r="E18" s="911"/>
      <c r="F18" s="911"/>
      <c r="G18" s="911"/>
      <c r="H18" s="911"/>
      <c r="I18" s="911"/>
      <c r="J18" s="912"/>
    </row>
    <row r="19" spans="1:10" ht="36" hidden="1" outlineLevel="1">
      <c r="A19" s="51" t="s">
        <v>23</v>
      </c>
      <c r="B19" s="52" t="s">
        <v>14</v>
      </c>
      <c r="C19" s="53" t="s">
        <v>87</v>
      </c>
      <c r="D19" s="53" t="s">
        <v>3</v>
      </c>
      <c r="E19" s="54" t="s">
        <v>16</v>
      </c>
      <c r="F19" s="53" t="s">
        <v>17</v>
      </c>
      <c r="G19" s="55" t="s">
        <v>26</v>
      </c>
      <c r="H19" s="53" t="s">
        <v>25</v>
      </c>
      <c r="I19" s="54" t="s">
        <v>19</v>
      </c>
      <c r="J19" s="102" t="s">
        <v>147</v>
      </c>
    </row>
    <row r="20" spans="1:10" ht="16.5" hidden="1" outlineLevel="1">
      <c r="A20" s="56">
        <f>B20-B17</f>
        <v>1</v>
      </c>
      <c r="B20" s="153">
        <v>42592</v>
      </c>
      <c r="C20" s="59">
        <v>1962</v>
      </c>
      <c r="D20" s="59"/>
      <c r="E20" s="60"/>
      <c r="F20" s="61"/>
      <c r="G20" s="59"/>
      <c r="H20" s="59"/>
      <c r="I20" s="168">
        <f>(C20-G17)*10</f>
        <v>860</v>
      </c>
      <c r="J20" s="169"/>
    </row>
    <row r="21" spans="1:10" ht="16.5">
      <c r="A21" s="46">
        <v>7</v>
      </c>
      <c r="B21" s="47">
        <v>42825</v>
      </c>
      <c r="C21" s="48">
        <v>2638</v>
      </c>
      <c r="D21" s="48">
        <v>2753</v>
      </c>
      <c r="E21" s="49">
        <f t="shared" si="0"/>
        <v>4.3593631539044699E-2</v>
      </c>
      <c r="F21" s="48">
        <f t="shared" si="2"/>
        <v>1150</v>
      </c>
      <c r="G21" s="48">
        <v>2770</v>
      </c>
      <c r="H21" s="50">
        <f t="shared" si="1"/>
        <v>-1320</v>
      </c>
      <c r="I21" s="105">
        <f>(-H21-F21)/F21</f>
        <v>0.147826086956522</v>
      </c>
      <c r="J21" s="101" t="s">
        <v>90</v>
      </c>
    </row>
    <row r="22" spans="1:10" ht="16.5">
      <c r="A22" s="238">
        <v>8</v>
      </c>
      <c r="B22" s="239">
        <v>42845</v>
      </c>
      <c r="C22" s="240">
        <v>2538</v>
      </c>
      <c r="D22" s="240">
        <v>2654</v>
      </c>
      <c r="E22" s="241">
        <f t="shared" si="0"/>
        <v>4.5705279747832901E-2</v>
      </c>
      <c r="F22" s="240">
        <f t="shared" si="2"/>
        <v>1160</v>
      </c>
      <c r="G22" s="240">
        <v>2388</v>
      </c>
      <c r="H22" s="242">
        <f t="shared" si="1"/>
        <v>1500</v>
      </c>
      <c r="I22" s="272">
        <f>H22/(F22)</f>
        <v>1.2931034482758601</v>
      </c>
      <c r="J22" s="101" t="s">
        <v>90</v>
      </c>
    </row>
    <row r="23" spans="1:10" ht="16.5" outlineLevel="1">
      <c r="A23" s="910" t="s">
        <v>194</v>
      </c>
      <c r="B23" s="911"/>
      <c r="C23" s="911"/>
      <c r="D23" s="911"/>
      <c r="E23" s="911"/>
      <c r="F23" s="911"/>
      <c r="G23" s="911"/>
      <c r="H23" s="911"/>
      <c r="I23" s="911"/>
      <c r="J23" s="912"/>
    </row>
    <row r="24" spans="1:10" ht="36" outlineLevel="1">
      <c r="A24" s="51" t="s">
        <v>23</v>
      </c>
      <c r="B24" s="52" t="s">
        <v>14</v>
      </c>
      <c r="C24" s="53" t="s">
        <v>87</v>
      </c>
      <c r="D24" s="53" t="s">
        <v>3</v>
      </c>
      <c r="E24" s="54" t="s">
        <v>16</v>
      </c>
      <c r="F24" s="53" t="s">
        <v>17</v>
      </c>
      <c r="G24" s="55" t="s">
        <v>26</v>
      </c>
      <c r="H24" s="53" t="s">
        <v>25</v>
      </c>
      <c r="I24" s="54" t="s">
        <v>19</v>
      </c>
      <c r="J24" s="102" t="s">
        <v>147</v>
      </c>
    </row>
    <row r="25" spans="1:10" ht="16.5" outlineLevel="1">
      <c r="A25" s="87">
        <f>B25-B22</f>
        <v>7</v>
      </c>
      <c r="B25" s="88">
        <v>42852</v>
      </c>
      <c r="C25" s="89">
        <v>2566</v>
      </c>
      <c r="D25" s="89">
        <v>2619</v>
      </c>
      <c r="E25" s="182">
        <f t="shared" ref="E25:E31" si="3">-(C25-D25)/C25</f>
        <v>2.0654715510522201E-2</v>
      </c>
      <c r="F25" s="108">
        <f t="shared" ref="F25:F31" si="4">-(C25-D25)*10</f>
        <v>530</v>
      </c>
      <c r="G25" s="89" t="s">
        <v>150</v>
      </c>
      <c r="H25" s="243" t="s">
        <v>32</v>
      </c>
      <c r="I25" s="264"/>
      <c r="J25" s="204"/>
    </row>
    <row r="26" spans="1:10" ht="16.5" outlineLevel="1">
      <c r="A26" s="87">
        <f>B26-B22</f>
        <v>55</v>
      </c>
      <c r="B26" s="88">
        <v>42900</v>
      </c>
      <c r="C26" s="89">
        <v>2330</v>
      </c>
      <c r="D26" s="89">
        <v>2460</v>
      </c>
      <c r="E26" s="182">
        <f t="shared" si="3"/>
        <v>5.5793991416309002E-2</v>
      </c>
      <c r="F26" s="89">
        <f t="shared" si="4"/>
        <v>1300</v>
      </c>
      <c r="G26" s="244">
        <f t="shared" ref="G26:G31" si="5">(F26)/I26</f>
        <v>0.55084745762711895</v>
      </c>
      <c r="H26" s="98" t="s">
        <v>33</v>
      </c>
      <c r="I26" s="273">
        <f>(C25-C26)*10</f>
        <v>2360</v>
      </c>
      <c r="J26" s="206">
        <f>I26/(F25)</f>
        <v>4.4528301886792496</v>
      </c>
    </row>
    <row r="27" spans="1:10" ht="16.5" outlineLevel="1">
      <c r="A27" s="87">
        <f>B27-B22</f>
        <v>56</v>
      </c>
      <c r="B27" s="88">
        <v>42901</v>
      </c>
      <c r="C27" s="89">
        <v>2296</v>
      </c>
      <c r="D27" s="89">
        <v>2450</v>
      </c>
      <c r="E27" s="182">
        <f t="shared" si="3"/>
        <v>6.7073170731707293E-2</v>
      </c>
      <c r="F27" s="89">
        <f t="shared" si="4"/>
        <v>1540</v>
      </c>
      <c r="G27" s="244">
        <f t="shared" si="5"/>
        <v>0.57037037037036997</v>
      </c>
      <c r="H27" s="98" t="s">
        <v>33</v>
      </c>
      <c r="I27" s="273">
        <f>(C25-C27)*10</f>
        <v>2700</v>
      </c>
      <c r="J27" s="206">
        <f>I27/(F25)</f>
        <v>5.0943396226415096</v>
      </c>
    </row>
    <row r="28" spans="1:10" ht="16.5" outlineLevel="1">
      <c r="A28" s="87">
        <f>B28-B22</f>
        <v>57</v>
      </c>
      <c r="B28" s="88">
        <v>42902</v>
      </c>
      <c r="C28" s="89">
        <v>2310</v>
      </c>
      <c r="D28" s="89">
        <v>2440</v>
      </c>
      <c r="E28" s="182">
        <f t="shared" si="3"/>
        <v>5.62770562770563E-2</v>
      </c>
      <c r="F28" s="89">
        <f t="shared" si="4"/>
        <v>1300</v>
      </c>
      <c r="G28" s="244">
        <f t="shared" si="5"/>
        <v>0.5078125</v>
      </c>
      <c r="H28" s="98" t="s">
        <v>33</v>
      </c>
      <c r="I28" s="273">
        <f>(C25-C28)*10</f>
        <v>2560</v>
      </c>
      <c r="J28" s="206">
        <f>I28/(F25)</f>
        <v>4.8301886792452802</v>
      </c>
    </row>
    <row r="29" spans="1:10" ht="16.5" outlineLevel="1">
      <c r="A29" s="87">
        <f>B29-B22</f>
        <v>60</v>
      </c>
      <c r="B29" s="88">
        <v>42905</v>
      </c>
      <c r="C29" s="89">
        <v>2308</v>
      </c>
      <c r="D29" s="89">
        <v>2430</v>
      </c>
      <c r="E29" s="182">
        <f t="shared" si="3"/>
        <v>5.2859618717504303E-2</v>
      </c>
      <c r="F29" s="89">
        <f t="shared" si="4"/>
        <v>1220</v>
      </c>
      <c r="G29" s="244">
        <f t="shared" si="5"/>
        <v>0.47286821705426402</v>
      </c>
      <c r="H29" s="98" t="s">
        <v>33</v>
      </c>
      <c r="I29" s="273">
        <f>(C25-C29)*10</f>
        <v>2580</v>
      </c>
      <c r="J29" s="206">
        <f>I29/(F25)</f>
        <v>4.8679245283018897</v>
      </c>
    </row>
    <row r="30" spans="1:10" ht="16.5" outlineLevel="1">
      <c r="A30" s="87">
        <f>B30-B22</f>
        <v>61</v>
      </c>
      <c r="B30" s="88">
        <v>42906</v>
      </c>
      <c r="C30" s="89">
        <v>2324</v>
      </c>
      <c r="D30" s="89">
        <v>2423</v>
      </c>
      <c r="E30" s="182">
        <f t="shared" si="3"/>
        <v>4.2598967297762497E-2</v>
      </c>
      <c r="F30" s="89">
        <f t="shared" si="4"/>
        <v>990</v>
      </c>
      <c r="G30" s="244">
        <f t="shared" si="5"/>
        <v>0.40909090909090901</v>
      </c>
      <c r="H30" s="98" t="s">
        <v>33</v>
      </c>
      <c r="I30" s="273">
        <f>(C25-C30)*10</f>
        <v>2420</v>
      </c>
      <c r="J30" s="206">
        <f>I30/(F25)</f>
        <v>4.5660377358490596</v>
      </c>
    </row>
    <row r="31" spans="1:10" ht="16.5" outlineLevel="1">
      <c r="A31" s="87">
        <f>B31-B22</f>
        <v>62</v>
      </c>
      <c r="B31" s="88">
        <v>42907</v>
      </c>
      <c r="C31" s="78">
        <v>2272</v>
      </c>
      <c r="D31" s="78">
        <v>2419</v>
      </c>
      <c r="E31" s="79">
        <f t="shared" si="3"/>
        <v>6.4700704225352096E-2</v>
      </c>
      <c r="F31" s="78">
        <f t="shared" si="4"/>
        <v>1470</v>
      </c>
      <c r="G31" s="244">
        <f t="shared" si="5"/>
        <v>0.5</v>
      </c>
      <c r="H31" s="98" t="s">
        <v>33</v>
      </c>
      <c r="I31" s="273">
        <f>(C25-C31)*10</f>
        <v>2940</v>
      </c>
      <c r="J31" s="206">
        <f>I31/(F25)</f>
        <v>5.5471698113207504</v>
      </c>
    </row>
    <row r="32" spans="1:10" ht="16.5" outlineLevel="1">
      <c r="A32" s="87">
        <f>B32-B22</f>
        <v>63</v>
      </c>
      <c r="B32" s="88">
        <v>42908</v>
      </c>
      <c r="C32" s="78">
        <v>2256</v>
      </c>
      <c r="D32" s="78">
        <v>2412</v>
      </c>
      <c r="E32" s="79">
        <f t="shared" ref="E32" si="6">-(C32-D32)/C32</f>
        <v>6.9148936170212796E-2</v>
      </c>
      <c r="F32" s="78">
        <f t="shared" ref="F32" si="7">-(C32-D32)*10</f>
        <v>1560</v>
      </c>
      <c r="G32" s="244">
        <f t="shared" ref="G32" si="8">(F32)/I32</f>
        <v>0.50322580645161297</v>
      </c>
      <c r="H32" s="98" t="s">
        <v>33</v>
      </c>
      <c r="I32" s="273">
        <f>(C25-C32)*10</f>
        <v>3100</v>
      </c>
      <c r="J32" s="206">
        <f>I32/(F25)</f>
        <v>5.8490566037735796</v>
      </c>
    </row>
    <row r="33" spans="1:10" ht="16.5" outlineLevel="1">
      <c r="A33" s="87">
        <f>B33-B22</f>
        <v>64</v>
      </c>
      <c r="B33" s="88">
        <v>42909</v>
      </c>
      <c r="C33" s="78">
        <v>2270</v>
      </c>
      <c r="D33" s="78">
        <v>2406</v>
      </c>
      <c r="E33" s="79">
        <f t="shared" ref="E33" si="9">-(C33-D33)/C33</f>
        <v>5.9911894273127701E-2</v>
      </c>
      <c r="F33" s="78">
        <f t="shared" ref="F33" si="10">-(C33-D33)*10</f>
        <v>1360</v>
      </c>
      <c r="G33" s="244">
        <f t="shared" ref="G33" si="11">(F33)/I33</f>
        <v>0.45945945945945899</v>
      </c>
      <c r="H33" s="98" t="s">
        <v>33</v>
      </c>
      <c r="I33" s="273">
        <f>(C25-C33)*10</f>
        <v>2960</v>
      </c>
      <c r="J33" s="206">
        <f>I33/(F25)</f>
        <v>5.5849056603773599</v>
      </c>
    </row>
    <row r="34" spans="1:10" ht="16.5" outlineLevel="1">
      <c r="A34" s="87">
        <f>B34-B22</f>
        <v>67</v>
      </c>
      <c r="B34" s="88">
        <v>42912</v>
      </c>
      <c r="C34" s="78">
        <v>2286</v>
      </c>
      <c r="D34" s="78">
        <v>2401</v>
      </c>
      <c r="E34" s="79">
        <f t="shared" ref="E34" si="12">-(C34-D34)/C34</f>
        <v>5.0306211723534597E-2</v>
      </c>
      <c r="F34" s="78">
        <f t="shared" ref="F34" si="13">-(C34-D34)*10</f>
        <v>1150</v>
      </c>
      <c r="G34" s="244">
        <f t="shared" ref="G34" si="14">(F34)/I34</f>
        <v>0.41071428571428598</v>
      </c>
      <c r="H34" s="98" t="s">
        <v>33</v>
      </c>
      <c r="I34" s="273">
        <f>(C25-C34)*10</f>
        <v>2800</v>
      </c>
      <c r="J34" s="206">
        <f>I34/(F25)</f>
        <v>5.2830188679245298</v>
      </c>
    </row>
    <row r="35" spans="1:10" ht="16.5" outlineLevel="1">
      <c r="A35" s="87">
        <f>B35-B22</f>
        <v>68</v>
      </c>
      <c r="B35" s="88">
        <v>42913</v>
      </c>
      <c r="C35" s="78">
        <v>2300</v>
      </c>
      <c r="D35" s="78">
        <v>2395</v>
      </c>
      <c r="E35" s="79">
        <f t="shared" ref="E35:E41" si="15">-(C35-D35)/C35</f>
        <v>4.1304347826087003E-2</v>
      </c>
      <c r="F35" s="78">
        <f t="shared" ref="F35:F40" si="16">-(C35-D35)*10</f>
        <v>950</v>
      </c>
      <c r="G35" s="244">
        <f t="shared" ref="G35:G40" si="17">(F35)/I35</f>
        <v>0.35714285714285698</v>
      </c>
      <c r="H35" s="98" t="s">
        <v>33</v>
      </c>
      <c r="I35" s="273">
        <f>(C25-C35)*10</f>
        <v>2660</v>
      </c>
      <c r="J35" s="206">
        <f>I35/(F25)</f>
        <v>5.0188679245283003</v>
      </c>
    </row>
    <row r="36" spans="1:10" ht="16.5" outlineLevel="1">
      <c r="A36" s="87">
        <f>B36-B22</f>
        <v>69</v>
      </c>
      <c r="B36" s="88">
        <v>42914</v>
      </c>
      <c r="C36" s="78">
        <v>2310</v>
      </c>
      <c r="D36" s="78">
        <v>2390</v>
      </c>
      <c r="E36" s="79">
        <f t="shared" si="15"/>
        <v>3.4632034632034597E-2</v>
      </c>
      <c r="F36" s="78">
        <f t="shared" si="16"/>
        <v>800</v>
      </c>
      <c r="G36" s="244">
        <f t="shared" si="17"/>
        <v>0.3125</v>
      </c>
      <c r="H36" s="98" t="s">
        <v>33</v>
      </c>
      <c r="I36" s="273">
        <f>(C25-C36)*10</f>
        <v>2560</v>
      </c>
      <c r="J36" s="206">
        <f>I36/(F25)</f>
        <v>4.8301886792452802</v>
      </c>
    </row>
    <row r="37" spans="1:10" ht="16.5" outlineLevel="1">
      <c r="A37" s="93">
        <f>B37-B22</f>
        <v>70</v>
      </c>
      <c r="B37" s="183">
        <v>42915</v>
      </c>
      <c r="C37" s="80">
        <v>2354</v>
      </c>
      <c r="D37" s="80">
        <v>2385</v>
      </c>
      <c r="E37" s="95">
        <f t="shared" si="15"/>
        <v>1.31690739167375E-2</v>
      </c>
      <c r="F37" s="80">
        <f t="shared" si="16"/>
        <v>310</v>
      </c>
      <c r="G37" s="245">
        <f t="shared" si="17"/>
        <v>0.14622641509434001</v>
      </c>
      <c r="H37" s="246" t="s">
        <v>33</v>
      </c>
      <c r="I37" s="274">
        <f>(C25-C37)*10</f>
        <v>2120</v>
      </c>
      <c r="J37" s="275">
        <f>I37/(F25)</f>
        <v>4</v>
      </c>
    </row>
    <row r="38" spans="1:10" ht="16.5" outlineLevel="1">
      <c r="A38" s="247">
        <f>B38-B22</f>
        <v>71</v>
      </c>
      <c r="B38" s="88">
        <v>42916</v>
      </c>
      <c r="C38" s="78">
        <v>2360</v>
      </c>
      <c r="D38" s="78">
        <v>2379</v>
      </c>
      <c r="E38" s="79">
        <f t="shared" si="15"/>
        <v>8.0508474576271201E-3</v>
      </c>
      <c r="F38" s="78">
        <f t="shared" si="16"/>
        <v>190</v>
      </c>
      <c r="G38" s="244">
        <f t="shared" si="17"/>
        <v>9.2233009708737906E-2</v>
      </c>
      <c r="H38" s="98" t="s">
        <v>33</v>
      </c>
      <c r="I38" s="273">
        <f>(C25-C38)*10</f>
        <v>2060</v>
      </c>
      <c r="J38" s="206">
        <f>I38/(F25)</f>
        <v>3.88679245283019</v>
      </c>
    </row>
    <row r="39" spans="1:10" ht="16.5" outlineLevel="1">
      <c r="A39" s="247">
        <f>B39-B22</f>
        <v>74</v>
      </c>
      <c r="B39" s="92">
        <v>42919</v>
      </c>
      <c r="C39" s="78">
        <v>2374</v>
      </c>
      <c r="D39" s="78">
        <v>2374.39</v>
      </c>
      <c r="E39" s="79">
        <f t="shared" si="15"/>
        <v>1.6427969671435201E-4</v>
      </c>
      <c r="F39" s="78">
        <f t="shared" si="16"/>
        <v>3.8999999999987298</v>
      </c>
      <c r="G39" s="244">
        <f t="shared" si="17"/>
        <v>2.03124999999934E-3</v>
      </c>
      <c r="H39" s="98" t="s">
        <v>33</v>
      </c>
      <c r="I39" s="273">
        <f>(C25-C39)*10</f>
        <v>1920</v>
      </c>
      <c r="J39" s="206">
        <f>I39/(F25)</f>
        <v>3.6226415094339601</v>
      </c>
    </row>
    <row r="40" spans="1:10" ht="16.5" outlineLevel="1">
      <c r="A40" s="247">
        <f>B40-B22</f>
        <v>75</v>
      </c>
      <c r="B40" s="92">
        <v>42920</v>
      </c>
      <c r="C40" s="78">
        <v>2338</v>
      </c>
      <c r="D40" s="78">
        <v>2367</v>
      </c>
      <c r="E40" s="79">
        <f t="shared" si="15"/>
        <v>1.24037639007699E-2</v>
      </c>
      <c r="F40" s="78">
        <f t="shared" si="16"/>
        <v>290</v>
      </c>
      <c r="G40" s="244">
        <f t="shared" si="17"/>
        <v>0.12719298245614</v>
      </c>
      <c r="H40" s="98" t="s">
        <v>33</v>
      </c>
      <c r="I40" s="273">
        <f>(C25-C40)*10</f>
        <v>2280</v>
      </c>
      <c r="J40" s="206">
        <f>I40/(F25)</f>
        <v>4.3018867924528301</v>
      </c>
    </row>
    <row r="41" spans="1:10" ht="16.5" outlineLevel="1">
      <c r="A41" s="247">
        <f>B41-B22</f>
        <v>76</v>
      </c>
      <c r="B41" s="92">
        <v>42921</v>
      </c>
      <c r="C41" s="78">
        <v>2380</v>
      </c>
      <c r="D41" s="78">
        <v>2360</v>
      </c>
      <c r="E41" s="116">
        <f t="shared" si="15"/>
        <v>-8.4033613445378096E-3</v>
      </c>
      <c r="F41" s="78"/>
      <c r="G41" s="248"/>
      <c r="H41" s="249" t="s">
        <v>40</v>
      </c>
      <c r="I41" s="276">
        <f>(C25-C41)*10</f>
        <v>1860</v>
      </c>
      <c r="J41" s="206">
        <f>I41/(F25)</f>
        <v>3.5094339622641502</v>
      </c>
    </row>
    <row r="42" spans="1:10" ht="16.5" outlineLevel="1">
      <c r="A42" s="247">
        <f>B42-B22</f>
        <v>77</v>
      </c>
      <c r="B42" s="92">
        <v>42922</v>
      </c>
      <c r="C42" s="78">
        <v>2386</v>
      </c>
      <c r="D42" s="78">
        <v>2354</v>
      </c>
      <c r="E42" s="116">
        <f t="shared" ref="E42:E43" si="18">-(C42-D42)/C42</f>
        <v>-1.34115674769489E-2</v>
      </c>
      <c r="F42" s="78"/>
      <c r="G42" s="248"/>
      <c r="H42" s="249" t="s">
        <v>40</v>
      </c>
      <c r="I42" s="276">
        <f>(C25-C42)*10</f>
        <v>1800</v>
      </c>
      <c r="J42" s="206">
        <f>I42/(F25)</f>
        <v>3.3962264150943402</v>
      </c>
    </row>
    <row r="43" spans="1:10" ht="16.5" outlineLevel="1">
      <c r="A43" s="250">
        <f>B43-B22</f>
        <v>78</v>
      </c>
      <c r="B43" s="251">
        <v>42923</v>
      </c>
      <c r="C43" s="252">
        <v>2388</v>
      </c>
      <c r="D43" s="252">
        <v>2349</v>
      </c>
      <c r="E43" s="188">
        <f t="shared" si="18"/>
        <v>-1.6331658291457302E-2</v>
      </c>
      <c r="F43" s="252"/>
      <c r="G43" s="253"/>
      <c r="H43" s="254" t="s">
        <v>96</v>
      </c>
      <c r="I43" s="277">
        <f>(C25-C43)*10</f>
        <v>1780</v>
      </c>
      <c r="J43" s="278">
        <f>I43/(F25)</f>
        <v>3.35849056603774</v>
      </c>
    </row>
    <row r="44" spans="1:10" ht="51.75" customHeight="1" outlineLevel="1">
      <c r="A44" s="913" t="s">
        <v>195</v>
      </c>
      <c r="B44" s="914"/>
      <c r="C44" s="914"/>
      <c r="D44" s="914"/>
      <c r="E44" s="914"/>
      <c r="F44" s="914"/>
      <c r="G44" s="914"/>
      <c r="H44" s="914"/>
      <c r="I44" s="914"/>
      <c r="J44" s="915"/>
    </row>
    <row r="45" spans="1:10" ht="16.5" outlineLevel="1">
      <c r="A45" s="255"/>
      <c r="B45" s="256"/>
      <c r="C45" s="217"/>
      <c r="D45" s="217"/>
      <c r="E45" s="257"/>
      <c r="F45" s="217"/>
      <c r="G45" s="258"/>
      <c r="H45" s="259"/>
      <c r="I45" s="279"/>
      <c r="J45" s="280"/>
    </row>
    <row r="46" spans="1:10" ht="16.5">
      <c r="A46" s="789" t="s">
        <v>196</v>
      </c>
      <c r="B46" s="908"/>
      <c r="C46" s="908"/>
      <c r="D46" s="908"/>
      <c r="E46" s="908"/>
      <c r="F46" s="908"/>
      <c r="G46" s="908"/>
      <c r="H46" s="908"/>
      <c r="I46" s="909"/>
      <c r="J46" s="281"/>
    </row>
    <row r="47" spans="1:10" ht="16.5" collapsed="1">
      <c r="A47" s="260">
        <v>9</v>
      </c>
      <c r="B47" s="47">
        <v>42998</v>
      </c>
      <c r="C47" s="48">
        <v>2486</v>
      </c>
      <c r="D47" s="48">
        <v>2614</v>
      </c>
      <c r="E47" s="261">
        <f t="shared" ref="E47" si="19">-(C47-D47)/C47</f>
        <v>5.14883346741754E-2</v>
      </c>
      <c r="F47" s="262">
        <f>-(C47-D47)*10</f>
        <v>1280</v>
      </c>
      <c r="G47" s="260">
        <v>2444</v>
      </c>
      <c r="H47" s="263">
        <f t="shared" ref="H47" si="20">(C47-G47)*10</f>
        <v>420</v>
      </c>
      <c r="I47" s="272">
        <f>H47/(F47)</f>
        <v>0.328125</v>
      </c>
      <c r="J47" s="281"/>
    </row>
    <row r="48" spans="1:10" ht="16.5" hidden="1" outlineLevel="1">
      <c r="A48" s="834" t="s">
        <v>197</v>
      </c>
      <c r="B48" s="911"/>
      <c r="C48" s="911"/>
      <c r="D48" s="911"/>
      <c r="E48" s="911"/>
      <c r="F48" s="911"/>
      <c r="G48" s="911"/>
      <c r="H48" s="911"/>
      <c r="I48" s="911"/>
      <c r="J48" s="912"/>
    </row>
    <row r="49" spans="1:10" ht="36" hidden="1" outlineLevel="1">
      <c r="A49" s="51" t="s">
        <v>23</v>
      </c>
      <c r="B49" s="52" t="s">
        <v>14</v>
      </c>
      <c r="C49" s="53" t="s">
        <v>87</v>
      </c>
      <c r="D49" s="53" t="s">
        <v>3</v>
      </c>
      <c r="E49" s="54" t="s">
        <v>16</v>
      </c>
      <c r="F49" s="53" t="s">
        <v>17</v>
      </c>
      <c r="G49" s="55" t="s">
        <v>26</v>
      </c>
      <c r="H49" s="53" t="s">
        <v>25</v>
      </c>
      <c r="I49" s="54" t="s">
        <v>19</v>
      </c>
      <c r="J49" s="102" t="s">
        <v>147</v>
      </c>
    </row>
    <row r="50" spans="1:10" ht="16.5" hidden="1" outlineLevel="1">
      <c r="A50" s="87">
        <f>B50-B47</f>
        <v>1</v>
      </c>
      <c r="B50" s="88">
        <v>42999</v>
      </c>
      <c r="C50" s="89">
        <v>2452</v>
      </c>
      <c r="D50" s="89">
        <v>2606</v>
      </c>
      <c r="E50" s="90">
        <f t="shared" ref="E50" si="21">-(C50-D50)/C50</f>
        <v>6.2805872756933098E-2</v>
      </c>
      <c r="F50" s="89">
        <f t="shared" ref="F50" si="22">-(C50-D50)*10</f>
        <v>1540</v>
      </c>
      <c r="G50" s="89" t="s">
        <v>150</v>
      </c>
      <c r="H50" s="264" t="s">
        <v>30</v>
      </c>
      <c r="I50" s="264"/>
      <c r="J50" s="204"/>
    </row>
    <row r="51" spans="1:10" ht="16.5" hidden="1" outlineLevel="1">
      <c r="A51" s="87">
        <f>B51-B47</f>
        <v>2</v>
      </c>
      <c r="B51" s="88">
        <v>43000</v>
      </c>
      <c r="C51" s="89">
        <v>2500</v>
      </c>
      <c r="D51" s="89">
        <v>2600</v>
      </c>
      <c r="E51" s="90">
        <f t="shared" ref="E51" si="23">-(C51-D51)/C51</f>
        <v>0.04</v>
      </c>
      <c r="F51" s="89">
        <f t="shared" ref="F51" si="24">-(C51-D51)*10</f>
        <v>1000</v>
      </c>
      <c r="G51" s="89" t="s">
        <v>150</v>
      </c>
      <c r="H51" s="264" t="s">
        <v>30</v>
      </c>
      <c r="I51" s="264"/>
      <c r="J51" s="204"/>
    </row>
    <row r="52" spans="1:10" ht="16.5" hidden="1" outlineLevel="1">
      <c r="A52" s="87">
        <f>B52-B47</f>
        <v>5</v>
      </c>
      <c r="B52" s="88">
        <v>43003</v>
      </c>
      <c r="C52" s="89">
        <v>2498</v>
      </c>
      <c r="D52" s="89">
        <v>2598</v>
      </c>
      <c r="E52" s="90">
        <f t="shared" ref="E52" si="25">-(C52-D52)/C52</f>
        <v>4.0032025620496403E-2</v>
      </c>
      <c r="F52" s="89">
        <f t="shared" ref="F52" si="26">-(C52-D52)*10</f>
        <v>1000</v>
      </c>
      <c r="G52" s="89" t="s">
        <v>150</v>
      </c>
      <c r="H52" s="264" t="s">
        <v>30</v>
      </c>
      <c r="I52" s="264"/>
      <c r="J52" s="204"/>
    </row>
    <row r="53" spans="1:10" ht="16.5" hidden="1" outlineLevel="1">
      <c r="A53" s="87">
        <f>B53-B47</f>
        <v>6</v>
      </c>
      <c r="B53" s="88">
        <v>43004</v>
      </c>
      <c r="C53" s="89">
        <v>2516</v>
      </c>
      <c r="D53" s="89">
        <v>2596</v>
      </c>
      <c r="E53" s="90">
        <f t="shared" ref="E53" si="27">-(C53-D53)/C53</f>
        <v>3.1796502384737697E-2</v>
      </c>
      <c r="F53" s="89">
        <f t="shared" ref="F53" si="28">-(C53-D53)*10</f>
        <v>800</v>
      </c>
      <c r="G53" s="89" t="s">
        <v>150</v>
      </c>
      <c r="H53" s="264" t="s">
        <v>30</v>
      </c>
      <c r="I53" s="264"/>
      <c r="J53" s="204"/>
    </row>
    <row r="54" spans="1:10" ht="16.5" hidden="1" outlineLevel="1">
      <c r="A54" s="87">
        <f>B54-B47</f>
        <v>7</v>
      </c>
      <c r="B54" s="88">
        <v>43005</v>
      </c>
      <c r="C54" s="89">
        <v>2524</v>
      </c>
      <c r="D54" s="89">
        <v>2593</v>
      </c>
      <c r="E54" s="90">
        <f t="shared" ref="E54" si="29">-(C54-D54)/C54</f>
        <v>2.7337559429477E-2</v>
      </c>
      <c r="F54" s="89">
        <f t="shared" ref="F54" si="30">-(C54-D54)*10</f>
        <v>690</v>
      </c>
      <c r="G54" s="89" t="s">
        <v>150</v>
      </c>
      <c r="H54" s="264" t="s">
        <v>30</v>
      </c>
      <c r="I54" s="264"/>
      <c r="J54" s="204"/>
    </row>
    <row r="55" spans="1:10" ht="16.5" hidden="1" outlineLevel="1">
      <c r="A55" s="87">
        <f>B55-B47</f>
        <v>8</v>
      </c>
      <c r="B55" s="88">
        <v>43006</v>
      </c>
      <c r="C55" s="89">
        <v>2448</v>
      </c>
      <c r="D55" s="89">
        <v>2587</v>
      </c>
      <c r="E55" s="90">
        <f t="shared" ref="E55" si="31">-(C55-D55)/C55</f>
        <v>5.6781045751634E-2</v>
      </c>
      <c r="F55" s="89">
        <f t="shared" ref="F55" si="32">-(C55-D55)*10</f>
        <v>1390</v>
      </c>
      <c r="G55" s="89" t="s">
        <v>150</v>
      </c>
      <c r="H55" s="264" t="s">
        <v>30</v>
      </c>
      <c r="I55" s="264"/>
      <c r="J55" s="204"/>
    </row>
    <row r="56" spans="1:10" ht="16.5" hidden="1" outlineLevel="1">
      <c r="A56" s="87">
        <f>B56-B47</f>
        <v>9</v>
      </c>
      <c r="B56" s="88">
        <v>43007</v>
      </c>
      <c r="C56" s="89">
        <v>2444</v>
      </c>
      <c r="D56" s="89">
        <v>2580</v>
      </c>
      <c r="E56" s="90">
        <f t="shared" ref="E56" si="33">-(C56-D56)/C56</f>
        <v>5.5646481178396101E-2</v>
      </c>
      <c r="F56" s="89">
        <f t="shared" ref="F56" si="34">-(C56-D56)*10</f>
        <v>1360</v>
      </c>
      <c r="G56" s="89" t="s">
        <v>150</v>
      </c>
      <c r="H56" s="264" t="s">
        <v>30</v>
      </c>
      <c r="I56" s="264"/>
      <c r="J56" s="204"/>
    </row>
    <row r="57" spans="1:10" ht="16.5" hidden="1" outlineLevel="1">
      <c r="A57" s="87"/>
      <c r="B57" s="88"/>
      <c r="C57" s="89"/>
      <c r="D57" s="89"/>
      <c r="E57" s="182"/>
      <c r="F57" s="89"/>
      <c r="G57" s="244"/>
      <c r="H57" s="264"/>
      <c r="I57" s="273"/>
      <c r="J57" s="206"/>
    </row>
    <row r="58" spans="1:10" ht="16.5">
      <c r="A58" s="265"/>
      <c r="B58" s="47"/>
      <c r="C58" s="48"/>
      <c r="D58" s="48"/>
      <c r="E58" s="261"/>
      <c r="F58" s="262"/>
      <c r="G58" s="260"/>
      <c r="H58" s="263"/>
      <c r="I58" s="282"/>
      <c r="J58" s="281"/>
    </row>
    <row r="59" spans="1:10" ht="16.5">
      <c r="A59" s="266"/>
      <c r="B59" s="267"/>
      <c r="C59" s="268"/>
      <c r="D59" s="268"/>
      <c r="E59" s="269"/>
      <c r="F59" s="268"/>
      <c r="G59" s="268"/>
      <c r="H59" s="268"/>
      <c r="I59" s="283"/>
    </row>
    <row r="62" spans="1:10" collapsed="1">
      <c r="A62" s="767" t="s">
        <v>32</v>
      </c>
      <c r="B62" s="768"/>
      <c r="C62" s="768"/>
      <c r="D62" s="768"/>
      <c r="E62" s="768"/>
      <c r="F62" s="768"/>
      <c r="G62" s="768"/>
      <c r="H62" s="768"/>
      <c r="I62" s="769"/>
    </row>
    <row r="63" spans="1:10" hidden="1" outlineLevel="1">
      <c r="A63" s="797" t="s">
        <v>101</v>
      </c>
      <c r="B63" s="798"/>
      <c r="C63" s="799"/>
      <c r="D63" s="131" t="s">
        <v>25</v>
      </c>
      <c r="E63" s="798" t="s">
        <v>102</v>
      </c>
      <c r="F63" s="799"/>
      <c r="G63" s="798" t="s">
        <v>103</v>
      </c>
      <c r="H63" s="798"/>
      <c r="I63" s="800"/>
    </row>
    <row r="64" spans="1:10" hidden="1" outlineLevel="1">
      <c r="A64" s="132" t="s">
        <v>104</v>
      </c>
      <c r="B64" s="801" t="s">
        <v>198</v>
      </c>
      <c r="C64" s="802"/>
      <c r="D64" s="133" t="s">
        <v>106</v>
      </c>
      <c r="E64" s="803" t="s">
        <v>107</v>
      </c>
      <c r="F64" s="803"/>
      <c r="G64" s="804" t="s">
        <v>108</v>
      </c>
      <c r="H64" s="804"/>
      <c r="I64" s="805"/>
    </row>
    <row r="65" spans="1:9" hidden="1" outlineLevel="1">
      <c r="A65" s="132" t="s">
        <v>104</v>
      </c>
      <c r="B65" s="801" t="s">
        <v>199</v>
      </c>
      <c r="C65" s="801"/>
      <c r="D65" s="134" t="s">
        <v>110</v>
      </c>
      <c r="E65" s="803" t="s">
        <v>111</v>
      </c>
      <c r="F65" s="803"/>
      <c r="G65" s="801" t="s">
        <v>112</v>
      </c>
      <c r="H65" s="801"/>
      <c r="I65" s="806"/>
    </row>
    <row r="66" spans="1:9" hidden="1" outlineLevel="1">
      <c r="A66" s="807" t="s">
        <v>112</v>
      </c>
      <c r="B66" s="801"/>
      <c r="C66" s="802"/>
      <c r="D66" s="135"/>
      <c r="E66" s="801"/>
      <c r="F66" s="802"/>
      <c r="G66" s="801"/>
      <c r="H66" s="801"/>
      <c r="I66" s="806"/>
    </row>
    <row r="67" spans="1:9" hidden="1" outlineLevel="1">
      <c r="A67" s="136" t="s">
        <v>104</v>
      </c>
      <c r="B67" s="808" t="s">
        <v>200</v>
      </c>
      <c r="C67" s="809"/>
      <c r="D67" s="133" t="s">
        <v>106</v>
      </c>
      <c r="E67" s="803" t="s">
        <v>115</v>
      </c>
      <c r="F67" s="803"/>
      <c r="G67" s="804" t="s">
        <v>201</v>
      </c>
      <c r="H67" s="804"/>
      <c r="I67" s="805"/>
    </row>
    <row r="68" spans="1:9" hidden="1" outlineLevel="1">
      <c r="A68" s="199" t="s">
        <v>104</v>
      </c>
      <c r="B68" s="810" t="s">
        <v>199</v>
      </c>
      <c r="C68" s="811"/>
      <c r="D68" s="200" t="s">
        <v>110</v>
      </c>
      <c r="E68" s="812" t="s">
        <v>111</v>
      </c>
      <c r="F68" s="812"/>
      <c r="G68" s="824" t="s">
        <v>112</v>
      </c>
      <c r="H68" s="824"/>
      <c r="I68" s="916"/>
    </row>
    <row r="69" spans="1:9">
      <c r="A69" s="143"/>
      <c r="B69" s="144"/>
      <c r="C69" s="143"/>
      <c r="D69" s="143"/>
      <c r="E69" s="145"/>
      <c r="F69" s="143"/>
      <c r="G69" s="143"/>
      <c r="H69" s="143"/>
      <c r="I69" s="145"/>
    </row>
    <row r="70" spans="1:9" ht="16.5" collapsed="1">
      <c r="A70" s="816" t="s">
        <v>40</v>
      </c>
      <c r="B70" s="817"/>
      <c r="C70" s="817"/>
      <c r="D70" s="817"/>
      <c r="E70" s="817"/>
      <c r="F70" s="779"/>
      <c r="G70" s="779"/>
      <c r="H70" s="779"/>
      <c r="I70" s="780"/>
    </row>
    <row r="71" spans="1:9" hidden="1" outlineLevel="1">
      <c r="A71" s="797" t="s">
        <v>117</v>
      </c>
      <c r="B71" s="799"/>
      <c r="C71" s="798" t="s">
        <v>25</v>
      </c>
      <c r="D71" s="799"/>
      <c r="E71" s="799"/>
      <c r="F71" s="799"/>
      <c r="G71" s="799"/>
      <c r="H71" s="799"/>
      <c r="I71" s="818"/>
    </row>
    <row r="72" spans="1:9" hidden="1" outlineLevel="1">
      <c r="A72" s="140" t="s">
        <v>104</v>
      </c>
      <c r="B72" s="139" t="s">
        <v>118</v>
      </c>
      <c r="C72" s="824" t="s">
        <v>202</v>
      </c>
      <c r="D72" s="917"/>
      <c r="E72" s="917"/>
      <c r="F72" s="917"/>
      <c r="G72" s="917"/>
      <c r="H72" s="917"/>
      <c r="I72" s="918"/>
    </row>
    <row r="73" spans="1:9">
      <c r="F73" s="143"/>
      <c r="G73" s="143"/>
      <c r="H73" s="143"/>
      <c r="I73" s="145"/>
    </row>
    <row r="74" spans="1:9" ht="16.5" collapsed="1">
      <c r="A74" s="777" t="s">
        <v>33</v>
      </c>
      <c r="B74" s="778"/>
      <c r="C74" s="778"/>
      <c r="D74" s="778"/>
      <c r="E74" s="778"/>
      <c r="F74" s="779"/>
      <c r="G74" s="779"/>
      <c r="H74" s="779"/>
      <c r="I74" s="780"/>
    </row>
    <row r="75" spans="1:9" hidden="1" outlineLevel="1">
      <c r="A75" s="797" t="s">
        <v>117</v>
      </c>
      <c r="B75" s="799"/>
      <c r="C75" s="798" t="s">
        <v>25</v>
      </c>
      <c r="D75" s="799"/>
      <c r="E75" s="799"/>
      <c r="F75" s="799"/>
      <c r="G75" s="799"/>
      <c r="H75" s="799"/>
      <c r="I75" s="818"/>
    </row>
    <row r="76" spans="1:9" hidden="1" outlineLevel="1">
      <c r="A76" s="140" t="s">
        <v>104</v>
      </c>
      <c r="B76" s="139" t="s">
        <v>203</v>
      </c>
      <c r="C76" s="824" t="s">
        <v>204</v>
      </c>
      <c r="D76" s="917"/>
      <c r="E76" s="917"/>
      <c r="F76" s="917"/>
      <c r="G76" s="917"/>
      <c r="H76" s="917"/>
      <c r="I76" s="918"/>
    </row>
    <row r="77" spans="1:9">
      <c r="A77" s="143"/>
      <c r="B77" s="144"/>
      <c r="C77" s="143"/>
      <c r="D77" s="143"/>
      <c r="E77" s="145"/>
      <c r="F77" s="143"/>
      <c r="G77" s="143"/>
      <c r="H77" s="143"/>
      <c r="I77" s="145"/>
    </row>
    <row r="78" spans="1:9" ht="16.5" collapsed="1">
      <c r="A78" s="781" t="s">
        <v>35</v>
      </c>
      <c r="B78" s="782"/>
      <c r="C78" s="782"/>
      <c r="D78" s="782"/>
      <c r="E78" s="782"/>
      <c r="F78" s="779"/>
      <c r="G78" s="779"/>
      <c r="H78" s="779"/>
      <c r="I78" s="780"/>
    </row>
    <row r="79" spans="1:9" hidden="1" outlineLevel="1">
      <c r="A79" s="797" t="s">
        <v>121</v>
      </c>
      <c r="B79" s="798"/>
      <c r="C79" s="799"/>
      <c r="D79" s="131" t="s">
        <v>25</v>
      </c>
      <c r="E79" s="798" t="s">
        <v>102</v>
      </c>
      <c r="F79" s="799"/>
      <c r="G79" s="798" t="s">
        <v>103</v>
      </c>
      <c r="H79" s="798"/>
      <c r="I79" s="800"/>
    </row>
    <row r="80" spans="1:9" hidden="1" outlineLevel="1">
      <c r="A80" s="132" t="s">
        <v>205</v>
      </c>
      <c r="B80" s="801" t="s">
        <v>206</v>
      </c>
      <c r="C80" s="802"/>
      <c r="D80" s="133" t="s">
        <v>123</v>
      </c>
      <c r="E80" s="804" t="s">
        <v>124</v>
      </c>
      <c r="F80" s="802"/>
      <c r="G80" s="804" t="s">
        <v>125</v>
      </c>
      <c r="H80" s="822"/>
      <c r="I80" s="823"/>
    </row>
    <row r="81" spans="1:9" hidden="1" outlineLevel="1">
      <c r="A81" s="140" t="s">
        <v>205</v>
      </c>
      <c r="B81" s="824" t="s">
        <v>207</v>
      </c>
      <c r="C81" s="820"/>
      <c r="D81" s="139"/>
      <c r="E81" s="824"/>
      <c r="F81" s="820"/>
      <c r="G81" s="824" t="s">
        <v>33</v>
      </c>
      <c r="H81" s="820"/>
      <c r="I81" s="821"/>
    </row>
    <row r="83" spans="1:9" collapsed="1">
      <c r="A83" s="919" t="s">
        <v>208</v>
      </c>
      <c r="B83" s="920"/>
      <c r="C83" s="920"/>
      <c r="D83" s="920"/>
      <c r="E83" s="920"/>
      <c r="F83" s="920"/>
      <c r="G83" s="920"/>
      <c r="H83" s="920"/>
      <c r="I83" s="921"/>
    </row>
    <row r="84" spans="1:9" hidden="1" outlineLevel="1" collapsed="1">
      <c r="A84" s="922" t="s">
        <v>196</v>
      </c>
      <c r="B84" s="923"/>
      <c r="C84" s="923"/>
      <c r="D84" s="923"/>
      <c r="E84" s="923"/>
      <c r="F84" s="923"/>
      <c r="G84" s="923"/>
      <c r="H84" s="923"/>
      <c r="I84" s="924"/>
    </row>
    <row r="85" spans="1:9" ht="78.75" hidden="1" customHeight="1" outlineLevel="2">
      <c r="A85" s="925" t="s">
        <v>209</v>
      </c>
      <c r="B85" s="926"/>
      <c r="C85" s="926"/>
      <c r="D85" s="926"/>
      <c r="E85" s="926"/>
      <c r="F85" s="926"/>
      <c r="G85" s="926"/>
      <c r="H85" s="926"/>
      <c r="I85" s="927"/>
    </row>
    <row r="86" spans="1:9" hidden="1" outlineLevel="1" collapsed="1">
      <c r="A86" s="928" t="s">
        <v>197</v>
      </c>
      <c r="B86" s="929"/>
      <c r="C86" s="929"/>
      <c r="D86" s="929"/>
      <c r="E86" s="929"/>
      <c r="F86" s="929"/>
      <c r="G86" s="929"/>
      <c r="H86" s="929"/>
      <c r="I86" s="930"/>
    </row>
    <row r="87" spans="1:9" ht="60.75" hidden="1" customHeight="1" outlineLevel="2">
      <c r="A87" s="931" t="s">
        <v>210</v>
      </c>
      <c r="B87" s="932"/>
      <c r="C87" s="932"/>
      <c r="D87" s="932"/>
      <c r="E87" s="932"/>
      <c r="F87" s="932"/>
      <c r="G87" s="932"/>
      <c r="H87" s="932"/>
      <c r="I87" s="933"/>
    </row>
  </sheetData>
  <sortState ref="B2:I9">
    <sortCondition ref="B1"/>
  </sortState>
  <mergeCells count="51">
    <mergeCell ref="A83:I83"/>
    <mergeCell ref="A84:I84"/>
    <mergeCell ref="A85:I85"/>
    <mergeCell ref="A86:I86"/>
    <mergeCell ref="A87:I87"/>
    <mergeCell ref="B80:C80"/>
    <mergeCell ref="E80:F80"/>
    <mergeCell ref="G80:I80"/>
    <mergeCell ref="B81:C81"/>
    <mergeCell ref="E81:F81"/>
    <mergeCell ref="G81:I81"/>
    <mergeCell ref="A75:B75"/>
    <mergeCell ref="C75:I75"/>
    <mergeCell ref="C76:I76"/>
    <mergeCell ref="A78:I78"/>
    <mergeCell ref="A79:C79"/>
    <mergeCell ref="E79:F79"/>
    <mergeCell ref="G79:I79"/>
    <mergeCell ref="A70:I70"/>
    <mergeCell ref="A71:B71"/>
    <mergeCell ref="C71:I71"/>
    <mergeCell ref="C72:I72"/>
    <mergeCell ref="A74:I74"/>
    <mergeCell ref="B67:C67"/>
    <mergeCell ref="E67:F67"/>
    <mergeCell ref="G67:I67"/>
    <mergeCell ref="B68:C68"/>
    <mergeCell ref="E68:F68"/>
    <mergeCell ref="G68:I68"/>
    <mergeCell ref="B65:C65"/>
    <mergeCell ref="E65:F65"/>
    <mergeCell ref="G65:I65"/>
    <mergeCell ref="A66:C66"/>
    <mergeCell ref="E66:F66"/>
    <mergeCell ref="G66:I66"/>
    <mergeCell ref="A63:C63"/>
    <mergeCell ref="E63:F63"/>
    <mergeCell ref="G63:I63"/>
    <mergeCell ref="B64:C64"/>
    <mergeCell ref="E64:F64"/>
    <mergeCell ref="G64:I64"/>
    <mergeCell ref="A23:J23"/>
    <mergeCell ref="A44:J44"/>
    <mergeCell ref="A46:I46"/>
    <mergeCell ref="A48:J48"/>
    <mergeCell ref="A62:I62"/>
    <mergeCell ref="A2:I2"/>
    <mergeCell ref="A5:J5"/>
    <mergeCell ref="A9:J9"/>
    <mergeCell ref="A14:J14"/>
    <mergeCell ref="A18:J18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7"/>
  <sheetViews>
    <sheetView workbookViewId="0">
      <pane ySplit="1" topLeftCell="A2" activePane="bottomLeft" state="frozen"/>
      <selection pane="bottomLeft" activeCell="I27" sqref="I27"/>
    </sheetView>
  </sheetViews>
  <sheetFormatPr defaultColWidth="9" defaultRowHeight="13.5" outlineLevelRow="4"/>
  <cols>
    <col min="2" max="2" width="10" customWidth="1"/>
    <col min="9" max="9" width="10.25" customWidth="1"/>
  </cols>
  <sheetData>
    <row r="1" spans="1:10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 outlineLevel="1">
      <c r="A2" s="789" t="s">
        <v>211</v>
      </c>
      <c r="B2" s="790"/>
      <c r="C2" s="790"/>
      <c r="D2" s="790"/>
      <c r="E2" s="790"/>
      <c r="F2" s="790"/>
      <c r="G2" s="790"/>
      <c r="H2" s="790"/>
      <c r="I2" s="937"/>
    </row>
    <row r="3" spans="1:10" ht="16.5" outlineLevel="1" collapsed="1">
      <c r="A3" s="73">
        <v>1</v>
      </c>
      <c r="B3" s="74">
        <v>43003</v>
      </c>
      <c r="C3" s="75">
        <v>5592</v>
      </c>
      <c r="D3" s="75">
        <v>5557</v>
      </c>
      <c r="E3" s="211">
        <f t="shared" ref="E3" si="0">(C3-D3)/C3</f>
        <v>6.2589413447782603E-3</v>
      </c>
      <c r="F3" s="75">
        <f>(C3-D3)*10</f>
        <v>350</v>
      </c>
      <c r="G3" s="75">
        <v>5552</v>
      </c>
      <c r="H3" s="212">
        <f>(G3-C3)*10</f>
        <v>-400</v>
      </c>
      <c r="I3" s="207">
        <f>(-H3-F3)/F3</f>
        <v>0.14285714285714299</v>
      </c>
      <c r="J3" s="227"/>
    </row>
    <row r="4" spans="1:10" ht="16.5" hidden="1" outlineLevel="2">
      <c r="A4" s="938" t="s">
        <v>212</v>
      </c>
      <c r="B4" s="939"/>
      <c r="C4" s="939"/>
      <c r="D4" s="939"/>
      <c r="E4" s="939"/>
      <c r="F4" s="939"/>
      <c r="G4" s="939"/>
      <c r="H4" s="939"/>
      <c r="I4" s="939"/>
      <c r="J4" s="940"/>
    </row>
    <row r="5" spans="1:10" ht="36" hidden="1" outlineLevel="2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0" hidden="1" outlineLevel="2">
      <c r="A6" s="213">
        <f>B6-B3</f>
        <v>1</v>
      </c>
      <c r="B6" s="52">
        <v>43004</v>
      </c>
      <c r="C6" s="53">
        <v>5602</v>
      </c>
      <c r="D6" s="53">
        <v>5562</v>
      </c>
      <c r="E6" s="54">
        <f>(C6-D6)/C6</f>
        <v>7.1403070332024298E-3</v>
      </c>
      <c r="F6" s="53">
        <f>(C6-D6)*10</f>
        <v>400</v>
      </c>
      <c r="G6" s="214">
        <f>F6/I6</f>
        <v>4</v>
      </c>
      <c r="H6" s="53"/>
      <c r="I6" s="228">
        <f>(C6-C3)*10</f>
        <v>100</v>
      </c>
      <c r="J6" s="229">
        <f>I6/F6</f>
        <v>0.25</v>
      </c>
    </row>
    <row r="7" spans="1:10" hidden="1" outlineLevel="2">
      <c r="A7" s="213">
        <f>B7-B3</f>
        <v>2</v>
      </c>
      <c r="B7" s="52">
        <v>43005</v>
      </c>
      <c r="C7" s="53">
        <v>5552</v>
      </c>
      <c r="D7" s="53">
        <v>5562</v>
      </c>
      <c r="E7" s="54"/>
      <c r="F7" s="53"/>
      <c r="G7" s="214">
        <f>F7/I7</f>
        <v>0</v>
      </c>
      <c r="H7" s="53"/>
      <c r="I7" s="230">
        <f>(C7-C3)*10</f>
        <v>-400</v>
      </c>
      <c r="J7" s="231">
        <f>I7/F6</f>
        <v>-1</v>
      </c>
    </row>
    <row r="8" spans="1:10" ht="16.5" hidden="1" outlineLevel="2">
      <c r="A8" s="215"/>
      <c r="B8" s="216"/>
      <c r="C8" s="58"/>
      <c r="D8" s="217"/>
      <c r="E8" s="218"/>
      <c r="F8" s="219"/>
      <c r="G8" s="217"/>
      <c r="H8" s="217"/>
      <c r="I8" s="232"/>
      <c r="J8" s="104"/>
    </row>
    <row r="9" spans="1:10" ht="16.5" outlineLevel="1">
      <c r="A9" s="73"/>
      <c r="B9" s="74"/>
      <c r="C9" s="75"/>
      <c r="D9" s="75"/>
      <c r="E9" s="220"/>
      <c r="F9" s="75"/>
      <c r="G9" s="75"/>
      <c r="H9" s="221"/>
      <c r="I9" s="141"/>
    </row>
    <row r="10" spans="1:10" ht="16.5" outlineLevel="1">
      <c r="A10" s="222"/>
      <c r="B10" s="223"/>
      <c r="C10" s="224"/>
      <c r="D10" s="224"/>
      <c r="E10" s="225"/>
      <c r="F10" s="224"/>
      <c r="G10" s="224"/>
      <c r="H10" s="226"/>
      <c r="I10" s="233"/>
    </row>
    <row r="13" spans="1:10" collapsed="1">
      <c r="A13" s="941" t="s">
        <v>213</v>
      </c>
      <c r="B13" s="942"/>
      <c r="C13" s="942"/>
      <c r="D13" s="942"/>
      <c r="E13" s="942"/>
      <c r="F13" s="942"/>
      <c r="G13" s="942"/>
      <c r="H13" s="942"/>
      <c r="I13" s="943"/>
    </row>
    <row r="14" spans="1:10" hidden="1" outlineLevel="3" collapsed="1">
      <c r="A14" s="944" t="s">
        <v>214</v>
      </c>
      <c r="B14" s="945"/>
      <c r="C14" s="945"/>
      <c r="D14" s="945"/>
      <c r="E14" s="945"/>
      <c r="F14" s="945"/>
      <c r="G14" s="945"/>
      <c r="H14" s="945"/>
      <c r="I14" s="946"/>
    </row>
    <row r="15" spans="1:10" ht="113.25" hidden="1" customHeight="1" outlineLevel="4">
      <c r="A15" s="947" t="s">
        <v>215</v>
      </c>
      <c r="B15" s="948"/>
      <c r="C15" s="948"/>
      <c r="D15" s="948"/>
      <c r="E15" s="948"/>
      <c r="F15" s="948"/>
      <c r="G15" s="948"/>
      <c r="H15" s="948"/>
      <c r="I15" s="949"/>
    </row>
    <row r="16" spans="1:10" hidden="1" outlineLevel="3" collapsed="1">
      <c r="A16" s="928" t="s">
        <v>216</v>
      </c>
      <c r="B16" s="929"/>
      <c r="C16" s="929"/>
      <c r="D16" s="929"/>
      <c r="E16" s="929"/>
      <c r="F16" s="929"/>
      <c r="G16" s="929"/>
      <c r="H16" s="929"/>
      <c r="I16" s="930"/>
    </row>
    <row r="17" spans="1:9" ht="76.5" hidden="1" customHeight="1" outlineLevel="4">
      <c r="A17" s="934" t="s">
        <v>217</v>
      </c>
      <c r="B17" s="935"/>
      <c r="C17" s="935"/>
      <c r="D17" s="935"/>
      <c r="E17" s="935"/>
      <c r="F17" s="935"/>
      <c r="G17" s="935"/>
      <c r="H17" s="935"/>
      <c r="I17" s="936"/>
    </row>
  </sheetData>
  <mergeCells count="7">
    <mergeCell ref="A16:I16"/>
    <mergeCell ref="A17:I17"/>
    <mergeCell ref="A2:I2"/>
    <mergeCell ref="A4:J4"/>
    <mergeCell ref="A13:I13"/>
    <mergeCell ref="A14:I14"/>
    <mergeCell ref="A15:I15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39"/>
  <sheetViews>
    <sheetView workbookViewId="0">
      <pane ySplit="1" topLeftCell="A49" activePane="bottomLeft" state="frozen"/>
      <selection pane="bottomLeft" activeCell="K135" sqref="K135"/>
    </sheetView>
  </sheetViews>
  <sheetFormatPr defaultColWidth="9" defaultRowHeight="12" outlineLevelRow="3"/>
  <cols>
    <col min="1" max="1" width="10" style="143" customWidth="1"/>
    <col min="2" max="2" width="13.375" style="144" customWidth="1"/>
    <col min="3" max="3" width="7.25" style="143" customWidth="1"/>
    <col min="4" max="4" width="11" style="143" customWidth="1"/>
    <col min="5" max="5" width="7.375" style="145" customWidth="1"/>
    <col min="6" max="6" width="7.125" style="143" customWidth="1"/>
    <col min="7" max="7" width="9.625" style="143" customWidth="1"/>
    <col min="8" max="8" width="8" style="143" customWidth="1"/>
    <col min="9" max="9" width="11.375" style="145" customWidth="1"/>
    <col min="10" max="10" width="9.625" style="143" customWidth="1"/>
    <col min="11" max="16384" width="9" style="143"/>
  </cols>
  <sheetData>
    <row r="1" spans="1:10">
      <c r="A1" s="146" t="s">
        <v>13</v>
      </c>
      <c r="B1" s="147" t="s">
        <v>14</v>
      </c>
      <c r="C1" s="148" t="s">
        <v>87</v>
      </c>
      <c r="D1" s="148" t="s">
        <v>3</v>
      </c>
      <c r="E1" s="149" t="s">
        <v>16</v>
      </c>
      <c r="F1" s="148" t="s">
        <v>17</v>
      </c>
      <c r="G1" s="148" t="s">
        <v>88</v>
      </c>
      <c r="H1" s="148" t="s">
        <v>19</v>
      </c>
      <c r="I1" s="166" t="s">
        <v>20</v>
      </c>
    </row>
    <row r="2" spans="1:10" ht="16.5">
      <c r="A2" s="950" t="s">
        <v>218</v>
      </c>
      <c r="B2" s="951"/>
      <c r="C2" s="951"/>
      <c r="D2" s="951"/>
      <c r="E2" s="951"/>
      <c r="F2" s="951"/>
      <c r="G2" s="951"/>
      <c r="H2" s="951"/>
      <c r="I2" s="952"/>
    </row>
    <row r="3" spans="1:10" ht="16.5" collapsed="1">
      <c r="A3" s="132">
        <v>1</v>
      </c>
      <c r="B3" s="150">
        <v>39638</v>
      </c>
      <c r="C3" s="83">
        <v>10455</v>
      </c>
      <c r="D3" s="83">
        <v>10678</v>
      </c>
      <c r="E3" s="151">
        <f>-(C3-D3)/C3</f>
        <v>2.1329507412721199E-2</v>
      </c>
      <c r="F3" s="83">
        <v>10678</v>
      </c>
      <c r="G3" s="83">
        <v>4682</v>
      </c>
      <c r="H3" s="152">
        <f>(C3-G3)*10</f>
        <v>57730</v>
      </c>
      <c r="I3" s="167">
        <f>-H3/(0-F3)</f>
        <v>5.4064431541487199</v>
      </c>
      <c r="J3" s="101" t="s">
        <v>90</v>
      </c>
    </row>
    <row r="4" spans="1:10" ht="16.5" hidden="1" outlineLevel="1">
      <c r="A4" s="910" t="s">
        <v>219</v>
      </c>
      <c r="B4" s="911"/>
      <c r="C4" s="911"/>
      <c r="D4" s="911"/>
      <c r="E4" s="911"/>
      <c r="F4" s="911"/>
      <c r="G4" s="911"/>
      <c r="H4" s="911"/>
      <c r="I4" s="911"/>
      <c r="J4" s="912"/>
    </row>
    <row r="5" spans="1:10" ht="36" hidden="1" outlineLevel="1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0" ht="16.5" hidden="1" outlineLevel="1">
      <c r="A6" s="56">
        <f>B6-B3</f>
        <v>2</v>
      </c>
      <c r="B6" s="153">
        <v>39640</v>
      </c>
      <c r="C6" s="59">
        <v>10509</v>
      </c>
      <c r="D6" s="59"/>
      <c r="E6" s="60"/>
      <c r="F6" s="61"/>
      <c r="G6" s="59"/>
      <c r="H6" s="59"/>
      <c r="I6" s="168">
        <f>(C6-G3)*10</f>
        <v>58270</v>
      </c>
      <c r="J6" s="169"/>
    </row>
    <row r="7" spans="1:10" ht="16.5" collapsed="1">
      <c r="A7" s="154">
        <v>2</v>
      </c>
      <c r="B7" s="155">
        <v>39868</v>
      </c>
      <c r="C7" s="156">
        <v>5090</v>
      </c>
      <c r="D7" s="156">
        <v>5252</v>
      </c>
      <c r="E7" s="157">
        <f>-(C7-D7)/C7</f>
        <v>3.1827111984282903E-2</v>
      </c>
      <c r="F7" s="156">
        <f t="shared" ref="F7:F104" si="0">-(C7-D7)*10</f>
        <v>1620</v>
      </c>
      <c r="G7" s="156">
        <v>5255</v>
      </c>
      <c r="H7" s="158">
        <f t="shared" ref="H7:H104" si="1">(C7-G7)*10</f>
        <v>-1650</v>
      </c>
      <c r="I7" s="170">
        <f>(-H7-F7)/F7</f>
        <v>1.85185185185185E-2</v>
      </c>
      <c r="J7" s="101" t="s">
        <v>90</v>
      </c>
    </row>
    <row r="8" spans="1:10" ht="16.5" hidden="1" outlineLevel="1">
      <c r="A8" s="910" t="s">
        <v>219</v>
      </c>
      <c r="B8" s="911"/>
      <c r="C8" s="911"/>
      <c r="D8" s="911"/>
      <c r="E8" s="911"/>
      <c r="F8" s="911"/>
      <c r="G8" s="911"/>
      <c r="H8" s="911"/>
      <c r="I8" s="911"/>
      <c r="J8" s="912"/>
    </row>
    <row r="9" spans="1:10" ht="36" hidden="1" outlineLevel="1">
      <c r="A9" s="51" t="s">
        <v>23</v>
      </c>
      <c r="B9" s="52" t="s">
        <v>14</v>
      </c>
      <c r="C9" s="53" t="s">
        <v>87</v>
      </c>
      <c r="D9" s="53" t="s">
        <v>3</v>
      </c>
      <c r="E9" s="54" t="s">
        <v>16</v>
      </c>
      <c r="F9" s="53" t="s">
        <v>17</v>
      </c>
      <c r="G9" s="55" t="s">
        <v>26</v>
      </c>
      <c r="H9" s="53" t="s">
        <v>25</v>
      </c>
      <c r="I9" s="54" t="s">
        <v>19</v>
      </c>
      <c r="J9" s="102" t="s">
        <v>147</v>
      </c>
    </row>
    <row r="10" spans="1:10" ht="16.5" hidden="1" outlineLevel="1">
      <c r="A10" s="56">
        <f>B10-B7</f>
        <v>1</v>
      </c>
      <c r="B10" s="153">
        <v>39869</v>
      </c>
      <c r="C10" s="59">
        <v>5174</v>
      </c>
      <c r="D10" s="59"/>
      <c r="E10" s="60"/>
      <c r="F10" s="61"/>
      <c r="G10" s="59"/>
      <c r="H10" s="59"/>
      <c r="I10" s="168">
        <f>(C10-G7)*10</f>
        <v>-810</v>
      </c>
      <c r="J10" s="169"/>
    </row>
    <row r="11" spans="1:10" ht="16.5" collapsed="1">
      <c r="A11" s="159">
        <v>3</v>
      </c>
      <c r="B11" s="160">
        <v>40000</v>
      </c>
      <c r="C11" s="161">
        <v>5795</v>
      </c>
      <c r="D11" s="161">
        <v>6269</v>
      </c>
      <c r="E11" s="162">
        <f>-(C11-D11)/C11</f>
        <v>8.1794650560828297E-2</v>
      </c>
      <c r="F11" s="161">
        <f t="shared" si="0"/>
        <v>4740</v>
      </c>
      <c r="G11" s="161">
        <v>5796</v>
      </c>
      <c r="H11" s="163">
        <f t="shared" si="1"/>
        <v>-10</v>
      </c>
      <c r="I11" s="171">
        <f>(-H11-F11)/F11</f>
        <v>-0.99789029535865004</v>
      </c>
      <c r="J11" s="101" t="s">
        <v>90</v>
      </c>
    </row>
    <row r="12" spans="1:10" ht="16.5" hidden="1" outlineLevel="1">
      <c r="A12" s="910" t="s">
        <v>219</v>
      </c>
      <c r="B12" s="911"/>
      <c r="C12" s="911"/>
      <c r="D12" s="911"/>
      <c r="E12" s="911"/>
      <c r="F12" s="911"/>
      <c r="G12" s="911"/>
      <c r="H12" s="911"/>
      <c r="I12" s="911"/>
      <c r="J12" s="912"/>
    </row>
    <row r="13" spans="1:10" ht="36" hidden="1" outlineLevel="1">
      <c r="A13" s="51" t="s">
        <v>23</v>
      </c>
      <c r="B13" s="52" t="s">
        <v>14</v>
      </c>
      <c r="C13" s="53" t="s">
        <v>87</v>
      </c>
      <c r="D13" s="53" t="s">
        <v>3</v>
      </c>
      <c r="E13" s="54" t="s">
        <v>16</v>
      </c>
      <c r="F13" s="53" t="s">
        <v>17</v>
      </c>
      <c r="G13" s="55" t="s">
        <v>26</v>
      </c>
      <c r="H13" s="53" t="s">
        <v>25</v>
      </c>
      <c r="I13" s="54" t="s">
        <v>19</v>
      </c>
      <c r="J13" s="102" t="s">
        <v>147</v>
      </c>
    </row>
    <row r="14" spans="1:10" ht="16.5" hidden="1" outlineLevel="1">
      <c r="A14" s="56">
        <f>B14-B11</f>
        <v>14</v>
      </c>
      <c r="B14" s="153">
        <v>40014</v>
      </c>
      <c r="C14" s="59">
        <v>5844</v>
      </c>
      <c r="D14" s="59"/>
      <c r="E14" s="60"/>
      <c r="F14" s="61"/>
      <c r="G14" s="59"/>
      <c r="H14" s="59"/>
      <c r="I14" s="168">
        <f>(C14-G11)*10</f>
        <v>480</v>
      </c>
      <c r="J14" s="169"/>
    </row>
    <row r="15" spans="1:10" ht="17.25" customHeight="1" collapsed="1">
      <c r="A15" s="159">
        <v>4</v>
      </c>
      <c r="B15" s="160">
        <v>40059</v>
      </c>
      <c r="C15" s="161">
        <v>6033</v>
      </c>
      <c r="D15" s="161">
        <v>6311</v>
      </c>
      <c r="E15" s="162">
        <f>-(C15-D15)/C15</f>
        <v>4.6079893916791001E-2</v>
      </c>
      <c r="F15" s="161">
        <f t="shared" si="0"/>
        <v>2780</v>
      </c>
      <c r="G15" s="161">
        <v>5949</v>
      </c>
      <c r="H15" s="164">
        <f t="shared" si="1"/>
        <v>840</v>
      </c>
      <c r="I15" s="172">
        <f>-H15/(0-F15)</f>
        <v>0.30215827338129497</v>
      </c>
      <c r="J15" s="173" t="s">
        <v>152</v>
      </c>
    </row>
    <row r="16" spans="1:10" ht="17.25" hidden="1" customHeight="1" outlineLevel="1">
      <c r="A16" s="910" t="s">
        <v>219</v>
      </c>
      <c r="B16" s="911"/>
      <c r="C16" s="911"/>
      <c r="D16" s="911"/>
      <c r="E16" s="911"/>
      <c r="F16" s="911"/>
      <c r="G16" s="911"/>
      <c r="H16" s="911"/>
      <c r="I16" s="911"/>
      <c r="J16" s="912"/>
    </row>
    <row r="17" spans="1:10" ht="36" hidden="1" outlineLevel="1">
      <c r="A17" s="51" t="s">
        <v>23</v>
      </c>
      <c r="B17" s="52" t="s">
        <v>14</v>
      </c>
      <c r="C17" s="53" t="s">
        <v>87</v>
      </c>
      <c r="D17" s="53" t="s">
        <v>3</v>
      </c>
      <c r="E17" s="54" t="s">
        <v>16</v>
      </c>
      <c r="F17" s="53" t="s">
        <v>17</v>
      </c>
      <c r="G17" s="55" t="s">
        <v>26</v>
      </c>
      <c r="H17" s="53" t="s">
        <v>25</v>
      </c>
      <c r="I17" s="54" t="s">
        <v>19</v>
      </c>
      <c r="J17" s="102" t="s">
        <v>147</v>
      </c>
    </row>
    <row r="18" spans="1:10" ht="17.25" hidden="1" customHeight="1" outlineLevel="1">
      <c r="A18" s="56">
        <f>B18-B15</f>
        <v>36</v>
      </c>
      <c r="B18" s="153">
        <v>40095</v>
      </c>
      <c r="C18" s="59">
        <v>5814</v>
      </c>
      <c r="D18" s="59"/>
      <c r="E18" s="60"/>
      <c r="F18" s="61"/>
      <c r="G18" s="59"/>
      <c r="H18" s="59"/>
      <c r="I18" s="168">
        <f>(C18-G15)*10</f>
        <v>-1350</v>
      </c>
      <c r="J18" s="169"/>
    </row>
    <row r="19" spans="1:10" ht="16.5">
      <c r="A19" s="159">
        <v>5</v>
      </c>
      <c r="B19" s="160">
        <v>40308</v>
      </c>
      <c r="C19" s="161">
        <v>6826</v>
      </c>
      <c r="D19" s="161">
        <v>6936</v>
      </c>
      <c r="E19" s="165">
        <f>-(C19-D19)/C19</f>
        <v>1.6114854966305301E-2</v>
      </c>
      <c r="F19" s="161">
        <f t="shared" si="0"/>
        <v>1100</v>
      </c>
      <c r="G19" s="161">
        <v>6395</v>
      </c>
      <c r="H19" s="164">
        <f t="shared" si="1"/>
        <v>4310</v>
      </c>
      <c r="I19" s="172">
        <f>-H19/(0-F19)</f>
        <v>3.9181818181818202</v>
      </c>
    </row>
    <row r="20" spans="1:10" ht="16.5">
      <c r="A20" s="159">
        <v>6</v>
      </c>
      <c r="B20" s="160">
        <v>40668</v>
      </c>
      <c r="C20" s="161">
        <v>9082</v>
      </c>
      <c r="D20" s="161">
        <v>9227</v>
      </c>
      <c r="E20" s="165">
        <f>-(C20-D20)/C20</f>
        <v>1.5965646333406702E-2</v>
      </c>
      <c r="F20" s="161">
        <f t="shared" si="0"/>
        <v>1450</v>
      </c>
      <c r="G20" s="161">
        <v>9139</v>
      </c>
      <c r="H20" s="163">
        <f t="shared" si="1"/>
        <v>-570</v>
      </c>
      <c r="I20" s="171">
        <f>(-H20-F20)/F20</f>
        <v>-0.60689655172413803</v>
      </c>
    </row>
    <row r="21" spans="1:10" ht="16.5" collapsed="1">
      <c r="A21" s="159">
        <v>7</v>
      </c>
      <c r="B21" s="160">
        <v>40716</v>
      </c>
      <c r="C21" s="161">
        <v>9070</v>
      </c>
      <c r="D21" s="161">
        <v>9233</v>
      </c>
      <c r="E21" s="162">
        <f>-(C21-D21)/C21</f>
        <v>1.79713340683572E-2</v>
      </c>
      <c r="F21" s="161">
        <f t="shared" si="0"/>
        <v>1630</v>
      </c>
      <c r="G21" s="161">
        <v>9056</v>
      </c>
      <c r="H21" s="164">
        <f t="shared" si="1"/>
        <v>140</v>
      </c>
      <c r="I21" s="172">
        <f>-H21/(0-F21)</f>
        <v>8.5889570552147201E-2</v>
      </c>
      <c r="J21" s="173" t="s">
        <v>152</v>
      </c>
    </row>
    <row r="22" spans="1:10" ht="16.5" hidden="1" outlineLevel="1">
      <c r="A22" s="910" t="s">
        <v>219</v>
      </c>
      <c r="B22" s="911"/>
      <c r="C22" s="911"/>
      <c r="D22" s="911"/>
      <c r="E22" s="911"/>
      <c r="F22" s="911"/>
      <c r="G22" s="911"/>
      <c r="H22" s="911"/>
      <c r="I22" s="911"/>
      <c r="J22" s="912"/>
    </row>
    <row r="23" spans="1:10" ht="36" hidden="1" outlineLevel="1">
      <c r="A23" s="51" t="s">
        <v>23</v>
      </c>
      <c r="B23" s="52" t="s">
        <v>14</v>
      </c>
      <c r="C23" s="53" t="s">
        <v>87</v>
      </c>
      <c r="D23" s="53" t="s">
        <v>3</v>
      </c>
      <c r="E23" s="54" t="s">
        <v>16</v>
      </c>
      <c r="F23" s="53" t="s">
        <v>17</v>
      </c>
      <c r="G23" s="55" t="s">
        <v>26</v>
      </c>
      <c r="H23" s="53" t="s">
        <v>25</v>
      </c>
      <c r="I23" s="54" t="s">
        <v>19</v>
      </c>
      <c r="J23" s="102" t="s">
        <v>147</v>
      </c>
    </row>
    <row r="24" spans="1:10" ht="16.5" hidden="1" outlineLevel="1">
      <c r="A24" s="56">
        <f>B24-B21</f>
        <v>16</v>
      </c>
      <c r="B24" s="153">
        <v>40732</v>
      </c>
      <c r="C24" s="59">
        <v>8955</v>
      </c>
      <c r="D24" s="59"/>
      <c r="E24" s="60"/>
      <c r="F24" s="61"/>
      <c r="G24" s="59"/>
      <c r="H24" s="59"/>
      <c r="I24" s="168">
        <f>(C24-G21)*10</f>
        <v>-1010</v>
      </c>
      <c r="J24" s="169"/>
    </row>
    <row r="25" spans="1:10" ht="16.5" collapsed="1">
      <c r="A25" s="159">
        <v>8</v>
      </c>
      <c r="B25" s="160">
        <v>40765</v>
      </c>
      <c r="C25" s="161">
        <v>8690</v>
      </c>
      <c r="D25" s="161">
        <v>9023</v>
      </c>
      <c r="E25" s="162">
        <f>-(C25-D25)/C25</f>
        <v>3.8319907940161102E-2</v>
      </c>
      <c r="F25" s="161">
        <f t="shared" si="0"/>
        <v>3330</v>
      </c>
      <c r="G25" s="161">
        <v>8945</v>
      </c>
      <c r="H25" s="163">
        <f t="shared" si="1"/>
        <v>-2550</v>
      </c>
      <c r="I25" s="171">
        <f>(-H25-F25)/F25</f>
        <v>-0.23423423423423401</v>
      </c>
      <c r="J25" s="101" t="s">
        <v>90</v>
      </c>
    </row>
    <row r="26" spans="1:10" ht="16.5" hidden="1" outlineLevel="1">
      <c r="A26" s="910" t="s">
        <v>219</v>
      </c>
      <c r="B26" s="911"/>
      <c r="C26" s="911"/>
      <c r="D26" s="911"/>
      <c r="E26" s="911"/>
      <c r="F26" s="911"/>
      <c r="G26" s="911"/>
      <c r="H26" s="911"/>
      <c r="I26" s="911"/>
      <c r="J26" s="912"/>
    </row>
    <row r="27" spans="1:10" ht="36" hidden="1" outlineLevel="1">
      <c r="A27" s="51" t="s">
        <v>23</v>
      </c>
      <c r="B27" s="52" t="s">
        <v>14</v>
      </c>
      <c r="C27" s="53" t="s">
        <v>87</v>
      </c>
      <c r="D27" s="53" t="s">
        <v>3</v>
      </c>
      <c r="E27" s="54" t="s">
        <v>16</v>
      </c>
      <c r="F27" s="53" t="s">
        <v>17</v>
      </c>
      <c r="G27" s="55" t="s">
        <v>26</v>
      </c>
      <c r="H27" s="53" t="s">
        <v>25</v>
      </c>
      <c r="I27" s="54" t="s">
        <v>19</v>
      </c>
      <c r="J27" s="102" t="s">
        <v>147</v>
      </c>
    </row>
    <row r="28" spans="1:10" ht="16.5" hidden="1" outlineLevel="1">
      <c r="A28" s="56">
        <f>B28-B25</f>
        <v>13</v>
      </c>
      <c r="B28" s="153">
        <v>40778</v>
      </c>
      <c r="C28" s="59">
        <v>8913</v>
      </c>
      <c r="D28" s="59"/>
      <c r="E28" s="60"/>
      <c r="F28" s="61"/>
      <c r="G28" s="59"/>
      <c r="H28" s="59"/>
      <c r="I28" s="168">
        <f>(C28-G25)*10</f>
        <v>-320</v>
      </c>
      <c r="J28" s="169"/>
    </row>
    <row r="29" spans="1:10" ht="16.5" collapsed="1">
      <c r="A29" s="159">
        <v>9</v>
      </c>
      <c r="B29" s="160">
        <v>40805</v>
      </c>
      <c r="C29" s="161">
        <v>8649</v>
      </c>
      <c r="D29" s="161">
        <v>8897</v>
      </c>
      <c r="E29" s="162">
        <f>-(C29-D29)/C29</f>
        <v>2.8673835125448001E-2</v>
      </c>
      <c r="F29" s="161">
        <f t="shared" si="0"/>
        <v>2480</v>
      </c>
      <c r="G29" s="161">
        <v>8051</v>
      </c>
      <c r="H29" s="164">
        <f t="shared" si="1"/>
        <v>5980</v>
      </c>
      <c r="I29" s="172">
        <f>-H29/(0-F29)</f>
        <v>2.4112903225806401</v>
      </c>
      <c r="J29" s="173" t="s">
        <v>152</v>
      </c>
    </row>
    <row r="30" spans="1:10" ht="16.5" hidden="1" outlineLevel="1">
      <c r="A30" s="910" t="s">
        <v>219</v>
      </c>
      <c r="B30" s="911"/>
      <c r="C30" s="911"/>
      <c r="D30" s="911"/>
      <c r="E30" s="911"/>
      <c r="F30" s="911"/>
      <c r="G30" s="911"/>
      <c r="H30" s="911"/>
      <c r="I30" s="911"/>
      <c r="J30" s="912"/>
    </row>
    <row r="31" spans="1:10" ht="36" hidden="1" outlineLevel="1">
      <c r="A31" s="51" t="s">
        <v>23</v>
      </c>
      <c r="B31" s="52" t="s">
        <v>14</v>
      </c>
      <c r="C31" s="53" t="s">
        <v>87</v>
      </c>
      <c r="D31" s="53" t="s">
        <v>3</v>
      </c>
      <c r="E31" s="54" t="s">
        <v>16</v>
      </c>
      <c r="F31" s="53" t="s">
        <v>17</v>
      </c>
      <c r="G31" s="55" t="s">
        <v>26</v>
      </c>
      <c r="H31" s="53" t="s">
        <v>25</v>
      </c>
      <c r="I31" s="54" t="s">
        <v>19</v>
      </c>
      <c r="J31" s="102" t="s">
        <v>147</v>
      </c>
    </row>
    <row r="32" spans="1:10" ht="16.5" hidden="1" outlineLevel="1">
      <c r="A32" s="56">
        <f>B32-B29</f>
        <v>36</v>
      </c>
      <c r="B32" s="153">
        <v>40841</v>
      </c>
      <c r="C32" s="59">
        <v>7991</v>
      </c>
      <c r="D32" s="59"/>
      <c r="E32" s="60"/>
      <c r="F32" s="61"/>
      <c r="G32" s="59"/>
      <c r="H32" s="59"/>
      <c r="I32" s="168">
        <f>(C32-G29)*10</f>
        <v>-600</v>
      </c>
      <c r="J32" s="169"/>
    </row>
    <row r="33" spans="1:10" ht="16.5" collapsed="1">
      <c r="A33" s="159">
        <v>10</v>
      </c>
      <c r="B33" s="160">
        <v>40872</v>
      </c>
      <c r="C33" s="161">
        <v>7763</v>
      </c>
      <c r="D33" s="161">
        <v>8041</v>
      </c>
      <c r="E33" s="162">
        <f t="shared" ref="E33:E104" si="2">-(C33-D33)/C33</f>
        <v>3.5810897848769799E-2</v>
      </c>
      <c r="F33" s="161">
        <f t="shared" si="0"/>
        <v>2780</v>
      </c>
      <c r="G33" s="161">
        <v>7941</v>
      </c>
      <c r="H33" s="163">
        <f t="shared" si="1"/>
        <v>-1780</v>
      </c>
      <c r="I33" s="171">
        <f>(-H33-F33)/F33</f>
        <v>-0.35971223021582699</v>
      </c>
      <c r="J33" s="101" t="s">
        <v>90</v>
      </c>
    </row>
    <row r="34" spans="1:10" ht="16.5" hidden="1" outlineLevel="1">
      <c r="A34" s="910" t="s">
        <v>219</v>
      </c>
      <c r="B34" s="911"/>
      <c r="C34" s="911"/>
      <c r="D34" s="911"/>
      <c r="E34" s="911"/>
      <c r="F34" s="911"/>
      <c r="G34" s="911"/>
      <c r="H34" s="911"/>
      <c r="I34" s="911"/>
      <c r="J34" s="912"/>
    </row>
    <row r="35" spans="1:10" ht="36" hidden="1" outlineLevel="1">
      <c r="A35" s="51" t="s">
        <v>23</v>
      </c>
      <c r="B35" s="52" t="s">
        <v>14</v>
      </c>
      <c r="C35" s="53" t="s">
        <v>87</v>
      </c>
      <c r="D35" s="53" t="s">
        <v>3</v>
      </c>
      <c r="E35" s="54" t="s">
        <v>16</v>
      </c>
      <c r="F35" s="53" t="s">
        <v>17</v>
      </c>
      <c r="G35" s="55" t="s">
        <v>26</v>
      </c>
      <c r="H35" s="53" t="s">
        <v>25</v>
      </c>
      <c r="I35" s="54" t="s">
        <v>19</v>
      </c>
      <c r="J35" s="102" t="s">
        <v>147</v>
      </c>
    </row>
    <row r="36" spans="1:10" ht="16.5" hidden="1" outlineLevel="1">
      <c r="A36" s="56">
        <f>B36-B33</f>
        <v>6</v>
      </c>
      <c r="B36" s="153">
        <v>40878</v>
      </c>
      <c r="C36" s="59">
        <v>7972</v>
      </c>
      <c r="D36" s="59"/>
      <c r="E36" s="60"/>
      <c r="F36" s="61"/>
      <c r="G36" s="59"/>
      <c r="H36" s="59"/>
      <c r="I36" s="168">
        <f>(C36-G33)*10</f>
        <v>310</v>
      </c>
      <c r="J36" s="169"/>
    </row>
    <row r="37" spans="1:10" ht="16.5" collapsed="1">
      <c r="A37" s="159">
        <v>11</v>
      </c>
      <c r="B37" s="160">
        <v>41044</v>
      </c>
      <c r="C37" s="161">
        <v>8206</v>
      </c>
      <c r="D37" s="161">
        <v>8694</v>
      </c>
      <c r="E37" s="162">
        <f t="shared" si="2"/>
        <v>5.9468681452595699E-2</v>
      </c>
      <c r="F37" s="161">
        <f t="shared" si="0"/>
        <v>4880</v>
      </c>
      <c r="G37" s="161">
        <v>7921</v>
      </c>
      <c r="H37" s="164">
        <f t="shared" si="1"/>
        <v>2850</v>
      </c>
      <c r="I37" s="172">
        <f>-H37/(0-F37)</f>
        <v>0.58401639344262302</v>
      </c>
      <c r="J37" s="106" t="s">
        <v>220</v>
      </c>
    </row>
    <row r="38" spans="1:10" ht="16.5" hidden="1" outlineLevel="2">
      <c r="A38" s="910" t="s">
        <v>219</v>
      </c>
      <c r="B38" s="911"/>
      <c r="C38" s="911"/>
      <c r="D38" s="911"/>
      <c r="E38" s="911"/>
      <c r="F38" s="911"/>
      <c r="G38" s="911"/>
      <c r="H38" s="911"/>
      <c r="I38" s="911"/>
      <c r="J38" s="912"/>
    </row>
    <row r="39" spans="1:10" ht="36" hidden="1" outlineLevel="2">
      <c r="A39" s="51" t="s">
        <v>23</v>
      </c>
      <c r="B39" s="52" t="s">
        <v>14</v>
      </c>
      <c r="C39" s="53" t="s">
        <v>87</v>
      </c>
      <c r="D39" s="53" t="s">
        <v>3</v>
      </c>
      <c r="E39" s="54" t="s">
        <v>16</v>
      </c>
      <c r="F39" s="53" t="s">
        <v>17</v>
      </c>
      <c r="G39" s="55" t="s">
        <v>26</v>
      </c>
      <c r="H39" s="53" t="s">
        <v>25</v>
      </c>
      <c r="I39" s="54" t="s">
        <v>19</v>
      </c>
      <c r="J39" s="102" t="s">
        <v>147</v>
      </c>
    </row>
    <row r="40" spans="1:10" ht="16.5" hidden="1" outlineLevel="2">
      <c r="A40" s="56">
        <f>B40-B37</f>
        <v>27</v>
      </c>
      <c r="B40" s="153">
        <v>41071</v>
      </c>
      <c r="C40" s="59">
        <v>7901</v>
      </c>
      <c r="D40" s="59"/>
      <c r="E40" s="60"/>
      <c r="F40" s="61"/>
      <c r="G40" s="59"/>
      <c r="H40" s="59"/>
      <c r="I40" s="168">
        <f>(C40-G37)*10</f>
        <v>-200</v>
      </c>
      <c r="J40" s="169"/>
    </row>
    <row r="41" spans="1:10" ht="16.5" collapsed="1">
      <c r="A41" s="159">
        <v>12</v>
      </c>
      <c r="B41" s="160">
        <v>41113</v>
      </c>
      <c r="C41" s="161">
        <v>7876</v>
      </c>
      <c r="D41" s="161">
        <v>8068</v>
      </c>
      <c r="E41" s="162">
        <f t="shared" si="2"/>
        <v>2.4377856780091401E-2</v>
      </c>
      <c r="F41" s="161">
        <f t="shared" si="0"/>
        <v>1920</v>
      </c>
      <c r="G41" s="161">
        <v>7834</v>
      </c>
      <c r="H41" s="164">
        <f t="shared" si="1"/>
        <v>420</v>
      </c>
      <c r="I41" s="172">
        <f>-H41/(0-F41)</f>
        <v>0.21875</v>
      </c>
      <c r="J41" s="101" t="s">
        <v>90</v>
      </c>
    </row>
    <row r="42" spans="1:10" ht="16.5" hidden="1" outlineLevel="1">
      <c r="A42" s="910" t="s">
        <v>219</v>
      </c>
      <c r="B42" s="911"/>
      <c r="C42" s="911"/>
      <c r="D42" s="911"/>
      <c r="E42" s="911"/>
      <c r="F42" s="911"/>
      <c r="G42" s="911"/>
      <c r="H42" s="911"/>
      <c r="I42" s="911"/>
      <c r="J42" s="912"/>
    </row>
    <row r="43" spans="1:10" ht="36" hidden="1" outlineLevel="1">
      <c r="A43" s="51" t="s">
        <v>23</v>
      </c>
      <c r="B43" s="52" t="s">
        <v>14</v>
      </c>
      <c r="C43" s="53" t="s">
        <v>87</v>
      </c>
      <c r="D43" s="53" t="s">
        <v>3</v>
      </c>
      <c r="E43" s="54" t="s">
        <v>16</v>
      </c>
      <c r="F43" s="53" t="s">
        <v>17</v>
      </c>
      <c r="G43" s="55" t="s">
        <v>26</v>
      </c>
      <c r="H43" s="53" t="s">
        <v>25</v>
      </c>
      <c r="I43" s="54" t="s">
        <v>19</v>
      </c>
      <c r="J43" s="102" t="s">
        <v>147</v>
      </c>
    </row>
    <row r="44" spans="1:10" ht="16.5" hidden="1" outlineLevel="1">
      <c r="A44" s="56">
        <f>B44-B41</f>
        <v>15</v>
      </c>
      <c r="B44" s="153">
        <v>41128</v>
      </c>
      <c r="C44" s="59">
        <v>7838</v>
      </c>
      <c r="D44" s="59"/>
      <c r="E44" s="60"/>
      <c r="F44" s="61"/>
      <c r="G44" s="59"/>
      <c r="H44" s="59"/>
      <c r="I44" s="168">
        <f>(C44-G41)*10</f>
        <v>40</v>
      </c>
      <c r="J44" s="169"/>
    </row>
    <row r="45" spans="1:10" ht="16.5" collapsed="1">
      <c r="A45" s="159">
        <v>13</v>
      </c>
      <c r="B45" s="160">
        <v>41172</v>
      </c>
      <c r="C45" s="161">
        <v>7836</v>
      </c>
      <c r="D45" s="161">
        <v>8088</v>
      </c>
      <c r="E45" s="162">
        <f t="shared" si="2"/>
        <v>3.2159264931087297E-2</v>
      </c>
      <c r="F45" s="161">
        <f t="shared" si="0"/>
        <v>2520</v>
      </c>
      <c r="G45" s="161">
        <v>6714</v>
      </c>
      <c r="H45" s="164">
        <f t="shared" si="1"/>
        <v>11220</v>
      </c>
      <c r="I45" s="172">
        <f>-H45/(0-F45)</f>
        <v>4.4523809523809499</v>
      </c>
      <c r="J45" s="106" t="s">
        <v>220</v>
      </c>
    </row>
    <row r="46" spans="1:10" ht="16.5" hidden="1" outlineLevel="1">
      <c r="A46" s="910" t="s">
        <v>219</v>
      </c>
      <c r="B46" s="911"/>
      <c r="C46" s="911"/>
      <c r="D46" s="911"/>
      <c r="E46" s="911"/>
      <c r="F46" s="911"/>
      <c r="G46" s="911"/>
      <c r="H46" s="911"/>
      <c r="I46" s="911"/>
      <c r="J46" s="912"/>
    </row>
    <row r="47" spans="1:10" ht="36" hidden="1" outlineLevel="1">
      <c r="A47" s="51" t="s">
        <v>23</v>
      </c>
      <c r="B47" s="52" t="s">
        <v>14</v>
      </c>
      <c r="C47" s="53" t="s">
        <v>87</v>
      </c>
      <c r="D47" s="53" t="s">
        <v>3</v>
      </c>
      <c r="E47" s="54" t="s">
        <v>16</v>
      </c>
      <c r="F47" s="53" t="s">
        <v>17</v>
      </c>
      <c r="G47" s="55" t="s">
        <v>26</v>
      </c>
      <c r="H47" s="53" t="s">
        <v>25</v>
      </c>
      <c r="I47" s="54" t="s">
        <v>19</v>
      </c>
      <c r="J47" s="102" t="s">
        <v>147</v>
      </c>
    </row>
    <row r="48" spans="1:10" ht="16.5" hidden="1" outlineLevel="1">
      <c r="A48" s="56">
        <f>B48-B45</f>
        <v>34</v>
      </c>
      <c r="B48" s="153">
        <v>41206</v>
      </c>
      <c r="C48" s="59">
        <v>7194</v>
      </c>
      <c r="D48" s="59"/>
      <c r="E48" s="60"/>
      <c r="F48" s="61"/>
      <c r="G48" s="59"/>
      <c r="H48" s="59"/>
      <c r="I48" s="168">
        <f>(C48-G45)*10</f>
        <v>4800</v>
      </c>
      <c r="J48" s="169"/>
    </row>
    <row r="49" spans="1:10" ht="16.5" collapsed="1">
      <c r="A49" s="159">
        <v>14</v>
      </c>
      <c r="B49" s="160">
        <v>41333</v>
      </c>
      <c r="C49" s="161">
        <v>6549</v>
      </c>
      <c r="D49" s="161">
        <v>6876</v>
      </c>
      <c r="E49" s="162">
        <f t="shared" si="2"/>
        <v>4.9931287219422797E-2</v>
      </c>
      <c r="F49" s="161">
        <f t="shared" si="0"/>
        <v>3270</v>
      </c>
      <c r="G49" s="161">
        <v>6150</v>
      </c>
      <c r="H49" s="164">
        <f t="shared" si="1"/>
        <v>3990</v>
      </c>
      <c r="I49" s="172">
        <f>-H49/(0-F49)</f>
        <v>1.2201834862385299</v>
      </c>
      <c r="J49" s="106" t="s">
        <v>220</v>
      </c>
    </row>
    <row r="50" spans="1:10" ht="16.5" hidden="1" outlineLevel="1">
      <c r="A50" s="910" t="s">
        <v>219</v>
      </c>
      <c r="B50" s="911"/>
      <c r="C50" s="911"/>
      <c r="D50" s="911"/>
      <c r="E50" s="911"/>
      <c r="F50" s="911"/>
      <c r="G50" s="911"/>
      <c r="H50" s="911"/>
      <c r="I50" s="911"/>
      <c r="J50" s="912"/>
    </row>
    <row r="51" spans="1:10" ht="36" hidden="1" outlineLevel="1">
      <c r="A51" s="51" t="s">
        <v>23</v>
      </c>
      <c r="B51" s="52" t="s">
        <v>14</v>
      </c>
      <c r="C51" s="53" t="s">
        <v>87</v>
      </c>
      <c r="D51" s="53" t="s">
        <v>3</v>
      </c>
      <c r="E51" s="54" t="s">
        <v>16</v>
      </c>
      <c r="F51" s="53" t="s">
        <v>17</v>
      </c>
      <c r="G51" s="55" t="s">
        <v>26</v>
      </c>
      <c r="H51" s="53" t="s">
        <v>25</v>
      </c>
      <c r="I51" s="54" t="s">
        <v>19</v>
      </c>
      <c r="J51" s="102" t="s">
        <v>147</v>
      </c>
    </row>
    <row r="52" spans="1:10" ht="16.5" hidden="1" outlineLevel="1">
      <c r="A52" s="56">
        <f>B52-B49</f>
        <v>27</v>
      </c>
      <c r="B52" s="153">
        <v>41360</v>
      </c>
      <c r="C52" s="59">
        <v>6361</v>
      </c>
      <c r="D52" s="59"/>
      <c r="E52" s="60"/>
      <c r="F52" s="61"/>
      <c r="G52" s="59"/>
      <c r="H52" s="59"/>
      <c r="I52" s="168">
        <f>(C52-G49)*10</f>
        <v>2110</v>
      </c>
      <c r="J52" s="169"/>
    </row>
    <row r="53" spans="1:10" ht="16.5" collapsed="1">
      <c r="A53" s="159">
        <v>15</v>
      </c>
      <c r="B53" s="160">
        <v>41451</v>
      </c>
      <c r="C53" s="161">
        <v>5928</v>
      </c>
      <c r="D53" s="161">
        <v>6160</v>
      </c>
      <c r="E53" s="162">
        <f t="shared" si="2"/>
        <v>3.9136302294196998E-2</v>
      </c>
      <c r="F53" s="161">
        <f t="shared" si="0"/>
        <v>2320</v>
      </c>
      <c r="G53" s="161">
        <v>5534</v>
      </c>
      <c r="H53" s="164">
        <f t="shared" si="1"/>
        <v>3940</v>
      </c>
      <c r="I53" s="172">
        <f>-H53/(0-F53)</f>
        <v>1.69827586206897</v>
      </c>
      <c r="J53" s="101" t="s">
        <v>90</v>
      </c>
    </row>
    <row r="54" spans="1:10" ht="16.5" hidden="1" outlineLevel="1">
      <c r="A54" s="910" t="s">
        <v>219</v>
      </c>
      <c r="B54" s="911"/>
      <c r="C54" s="911"/>
      <c r="D54" s="911"/>
      <c r="E54" s="911"/>
      <c r="F54" s="911"/>
      <c r="G54" s="911"/>
      <c r="H54" s="911"/>
      <c r="I54" s="911"/>
      <c r="J54" s="912"/>
    </row>
    <row r="55" spans="1:10" ht="36" hidden="1" outlineLevel="1">
      <c r="A55" s="51" t="s">
        <v>23</v>
      </c>
      <c r="B55" s="52" t="s">
        <v>14</v>
      </c>
      <c r="C55" s="53" t="s">
        <v>87</v>
      </c>
      <c r="D55" s="53" t="s">
        <v>3</v>
      </c>
      <c r="E55" s="54" t="s">
        <v>16</v>
      </c>
      <c r="F55" s="53" t="s">
        <v>17</v>
      </c>
      <c r="G55" s="55" t="s">
        <v>26</v>
      </c>
      <c r="H55" s="53" t="s">
        <v>25</v>
      </c>
      <c r="I55" s="54" t="s">
        <v>19</v>
      </c>
      <c r="J55" s="102" t="s">
        <v>147</v>
      </c>
    </row>
    <row r="56" spans="1:10" ht="16.5" hidden="1" outlineLevel="1">
      <c r="A56" s="56">
        <f>B56-B53</f>
        <v>15</v>
      </c>
      <c r="B56" s="153">
        <v>41466</v>
      </c>
      <c r="C56" s="59">
        <v>5932</v>
      </c>
      <c r="D56" s="59"/>
      <c r="E56" s="60"/>
      <c r="F56" s="61"/>
      <c r="G56" s="59"/>
      <c r="H56" s="59"/>
      <c r="I56" s="168">
        <f>(C56-G53)*10</f>
        <v>3980</v>
      </c>
      <c r="J56" s="169"/>
    </row>
    <row r="57" spans="1:10" ht="16.5" collapsed="1">
      <c r="A57" s="159">
        <v>16</v>
      </c>
      <c r="B57" s="160">
        <v>41530</v>
      </c>
      <c r="C57" s="161">
        <v>5512</v>
      </c>
      <c r="D57" s="161">
        <v>5625</v>
      </c>
      <c r="E57" s="162">
        <f t="shared" si="2"/>
        <v>2.0500725689404899E-2</v>
      </c>
      <c r="F57" s="161">
        <f t="shared" si="0"/>
        <v>1130</v>
      </c>
      <c r="G57" s="161">
        <v>5574</v>
      </c>
      <c r="H57" s="163">
        <f t="shared" si="1"/>
        <v>-620</v>
      </c>
      <c r="I57" s="171">
        <f>(-H57-F57)/F57</f>
        <v>-0.45132743362831901</v>
      </c>
      <c r="J57" s="101" t="s">
        <v>90</v>
      </c>
    </row>
    <row r="58" spans="1:10" ht="16.5" hidden="1" outlineLevel="1">
      <c r="A58" s="910" t="s">
        <v>219</v>
      </c>
      <c r="B58" s="911"/>
      <c r="C58" s="911"/>
      <c r="D58" s="911"/>
      <c r="E58" s="911"/>
      <c r="F58" s="911"/>
      <c r="G58" s="911"/>
      <c r="H58" s="911"/>
      <c r="I58" s="911"/>
      <c r="J58" s="912"/>
    </row>
    <row r="59" spans="1:10" ht="36" hidden="1" outlineLevel="1">
      <c r="A59" s="51" t="s">
        <v>23</v>
      </c>
      <c r="B59" s="52" t="s">
        <v>14</v>
      </c>
      <c r="C59" s="53" t="s">
        <v>87</v>
      </c>
      <c r="D59" s="53" t="s">
        <v>3</v>
      </c>
      <c r="E59" s="54" t="s">
        <v>16</v>
      </c>
      <c r="F59" s="53" t="s">
        <v>17</v>
      </c>
      <c r="G59" s="55" t="s">
        <v>26</v>
      </c>
      <c r="H59" s="53" t="s">
        <v>25</v>
      </c>
      <c r="I59" s="54" t="s">
        <v>19</v>
      </c>
      <c r="J59" s="102" t="s">
        <v>147</v>
      </c>
    </row>
    <row r="60" spans="1:10" ht="16.5" hidden="1" outlineLevel="1">
      <c r="A60" s="56">
        <f>B60-B57</f>
        <v>35</v>
      </c>
      <c r="B60" s="153">
        <v>41565</v>
      </c>
      <c r="C60" s="59">
        <v>5542</v>
      </c>
      <c r="D60" s="59"/>
      <c r="E60" s="60"/>
      <c r="F60" s="61"/>
      <c r="G60" s="59"/>
      <c r="H60" s="59"/>
      <c r="I60" s="168">
        <f>(C60-G57)*10</f>
        <v>-320</v>
      </c>
      <c r="J60" s="169"/>
    </row>
    <row r="61" spans="1:10" ht="16.5" collapsed="1">
      <c r="A61" s="159">
        <v>17</v>
      </c>
      <c r="B61" s="160">
        <v>41648</v>
      </c>
      <c r="C61" s="161">
        <v>5824</v>
      </c>
      <c r="D61" s="161">
        <v>6045</v>
      </c>
      <c r="E61" s="162">
        <f t="shared" si="2"/>
        <v>3.7946428571428603E-2</v>
      </c>
      <c r="F61" s="161">
        <f t="shared" si="0"/>
        <v>2210</v>
      </c>
      <c r="G61" s="161">
        <v>5916</v>
      </c>
      <c r="H61" s="163">
        <f t="shared" si="1"/>
        <v>-920</v>
      </c>
      <c r="I61" s="171">
        <f>(-H61-F61)/F61</f>
        <v>-0.58371040723981904</v>
      </c>
      <c r="J61" s="101" t="s">
        <v>90</v>
      </c>
    </row>
    <row r="62" spans="1:10" ht="16.5" hidden="1" outlineLevel="1">
      <c r="A62" s="910" t="s">
        <v>219</v>
      </c>
      <c r="B62" s="911"/>
      <c r="C62" s="911"/>
      <c r="D62" s="911"/>
      <c r="E62" s="911"/>
      <c r="F62" s="911"/>
      <c r="G62" s="911"/>
      <c r="H62" s="911"/>
      <c r="I62" s="911"/>
      <c r="J62" s="912"/>
    </row>
    <row r="63" spans="1:10" ht="36" hidden="1" outlineLevel="1">
      <c r="A63" s="51" t="s">
        <v>23</v>
      </c>
      <c r="B63" s="52" t="s">
        <v>14</v>
      </c>
      <c r="C63" s="53" t="s">
        <v>87</v>
      </c>
      <c r="D63" s="53" t="s">
        <v>3</v>
      </c>
      <c r="E63" s="54" t="s">
        <v>16</v>
      </c>
      <c r="F63" s="53" t="s">
        <v>17</v>
      </c>
      <c r="G63" s="55" t="s">
        <v>26</v>
      </c>
      <c r="H63" s="53" t="s">
        <v>25</v>
      </c>
      <c r="I63" s="54" t="s">
        <v>19</v>
      </c>
      <c r="J63" s="102" t="s">
        <v>147</v>
      </c>
    </row>
    <row r="64" spans="1:10" ht="16.5" hidden="1" outlineLevel="1">
      <c r="A64" s="56">
        <f>B64-B61</f>
        <v>12</v>
      </c>
      <c r="B64" s="153">
        <v>41660</v>
      </c>
      <c r="C64" s="59">
        <v>5922</v>
      </c>
      <c r="D64" s="59"/>
      <c r="E64" s="60"/>
      <c r="F64" s="61"/>
      <c r="G64" s="59"/>
      <c r="H64" s="59"/>
      <c r="I64" s="168">
        <f>(C64-G61)*10</f>
        <v>60</v>
      </c>
      <c r="J64" s="169"/>
    </row>
    <row r="65" spans="1:10" ht="16.5" collapsed="1">
      <c r="A65" s="159">
        <v>18</v>
      </c>
      <c r="B65" s="160">
        <v>41766</v>
      </c>
      <c r="C65" s="161">
        <v>6026</v>
      </c>
      <c r="D65" s="161">
        <v>6147</v>
      </c>
      <c r="E65" s="162">
        <f t="shared" si="2"/>
        <v>2.0079654829073999E-2</v>
      </c>
      <c r="F65" s="161">
        <f t="shared" si="0"/>
        <v>1210</v>
      </c>
      <c r="G65" s="161">
        <v>6010</v>
      </c>
      <c r="H65" s="164">
        <f t="shared" si="1"/>
        <v>160</v>
      </c>
      <c r="I65" s="172">
        <f>-H65/(0-F65)</f>
        <v>0.13223140495867799</v>
      </c>
      <c r="J65" s="101" t="s">
        <v>90</v>
      </c>
    </row>
    <row r="66" spans="1:10" ht="16.5" hidden="1" outlineLevel="1">
      <c r="A66" s="910" t="s">
        <v>219</v>
      </c>
      <c r="B66" s="911"/>
      <c r="C66" s="911"/>
      <c r="D66" s="911"/>
      <c r="E66" s="911"/>
      <c r="F66" s="911"/>
      <c r="G66" s="911"/>
      <c r="H66" s="911"/>
      <c r="I66" s="911"/>
      <c r="J66" s="912"/>
    </row>
    <row r="67" spans="1:10" ht="36" hidden="1" outlineLevel="1">
      <c r="A67" s="51" t="s">
        <v>23</v>
      </c>
      <c r="B67" s="52" t="s">
        <v>14</v>
      </c>
      <c r="C67" s="53" t="s">
        <v>87</v>
      </c>
      <c r="D67" s="53" t="s">
        <v>3</v>
      </c>
      <c r="E67" s="54" t="s">
        <v>16</v>
      </c>
      <c r="F67" s="53" t="s">
        <v>17</v>
      </c>
      <c r="G67" s="55" t="s">
        <v>26</v>
      </c>
      <c r="H67" s="53" t="s">
        <v>25</v>
      </c>
      <c r="I67" s="54" t="s">
        <v>19</v>
      </c>
      <c r="J67" s="102" t="s">
        <v>147</v>
      </c>
    </row>
    <row r="68" spans="1:10" ht="16.5" hidden="1" outlineLevel="1">
      <c r="A68" s="56">
        <f>B68-B65</f>
        <v>6</v>
      </c>
      <c r="B68" s="153">
        <v>41772</v>
      </c>
      <c r="C68" s="59">
        <v>6046</v>
      </c>
      <c r="D68" s="59"/>
      <c r="E68" s="60"/>
      <c r="F68" s="61"/>
      <c r="G68" s="59"/>
      <c r="H68" s="59"/>
      <c r="I68" s="168">
        <f>(C68-G65)*10</f>
        <v>360</v>
      </c>
      <c r="J68" s="169"/>
    </row>
    <row r="69" spans="1:10" ht="16.5" collapsed="1">
      <c r="A69" s="159">
        <v>19</v>
      </c>
      <c r="B69" s="160">
        <v>41824</v>
      </c>
      <c r="C69" s="161">
        <v>5784</v>
      </c>
      <c r="D69" s="161">
        <v>5884</v>
      </c>
      <c r="E69" s="162">
        <f t="shared" si="2"/>
        <v>1.72890733056708E-2</v>
      </c>
      <c r="F69" s="161">
        <f t="shared" si="0"/>
        <v>1000</v>
      </c>
      <c r="G69" s="161">
        <v>5264</v>
      </c>
      <c r="H69" s="164">
        <f t="shared" si="1"/>
        <v>5200</v>
      </c>
      <c r="I69" s="172">
        <f>-H69/(0-F69)</f>
        <v>5.2</v>
      </c>
      <c r="J69" s="101" t="s">
        <v>90</v>
      </c>
    </row>
    <row r="70" spans="1:10" ht="16.5" hidden="1" outlineLevel="1">
      <c r="A70" s="910" t="s">
        <v>219</v>
      </c>
      <c r="B70" s="911"/>
      <c r="C70" s="911"/>
      <c r="D70" s="911"/>
      <c r="E70" s="911"/>
      <c r="F70" s="911"/>
      <c r="G70" s="911"/>
      <c r="H70" s="911"/>
      <c r="I70" s="911"/>
      <c r="J70" s="912"/>
    </row>
    <row r="71" spans="1:10" ht="36" hidden="1" outlineLevel="1">
      <c r="A71" s="51" t="s">
        <v>23</v>
      </c>
      <c r="B71" s="52" t="s">
        <v>14</v>
      </c>
      <c r="C71" s="53" t="s">
        <v>87</v>
      </c>
      <c r="D71" s="53" t="s">
        <v>3</v>
      </c>
      <c r="E71" s="54" t="s">
        <v>16</v>
      </c>
      <c r="F71" s="53" t="s">
        <v>17</v>
      </c>
      <c r="G71" s="55" t="s">
        <v>26</v>
      </c>
      <c r="H71" s="53" t="s">
        <v>25</v>
      </c>
      <c r="I71" s="54" t="s">
        <v>19</v>
      </c>
      <c r="J71" s="102" t="s">
        <v>147</v>
      </c>
    </row>
    <row r="72" spans="1:10" ht="16.5" hidden="1" outlineLevel="1">
      <c r="A72" s="56">
        <f>B72-B69</f>
        <v>3</v>
      </c>
      <c r="B72" s="153">
        <v>41827</v>
      </c>
      <c r="C72" s="59">
        <v>5794</v>
      </c>
      <c r="D72" s="59"/>
      <c r="E72" s="60"/>
      <c r="F72" s="61"/>
      <c r="G72" s="59"/>
      <c r="H72" s="59"/>
      <c r="I72" s="168">
        <f>(C72-G69)*10</f>
        <v>5300</v>
      </c>
      <c r="J72" s="169"/>
    </row>
    <row r="73" spans="1:10" ht="14.25" customHeight="1" collapsed="1">
      <c r="A73" s="159">
        <v>20</v>
      </c>
      <c r="B73" s="160">
        <v>41933</v>
      </c>
      <c r="C73" s="161">
        <v>5122</v>
      </c>
      <c r="D73" s="161">
        <v>5219</v>
      </c>
      <c r="E73" s="162">
        <f t="shared" si="2"/>
        <v>1.8937914877001201E-2</v>
      </c>
      <c r="F73" s="161">
        <f t="shared" si="0"/>
        <v>970</v>
      </c>
      <c r="G73" s="161">
        <v>5394</v>
      </c>
      <c r="H73" s="174">
        <f t="shared" si="1"/>
        <v>-2720</v>
      </c>
      <c r="I73" s="201">
        <f>(-H73-F73)/F73</f>
        <v>1.80412371134021</v>
      </c>
      <c r="J73" s="106" t="s">
        <v>220</v>
      </c>
    </row>
    <row r="74" spans="1:10" ht="16.5" hidden="1" outlineLevel="1">
      <c r="A74" s="910" t="s">
        <v>219</v>
      </c>
      <c r="B74" s="911"/>
      <c r="C74" s="911"/>
      <c r="D74" s="911"/>
      <c r="E74" s="911"/>
      <c r="F74" s="911"/>
      <c r="G74" s="911"/>
      <c r="H74" s="911"/>
      <c r="I74" s="911"/>
      <c r="J74" s="912"/>
    </row>
    <row r="75" spans="1:10" ht="36" hidden="1" outlineLevel="1">
      <c r="A75" s="51" t="s">
        <v>23</v>
      </c>
      <c r="B75" s="52" t="s">
        <v>14</v>
      </c>
      <c r="C75" s="53" t="s">
        <v>87</v>
      </c>
      <c r="D75" s="53" t="s">
        <v>3</v>
      </c>
      <c r="E75" s="54" t="s">
        <v>16</v>
      </c>
      <c r="F75" s="53" t="s">
        <v>17</v>
      </c>
      <c r="G75" s="55" t="s">
        <v>26</v>
      </c>
      <c r="H75" s="53" t="s">
        <v>25</v>
      </c>
      <c r="I75" s="54" t="s">
        <v>19</v>
      </c>
      <c r="J75" s="102" t="s">
        <v>147</v>
      </c>
    </row>
    <row r="76" spans="1:10" ht="16.5" hidden="1" outlineLevel="1">
      <c r="A76" s="56">
        <f>B76-B73</f>
        <v>1</v>
      </c>
      <c r="B76" s="153">
        <v>41934</v>
      </c>
      <c r="C76" s="59">
        <v>5146</v>
      </c>
      <c r="D76" s="59"/>
      <c r="E76" s="60"/>
      <c r="F76" s="61"/>
      <c r="G76" s="59"/>
      <c r="H76" s="59"/>
      <c r="I76" s="168">
        <f>(C76-G73)*10</f>
        <v>-2480</v>
      </c>
      <c r="J76" s="169"/>
    </row>
    <row r="77" spans="1:10" ht="16.5">
      <c r="A77" s="159">
        <v>21</v>
      </c>
      <c r="B77" s="160">
        <v>41971</v>
      </c>
      <c r="C77" s="161">
        <v>5190</v>
      </c>
      <c r="D77" s="161">
        <v>5319</v>
      </c>
      <c r="E77" s="175">
        <f t="shared" si="2"/>
        <v>2.4855491329479801E-2</v>
      </c>
      <c r="F77" s="161">
        <f t="shared" si="0"/>
        <v>1290</v>
      </c>
      <c r="G77" s="161">
        <v>5084</v>
      </c>
      <c r="H77" s="164">
        <f t="shared" si="1"/>
        <v>1060</v>
      </c>
      <c r="I77" s="172">
        <f>-H77/(0-F77)</f>
        <v>0.82170542635658905</v>
      </c>
      <c r="J77" s="106" t="s">
        <v>220</v>
      </c>
    </row>
    <row r="78" spans="1:10" ht="16.5">
      <c r="A78" s="159">
        <v>22</v>
      </c>
      <c r="B78" s="160">
        <v>42023</v>
      </c>
      <c r="C78" s="161">
        <v>4906</v>
      </c>
      <c r="D78" s="161">
        <v>4984</v>
      </c>
      <c r="E78" s="165">
        <f t="shared" si="2"/>
        <v>1.5898899306971099E-2</v>
      </c>
      <c r="F78" s="161">
        <f t="shared" si="0"/>
        <v>780</v>
      </c>
      <c r="G78" s="161">
        <v>4892</v>
      </c>
      <c r="H78" s="164">
        <f t="shared" si="1"/>
        <v>140</v>
      </c>
      <c r="I78" s="172">
        <f>-H78/(0-F78)</f>
        <v>0.17948717948717899</v>
      </c>
    </row>
    <row r="79" spans="1:10" ht="16.5" collapsed="1">
      <c r="A79" s="159">
        <v>23</v>
      </c>
      <c r="B79" s="160">
        <v>42076</v>
      </c>
      <c r="C79" s="161">
        <v>4770</v>
      </c>
      <c r="D79" s="161">
        <v>4905</v>
      </c>
      <c r="E79" s="162">
        <f t="shared" si="2"/>
        <v>2.83018867924528E-2</v>
      </c>
      <c r="F79" s="161">
        <f t="shared" si="0"/>
        <v>1350</v>
      </c>
      <c r="G79" s="161">
        <v>4764</v>
      </c>
      <c r="H79" s="164">
        <f t="shared" si="1"/>
        <v>60</v>
      </c>
      <c r="I79" s="172">
        <f>-H79/(0-F79)</f>
        <v>4.4444444444444398E-2</v>
      </c>
      <c r="J79" s="106" t="s">
        <v>220</v>
      </c>
    </row>
    <row r="80" spans="1:10" ht="16.5" hidden="1" outlineLevel="3">
      <c r="A80" s="910" t="s">
        <v>219</v>
      </c>
      <c r="B80" s="911"/>
      <c r="C80" s="911"/>
      <c r="D80" s="911"/>
      <c r="E80" s="911"/>
      <c r="F80" s="911"/>
      <c r="G80" s="911"/>
      <c r="H80" s="911"/>
      <c r="I80" s="911"/>
      <c r="J80" s="912"/>
    </row>
    <row r="81" spans="1:10" ht="36" hidden="1" outlineLevel="3">
      <c r="A81" s="51" t="s">
        <v>23</v>
      </c>
      <c r="B81" s="52" t="s">
        <v>14</v>
      </c>
      <c r="C81" s="53" t="s">
        <v>87</v>
      </c>
      <c r="D81" s="53" t="s">
        <v>3</v>
      </c>
      <c r="E81" s="54" t="s">
        <v>16</v>
      </c>
      <c r="F81" s="53" t="s">
        <v>17</v>
      </c>
      <c r="G81" s="55" t="s">
        <v>26</v>
      </c>
      <c r="H81" s="53" t="s">
        <v>25</v>
      </c>
      <c r="I81" s="54" t="s">
        <v>19</v>
      </c>
      <c r="J81" s="102" t="s">
        <v>147</v>
      </c>
    </row>
    <row r="82" spans="1:10" ht="16.5" hidden="1" outlineLevel="3">
      <c r="A82" s="56">
        <f>B82-B79</f>
        <v>26</v>
      </c>
      <c r="B82" s="153">
        <v>42102</v>
      </c>
      <c r="C82" s="59">
        <v>4720</v>
      </c>
      <c r="D82" s="59"/>
      <c r="E82" s="60"/>
      <c r="F82" s="61"/>
      <c r="G82" s="59"/>
      <c r="H82" s="59"/>
      <c r="I82" s="168">
        <f>(C82-G79)*10</f>
        <v>-440</v>
      </c>
      <c r="J82" s="169"/>
    </row>
    <row r="83" spans="1:10" ht="16.5" collapsed="1">
      <c r="A83" s="159">
        <v>24</v>
      </c>
      <c r="B83" s="160">
        <v>42193</v>
      </c>
      <c r="C83" s="161">
        <v>4750</v>
      </c>
      <c r="D83" s="161">
        <v>5082</v>
      </c>
      <c r="E83" s="162">
        <f t="shared" si="2"/>
        <v>6.9894736842105301E-2</v>
      </c>
      <c r="F83" s="161">
        <f t="shared" si="0"/>
        <v>3320</v>
      </c>
      <c r="G83" s="161">
        <v>4324</v>
      </c>
      <c r="H83" s="164">
        <f t="shared" si="1"/>
        <v>4260</v>
      </c>
      <c r="I83" s="172">
        <f>-H83/(0-F83)</f>
        <v>1.2831325301204799</v>
      </c>
      <c r="J83" s="101" t="s">
        <v>90</v>
      </c>
    </row>
    <row r="84" spans="1:10" ht="16.5" hidden="1" outlineLevel="1">
      <c r="A84" s="910" t="s">
        <v>219</v>
      </c>
      <c r="B84" s="911"/>
      <c r="C84" s="911"/>
      <c r="D84" s="911"/>
      <c r="E84" s="911"/>
      <c r="F84" s="911"/>
      <c r="G84" s="911"/>
      <c r="H84" s="911"/>
      <c r="I84" s="911"/>
      <c r="J84" s="912"/>
    </row>
    <row r="85" spans="1:10" ht="36" hidden="1" outlineLevel="1">
      <c r="A85" s="51" t="s">
        <v>23</v>
      </c>
      <c r="B85" s="52" t="s">
        <v>14</v>
      </c>
      <c r="C85" s="53" t="s">
        <v>87</v>
      </c>
      <c r="D85" s="53" t="s">
        <v>3</v>
      </c>
      <c r="E85" s="54" t="s">
        <v>16</v>
      </c>
      <c r="F85" s="53" t="s">
        <v>17</v>
      </c>
      <c r="G85" s="55" t="s">
        <v>26</v>
      </c>
      <c r="H85" s="53" t="s">
        <v>25</v>
      </c>
      <c r="I85" s="54" t="s">
        <v>19</v>
      </c>
      <c r="J85" s="102" t="s">
        <v>147</v>
      </c>
    </row>
    <row r="86" spans="1:10" ht="16.5" hidden="1" outlineLevel="1">
      <c r="A86" s="56">
        <f>B86-B83</f>
        <v>13</v>
      </c>
      <c r="B86" s="153">
        <v>42206</v>
      </c>
      <c r="C86" s="59">
        <v>4958</v>
      </c>
      <c r="D86" s="59"/>
      <c r="E86" s="60"/>
      <c r="F86" s="61"/>
      <c r="G86" s="59"/>
      <c r="H86" s="59"/>
      <c r="I86" s="168">
        <f>(C86-G83)*10</f>
        <v>6340</v>
      </c>
      <c r="J86" s="169"/>
    </row>
    <row r="87" spans="1:10" ht="16.5" collapsed="1">
      <c r="A87" s="159">
        <v>25</v>
      </c>
      <c r="B87" s="160">
        <v>42307</v>
      </c>
      <c r="C87" s="161">
        <v>4448</v>
      </c>
      <c r="D87" s="161">
        <v>4541</v>
      </c>
      <c r="E87" s="162">
        <f t="shared" si="2"/>
        <v>2.0908273381295001E-2</v>
      </c>
      <c r="F87" s="161">
        <f t="shared" si="0"/>
        <v>930</v>
      </c>
      <c r="G87" s="161">
        <v>4436</v>
      </c>
      <c r="H87" s="164">
        <f t="shared" si="1"/>
        <v>120</v>
      </c>
      <c r="I87" s="172">
        <f>-H87/(0-F87)</f>
        <v>0.12903225806451599</v>
      </c>
      <c r="J87" s="101" t="s">
        <v>90</v>
      </c>
    </row>
    <row r="88" spans="1:10" ht="16.5" hidden="1" outlineLevel="1">
      <c r="A88" s="910" t="s">
        <v>219</v>
      </c>
      <c r="B88" s="911"/>
      <c r="C88" s="911"/>
      <c r="D88" s="911"/>
      <c r="E88" s="911"/>
      <c r="F88" s="911"/>
      <c r="G88" s="911"/>
      <c r="H88" s="911"/>
      <c r="I88" s="911"/>
      <c r="J88" s="912"/>
    </row>
    <row r="89" spans="1:10" ht="36" hidden="1" outlineLevel="1">
      <c r="A89" s="51" t="s">
        <v>23</v>
      </c>
      <c r="B89" s="52" t="s">
        <v>14</v>
      </c>
      <c r="C89" s="53" t="s">
        <v>87</v>
      </c>
      <c r="D89" s="53" t="s">
        <v>3</v>
      </c>
      <c r="E89" s="54" t="s">
        <v>16</v>
      </c>
      <c r="F89" s="53" t="s">
        <v>17</v>
      </c>
      <c r="G89" s="55" t="s">
        <v>26</v>
      </c>
      <c r="H89" s="53" t="s">
        <v>25</v>
      </c>
      <c r="I89" s="54" t="s">
        <v>19</v>
      </c>
      <c r="J89" s="102" t="s">
        <v>147</v>
      </c>
    </row>
    <row r="90" spans="1:10" ht="16.5" hidden="1" outlineLevel="1">
      <c r="A90" s="56">
        <f>B90-B87</f>
        <v>3</v>
      </c>
      <c r="B90" s="153">
        <v>42310</v>
      </c>
      <c r="C90" s="59">
        <v>4488</v>
      </c>
      <c r="D90" s="59"/>
      <c r="E90" s="60"/>
      <c r="F90" s="61"/>
      <c r="G90" s="59"/>
      <c r="H90" s="59"/>
      <c r="I90" s="168">
        <f>(C90-G87)*10</f>
        <v>520</v>
      </c>
      <c r="J90" s="169"/>
    </row>
    <row r="91" spans="1:10" ht="16.5" collapsed="1">
      <c r="A91" s="159">
        <v>26</v>
      </c>
      <c r="B91" s="160">
        <v>42538</v>
      </c>
      <c r="C91" s="161">
        <v>5066</v>
      </c>
      <c r="D91" s="161">
        <v>5176</v>
      </c>
      <c r="E91" s="162">
        <f t="shared" si="2"/>
        <v>2.17133833399131E-2</v>
      </c>
      <c r="F91" s="161">
        <f t="shared" si="0"/>
        <v>1100</v>
      </c>
      <c r="G91" s="161">
        <v>5192</v>
      </c>
      <c r="H91" s="163">
        <f t="shared" si="1"/>
        <v>-1260</v>
      </c>
      <c r="I91" s="171">
        <f>(-H91-F91)/F91</f>
        <v>0.145454545454545</v>
      </c>
      <c r="J91" s="101" t="s">
        <v>90</v>
      </c>
    </row>
    <row r="92" spans="1:10" ht="16.5" hidden="1" outlineLevel="1">
      <c r="A92" s="910" t="s">
        <v>219</v>
      </c>
      <c r="B92" s="911"/>
      <c r="C92" s="911"/>
      <c r="D92" s="911"/>
      <c r="E92" s="911"/>
      <c r="F92" s="911"/>
      <c r="G92" s="911"/>
      <c r="H92" s="911"/>
      <c r="I92" s="911"/>
      <c r="J92" s="912"/>
    </row>
    <row r="93" spans="1:10" ht="36" hidden="1" outlineLevel="1">
      <c r="A93" s="51" t="s">
        <v>23</v>
      </c>
      <c r="B93" s="52" t="s">
        <v>14</v>
      </c>
      <c r="C93" s="53" t="s">
        <v>87</v>
      </c>
      <c r="D93" s="53" t="s">
        <v>3</v>
      </c>
      <c r="E93" s="54" t="s">
        <v>16</v>
      </c>
      <c r="F93" s="53" t="s">
        <v>17</v>
      </c>
      <c r="G93" s="55" t="s">
        <v>26</v>
      </c>
      <c r="H93" s="53" t="s">
        <v>25</v>
      </c>
      <c r="I93" s="54" t="s">
        <v>19</v>
      </c>
      <c r="J93" s="102" t="s">
        <v>147</v>
      </c>
    </row>
    <row r="94" spans="1:10" ht="16.5" hidden="1" outlineLevel="1">
      <c r="A94" s="56">
        <f>B94-B91</f>
        <v>10</v>
      </c>
      <c r="B94" s="153">
        <v>42548</v>
      </c>
      <c r="C94" s="59">
        <v>5096</v>
      </c>
      <c r="D94" s="59"/>
      <c r="E94" s="60"/>
      <c r="F94" s="61"/>
      <c r="G94" s="59"/>
      <c r="H94" s="59"/>
      <c r="I94" s="168">
        <f>(C94-G91)*10</f>
        <v>-960</v>
      </c>
      <c r="J94" s="169"/>
    </row>
    <row r="95" spans="1:10" ht="16.5" collapsed="1">
      <c r="A95" s="159">
        <v>27</v>
      </c>
      <c r="B95" s="160">
        <v>42562</v>
      </c>
      <c r="C95" s="161">
        <v>4974</v>
      </c>
      <c r="D95" s="161">
        <v>5120</v>
      </c>
      <c r="E95" s="162">
        <f t="shared" si="2"/>
        <v>2.93526336952151E-2</v>
      </c>
      <c r="F95" s="161">
        <f t="shared" si="0"/>
        <v>1460</v>
      </c>
      <c r="G95" s="161">
        <v>5158</v>
      </c>
      <c r="H95" s="163">
        <f t="shared" si="1"/>
        <v>-1840</v>
      </c>
      <c r="I95" s="171">
        <f>(-H95-F95)/F95</f>
        <v>0.26027397260273999</v>
      </c>
      <c r="J95" s="101" t="s">
        <v>90</v>
      </c>
    </row>
    <row r="96" spans="1:10" ht="16.5" hidden="1" outlineLevel="1">
      <c r="A96" s="910" t="s">
        <v>219</v>
      </c>
      <c r="B96" s="911"/>
      <c r="C96" s="911"/>
      <c r="D96" s="911"/>
      <c r="E96" s="911"/>
      <c r="F96" s="911"/>
      <c r="G96" s="911"/>
      <c r="H96" s="911"/>
      <c r="I96" s="911"/>
      <c r="J96" s="912"/>
    </row>
    <row r="97" spans="1:10" ht="36" hidden="1" outlineLevel="1">
      <c r="A97" s="51" t="s">
        <v>23</v>
      </c>
      <c r="B97" s="52" t="s">
        <v>14</v>
      </c>
      <c r="C97" s="53" t="s">
        <v>87</v>
      </c>
      <c r="D97" s="53" t="s">
        <v>3</v>
      </c>
      <c r="E97" s="54" t="s">
        <v>16</v>
      </c>
      <c r="F97" s="53" t="s">
        <v>17</v>
      </c>
      <c r="G97" s="55" t="s">
        <v>26</v>
      </c>
      <c r="H97" s="53" t="s">
        <v>25</v>
      </c>
      <c r="I97" s="54" t="s">
        <v>19</v>
      </c>
      <c r="J97" s="102" t="s">
        <v>147</v>
      </c>
    </row>
    <row r="98" spans="1:10" ht="16.5" hidden="1" outlineLevel="1">
      <c r="A98" s="56">
        <f>B98-B95</f>
        <v>2</v>
      </c>
      <c r="B98" s="153">
        <v>42564</v>
      </c>
      <c r="C98" s="59">
        <v>5008</v>
      </c>
      <c r="D98" s="59"/>
      <c r="E98" s="60"/>
      <c r="F98" s="61"/>
      <c r="G98" s="59"/>
      <c r="H98" s="59"/>
      <c r="I98" s="168">
        <f>(C98-G95)*10</f>
        <v>-1500</v>
      </c>
      <c r="J98" s="169"/>
    </row>
    <row r="99" spans="1:10" ht="16.5">
      <c r="A99" s="159">
        <v>28</v>
      </c>
      <c r="B99" s="160">
        <v>42578</v>
      </c>
      <c r="C99" s="161">
        <v>5004</v>
      </c>
      <c r="D99" s="161">
        <v>5080</v>
      </c>
      <c r="E99" s="165">
        <f t="shared" si="2"/>
        <v>1.5187849720223801E-2</v>
      </c>
      <c r="F99" s="161">
        <f t="shared" si="0"/>
        <v>760</v>
      </c>
      <c r="G99" s="161">
        <v>5154</v>
      </c>
      <c r="H99" s="176">
        <f t="shared" si="1"/>
        <v>-1500</v>
      </c>
      <c r="I99" s="201">
        <f>(-H99-F99)/F99</f>
        <v>0.97368421052631604</v>
      </c>
    </row>
    <row r="100" spans="1:10" ht="16.5" collapsed="1">
      <c r="A100" s="159">
        <v>29</v>
      </c>
      <c r="B100" s="160">
        <v>42786</v>
      </c>
      <c r="C100" s="161">
        <v>5842</v>
      </c>
      <c r="D100" s="161">
        <v>6135</v>
      </c>
      <c r="E100" s="162">
        <f t="shared" si="2"/>
        <v>5.01540568298528E-2</v>
      </c>
      <c r="F100" s="161">
        <f t="shared" si="0"/>
        <v>2930</v>
      </c>
      <c r="G100" s="161">
        <v>5344</v>
      </c>
      <c r="H100" s="164">
        <f t="shared" si="1"/>
        <v>4980</v>
      </c>
      <c r="I100" s="172">
        <f>-H100/(0-F100)</f>
        <v>1.6996587030716701</v>
      </c>
      <c r="J100" s="101" t="s">
        <v>90</v>
      </c>
    </row>
    <row r="101" spans="1:10" ht="16.5" hidden="1" outlineLevel="1">
      <c r="A101" s="910" t="s">
        <v>219</v>
      </c>
      <c r="B101" s="911"/>
      <c r="C101" s="911"/>
      <c r="D101" s="911"/>
      <c r="E101" s="911"/>
      <c r="F101" s="911"/>
      <c r="G101" s="911"/>
      <c r="H101" s="911"/>
      <c r="I101" s="911"/>
      <c r="J101" s="912"/>
    </row>
    <row r="102" spans="1:10" ht="36" hidden="1" outlineLevel="1">
      <c r="A102" s="51" t="s">
        <v>23</v>
      </c>
      <c r="B102" s="52" t="s">
        <v>14</v>
      </c>
      <c r="C102" s="53" t="s">
        <v>87</v>
      </c>
      <c r="D102" s="53" t="s">
        <v>3</v>
      </c>
      <c r="E102" s="54" t="s">
        <v>16</v>
      </c>
      <c r="F102" s="53" t="s">
        <v>17</v>
      </c>
      <c r="G102" s="55" t="s">
        <v>26</v>
      </c>
      <c r="H102" s="53" t="s">
        <v>25</v>
      </c>
      <c r="I102" s="54" t="s">
        <v>19</v>
      </c>
      <c r="J102" s="102" t="s">
        <v>147</v>
      </c>
    </row>
    <row r="103" spans="1:10" ht="16.5" hidden="1" outlineLevel="1">
      <c r="A103" s="56">
        <f>B103-B100</f>
        <v>14</v>
      </c>
      <c r="B103" s="153">
        <v>42800</v>
      </c>
      <c r="C103" s="59">
        <v>5840</v>
      </c>
      <c r="D103" s="59"/>
      <c r="E103" s="60"/>
      <c r="F103" s="61"/>
      <c r="G103" s="59"/>
      <c r="H103" s="59"/>
      <c r="I103" s="168">
        <f>(C103-G100)*10</f>
        <v>4960</v>
      </c>
      <c r="J103" s="169"/>
    </row>
    <row r="104" spans="1:10" ht="16.5" collapsed="1">
      <c r="A104" s="177">
        <v>30</v>
      </c>
      <c r="B104" s="178">
        <v>42888</v>
      </c>
      <c r="C104" s="179">
        <v>5140</v>
      </c>
      <c r="D104" s="179">
        <v>5329</v>
      </c>
      <c r="E104" s="180">
        <f t="shared" si="2"/>
        <v>3.6770428015564197E-2</v>
      </c>
      <c r="F104" s="179">
        <f t="shared" si="0"/>
        <v>1890</v>
      </c>
      <c r="G104" s="179">
        <v>5208</v>
      </c>
      <c r="H104" s="181">
        <f t="shared" si="1"/>
        <v>-680</v>
      </c>
      <c r="I104" s="202">
        <f>-H104/(0-F104)</f>
        <v>-0.35978835978835999</v>
      </c>
      <c r="J104" s="101" t="s">
        <v>90</v>
      </c>
    </row>
    <row r="105" spans="1:10" ht="16.5" hidden="1" outlineLevel="1">
      <c r="A105" s="910" t="s">
        <v>219</v>
      </c>
      <c r="B105" s="911"/>
      <c r="C105" s="911"/>
      <c r="D105" s="911"/>
      <c r="E105" s="911"/>
      <c r="F105" s="911"/>
      <c r="G105" s="911"/>
      <c r="H105" s="911"/>
      <c r="I105" s="911"/>
      <c r="J105" s="912"/>
    </row>
    <row r="106" spans="1:10" ht="36" hidden="1" outlineLevel="1">
      <c r="A106" s="51" t="s">
        <v>23</v>
      </c>
      <c r="B106" s="52" t="s">
        <v>14</v>
      </c>
      <c r="C106" s="53" t="s">
        <v>87</v>
      </c>
      <c r="D106" s="53" t="s">
        <v>3</v>
      </c>
      <c r="E106" s="54" t="s">
        <v>16</v>
      </c>
      <c r="F106" s="53" t="s">
        <v>17</v>
      </c>
      <c r="G106" s="55" t="s">
        <v>26</v>
      </c>
      <c r="H106" s="53" t="s">
        <v>25</v>
      </c>
      <c r="I106" s="54" t="s">
        <v>19</v>
      </c>
      <c r="J106" s="102" t="s">
        <v>147</v>
      </c>
    </row>
    <row r="107" spans="1:10" ht="16.5" hidden="1" outlineLevel="1">
      <c r="A107" s="87">
        <f>B107-B104</f>
        <v>19</v>
      </c>
      <c r="B107" s="88">
        <v>42907</v>
      </c>
      <c r="C107" s="89">
        <v>5134</v>
      </c>
      <c r="D107" s="89">
        <v>5234</v>
      </c>
      <c r="E107" s="90">
        <f>-(C107-D107)/C107</f>
        <v>1.9477989871445299E-2</v>
      </c>
      <c r="F107" s="89">
        <f>-(C107-D107)*10</f>
        <v>1000</v>
      </c>
      <c r="G107" s="89"/>
      <c r="H107" s="89" t="s">
        <v>30</v>
      </c>
      <c r="I107" s="203"/>
      <c r="J107" s="204"/>
    </row>
    <row r="108" spans="1:10" ht="16.5" hidden="1" outlineLevel="1">
      <c r="A108" s="87">
        <f>B108-B104</f>
        <v>20</v>
      </c>
      <c r="B108" s="88">
        <v>42908</v>
      </c>
      <c r="C108" s="89">
        <v>5104</v>
      </c>
      <c r="D108" s="89">
        <v>5219</v>
      </c>
      <c r="E108" s="90">
        <f>-(C108-D108)/C108</f>
        <v>2.25313479623824E-2</v>
      </c>
      <c r="F108" s="89">
        <f>-(C108-D108)*10</f>
        <v>1150</v>
      </c>
      <c r="G108" s="89"/>
      <c r="H108" s="89" t="s">
        <v>30</v>
      </c>
      <c r="I108" s="203"/>
      <c r="J108" s="204"/>
    </row>
    <row r="109" spans="1:10" ht="16.5" hidden="1" outlineLevel="1">
      <c r="A109" s="87">
        <f>B109-B104</f>
        <v>21</v>
      </c>
      <c r="B109" s="88">
        <v>42909</v>
      </c>
      <c r="C109" s="89">
        <v>5124</v>
      </c>
      <c r="D109" s="89">
        <v>5206</v>
      </c>
      <c r="E109" s="182">
        <f>-(C109-D109)/C109</f>
        <v>1.60031225604996E-2</v>
      </c>
      <c r="F109" s="89">
        <f>-(C109-D109)*10</f>
        <v>820</v>
      </c>
      <c r="G109" s="89"/>
      <c r="H109" s="89" t="s">
        <v>30</v>
      </c>
      <c r="I109" s="203"/>
      <c r="J109" s="204"/>
    </row>
    <row r="110" spans="1:10" ht="16.5" hidden="1" outlineLevel="1">
      <c r="A110" s="87">
        <f>B110-B104</f>
        <v>24</v>
      </c>
      <c r="B110" s="88">
        <v>42912</v>
      </c>
      <c r="C110" s="89">
        <v>5120</v>
      </c>
      <c r="D110" s="89">
        <v>5190</v>
      </c>
      <c r="E110" s="182">
        <f t="shared" ref="E110" si="3">-(C110-D110)/C110</f>
        <v>1.3671875E-2</v>
      </c>
      <c r="F110" s="89">
        <f t="shared" ref="F110" si="4">-(C110-D110)*10</f>
        <v>700</v>
      </c>
      <c r="G110" s="89"/>
      <c r="H110" s="89" t="s">
        <v>30</v>
      </c>
      <c r="I110" s="203"/>
      <c r="J110" s="204"/>
    </row>
    <row r="111" spans="1:10" ht="16.5" hidden="1" outlineLevel="1">
      <c r="A111" s="93">
        <f>B111-B104</f>
        <v>25</v>
      </c>
      <c r="B111" s="183">
        <v>42913</v>
      </c>
      <c r="C111" s="108">
        <v>5150</v>
      </c>
      <c r="D111" s="108">
        <v>5178</v>
      </c>
      <c r="E111" s="184">
        <f t="shared" ref="E111:E113" si="5">-(C111-D111)/C111</f>
        <v>5.4368932038835003E-3</v>
      </c>
      <c r="F111" s="108">
        <f t="shared" ref="F111:F112" si="6">-(C111-D111)*10</f>
        <v>280</v>
      </c>
      <c r="G111" s="108"/>
      <c r="H111" s="185" t="s">
        <v>32</v>
      </c>
      <c r="I111" s="203"/>
      <c r="J111" s="204"/>
    </row>
    <row r="112" spans="1:10" ht="16.5" hidden="1" outlineLevel="1">
      <c r="A112" s="87">
        <f>B112-B104</f>
        <v>26</v>
      </c>
      <c r="B112" s="88">
        <v>42914</v>
      </c>
      <c r="C112" s="89">
        <v>5140</v>
      </c>
      <c r="D112" s="89">
        <v>5167</v>
      </c>
      <c r="E112" s="182">
        <f t="shared" si="5"/>
        <v>5.2529182879377401E-3</v>
      </c>
      <c r="F112" s="89">
        <f t="shared" si="6"/>
        <v>270</v>
      </c>
      <c r="G112" s="90">
        <f>(F112)/I112</f>
        <v>2.7</v>
      </c>
      <c r="H112" s="98" t="s">
        <v>33</v>
      </c>
      <c r="I112" s="205">
        <f>(C111-C112)*10</f>
        <v>100</v>
      </c>
      <c r="J112" s="206">
        <f>I112/(F111)</f>
        <v>0.35714285714285698</v>
      </c>
    </row>
    <row r="113" spans="1:10" ht="16.5" hidden="1" outlineLevel="1">
      <c r="A113" s="87">
        <f>B113-B104</f>
        <v>27</v>
      </c>
      <c r="B113" s="88">
        <v>42915</v>
      </c>
      <c r="C113" s="78">
        <v>5180</v>
      </c>
      <c r="D113" s="78">
        <v>5159</v>
      </c>
      <c r="E113" s="116">
        <f t="shared" si="5"/>
        <v>-4.0540540540540499E-3</v>
      </c>
      <c r="F113" s="78"/>
      <c r="G113" s="116"/>
      <c r="H113" s="186" t="s">
        <v>40</v>
      </c>
      <c r="I113" s="205">
        <f>(C111-C113)*10</f>
        <v>-300</v>
      </c>
      <c r="J113" s="207">
        <f>(-I113-F111)/F111</f>
        <v>7.1428571428571397E-2</v>
      </c>
    </row>
    <row r="114" spans="1:10" ht="16.5" hidden="1" outlineLevel="1">
      <c r="A114" s="187">
        <f>B114-B104</f>
        <v>28</v>
      </c>
      <c r="B114" s="183">
        <v>42916</v>
      </c>
      <c r="C114" s="80">
        <v>5208</v>
      </c>
      <c r="D114" s="80">
        <v>5155</v>
      </c>
      <c r="E114" s="188">
        <f t="shared" ref="E114" si="7">-(C114-D114)/C114</f>
        <v>-1.01766513056836E-2</v>
      </c>
      <c r="F114" s="80"/>
      <c r="G114" s="188"/>
      <c r="H114" s="189" t="s">
        <v>96</v>
      </c>
      <c r="I114" s="203">
        <f>(C111-C114)*10</f>
        <v>-580</v>
      </c>
      <c r="J114" s="208">
        <f>(-I114-F112)/F112</f>
        <v>1.1481481481481499</v>
      </c>
    </row>
    <row r="115" spans="1:10" ht="16.5" hidden="1" outlineLevel="1">
      <c r="A115" s="56"/>
      <c r="B115" s="153"/>
      <c r="C115" s="59"/>
      <c r="D115" s="59"/>
      <c r="E115" s="60"/>
      <c r="F115" s="59"/>
      <c r="G115" s="59"/>
      <c r="H115" s="59"/>
      <c r="I115" s="168"/>
      <c r="J115" s="169"/>
    </row>
    <row r="116" spans="1:10" ht="16.5">
      <c r="A116" s="190"/>
      <c r="B116" s="191"/>
      <c r="C116" s="192"/>
      <c r="D116" s="192"/>
      <c r="E116" s="180"/>
      <c r="F116" s="192"/>
      <c r="G116" s="192"/>
      <c r="H116" s="193"/>
      <c r="I116" s="202"/>
    </row>
    <row r="117" spans="1:10" ht="16.5">
      <c r="A117" s="194"/>
      <c r="B117" s="195"/>
      <c r="C117" s="196"/>
      <c r="D117" s="196"/>
      <c r="E117" s="197"/>
      <c r="F117" s="196"/>
      <c r="G117" s="196"/>
      <c r="H117" s="198"/>
      <c r="I117" s="209"/>
    </row>
    <row r="120" spans="1:10" ht="13.5" collapsed="1">
      <c r="A120" s="767" t="s">
        <v>32</v>
      </c>
      <c r="B120" s="768"/>
      <c r="C120" s="768"/>
      <c r="D120" s="768"/>
      <c r="E120" s="768"/>
      <c r="F120" s="768"/>
      <c r="G120" s="768"/>
      <c r="H120" s="768"/>
      <c r="I120" s="769"/>
    </row>
    <row r="121" spans="1:10" ht="13.5" hidden="1" outlineLevel="1">
      <c r="A121" s="797" t="s">
        <v>101</v>
      </c>
      <c r="B121" s="798"/>
      <c r="C121" s="799"/>
      <c r="D121" s="131" t="s">
        <v>25</v>
      </c>
      <c r="E121" s="798" t="s">
        <v>102</v>
      </c>
      <c r="F121" s="799"/>
      <c r="G121" s="798" t="s">
        <v>103</v>
      </c>
      <c r="H121" s="798"/>
      <c r="I121" s="800"/>
    </row>
    <row r="122" spans="1:10" ht="13.5" hidden="1" outlineLevel="1">
      <c r="A122" s="132" t="s">
        <v>104</v>
      </c>
      <c r="B122" s="801" t="s">
        <v>156</v>
      </c>
      <c r="C122" s="802"/>
      <c r="D122" s="133" t="s">
        <v>106</v>
      </c>
      <c r="E122" s="803" t="s">
        <v>107</v>
      </c>
      <c r="F122" s="803"/>
      <c r="G122" s="804" t="s">
        <v>108</v>
      </c>
      <c r="H122" s="804"/>
      <c r="I122" s="805"/>
    </row>
    <row r="123" spans="1:10" hidden="1" outlineLevel="1">
      <c r="A123" s="132" t="s">
        <v>104</v>
      </c>
      <c r="B123" s="801" t="s">
        <v>159</v>
      </c>
      <c r="C123" s="801"/>
      <c r="D123" s="134" t="s">
        <v>110</v>
      </c>
      <c r="E123" s="803" t="s">
        <v>111</v>
      </c>
      <c r="F123" s="803"/>
      <c r="G123" s="801" t="s">
        <v>112</v>
      </c>
      <c r="H123" s="801"/>
      <c r="I123" s="806"/>
    </row>
    <row r="124" spans="1:10" ht="13.5" hidden="1" outlineLevel="1">
      <c r="A124" s="807" t="s">
        <v>112</v>
      </c>
      <c r="B124" s="801"/>
      <c r="C124" s="802"/>
      <c r="D124" s="135"/>
      <c r="E124" s="801"/>
      <c r="F124" s="802"/>
      <c r="G124" s="801"/>
      <c r="H124" s="801"/>
      <c r="I124" s="806"/>
    </row>
    <row r="125" spans="1:10" hidden="1" outlineLevel="1">
      <c r="A125" s="136" t="s">
        <v>104</v>
      </c>
      <c r="B125" s="808" t="s">
        <v>161</v>
      </c>
      <c r="C125" s="809"/>
      <c r="D125" s="133" t="s">
        <v>106</v>
      </c>
      <c r="E125" s="803" t="s">
        <v>115</v>
      </c>
      <c r="F125" s="803"/>
      <c r="G125" s="804" t="s">
        <v>201</v>
      </c>
      <c r="H125" s="804"/>
      <c r="I125" s="805"/>
    </row>
    <row r="126" spans="1:10" hidden="1" outlineLevel="1">
      <c r="A126" s="199" t="s">
        <v>104</v>
      </c>
      <c r="B126" s="810" t="s">
        <v>159</v>
      </c>
      <c r="C126" s="811"/>
      <c r="D126" s="200" t="s">
        <v>110</v>
      </c>
      <c r="E126" s="812" t="s">
        <v>111</v>
      </c>
      <c r="F126" s="812"/>
      <c r="G126" s="824" t="s">
        <v>112</v>
      </c>
      <c r="H126" s="824"/>
      <c r="I126" s="916"/>
    </row>
    <row r="128" spans="1:10" ht="16.5" collapsed="1">
      <c r="A128" s="816" t="s">
        <v>40</v>
      </c>
      <c r="B128" s="817"/>
      <c r="C128" s="817"/>
      <c r="D128" s="817"/>
      <c r="E128" s="817"/>
      <c r="F128" s="779"/>
      <c r="G128" s="779"/>
      <c r="H128" s="779"/>
      <c r="I128" s="780"/>
    </row>
    <row r="129" spans="1:9" ht="13.5" hidden="1" outlineLevel="1">
      <c r="A129" s="797" t="s">
        <v>117</v>
      </c>
      <c r="B129" s="799"/>
      <c r="C129" s="798" t="s">
        <v>25</v>
      </c>
      <c r="D129" s="799"/>
      <c r="E129" s="799"/>
      <c r="F129" s="799"/>
      <c r="G129" s="799"/>
      <c r="H129" s="799"/>
      <c r="I129" s="818"/>
    </row>
    <row r="130" spans="1:9" ht="13.5" hidden="1" outlineLevel="1">
      <c r="A130" s="140" t="s">
        <v>104</v>
      </c>
      <c r="B130" s="139" t="s">
        <v>118</v>
      </c>
      <c r="C130" s="824" t="s">
        <v>221</v>
      </c>
      <c r="D130" s="917"/>
      <c r="E130" s="917"/>
      <c r="F130" s="917"/>
      <c r="G130" s="917"/>
      <c r="H130" s="917"/>
      <c r="I130" s="918"/>
    </row>
    <row r="131" spans="1:9" ht="13.5">
      <c r="A131"/>
      <c r="B131"/>
      <c r="C131"/>
      <c r="D131"/>
      <c r="E131"/>
    </row>
    <row r="132" spans="1:9" ht="16.5" collapsed="1">
      <c r="A132" s="777" t="s">
        <v>33</v>
      </c>
      <c r="B132" s="778"/>
      <c r="C132" s="778"/>
      <c r="D132" s="778"/>
      <c r="E132" s="778"/>
      <c r="F132" s="779"/>
      <c r="G132" s="779"/>
      <c r="H132" s="779"/>
      <c r="I132" s="780"/>
    </row>
    <row r="133" spans="1:9" ht="13.5" hidden="1" outlineLevel="1">
      <c r="A133" s="797" t="s">
        <v>117</v>
      </c>
      <c r="B133" s="799"/>
      <c r="C133" s="798" t="s">
        <v>25</v>
      </c>
      <c r="D133" s="799"/>
      <c r="E133" s="799"/>
      <c r="F133" s="799"/>
      <c r="G133" s="799"/>
      <c r="H133" s="799"/>
      <c r="I133" s="818"/>
    </row>
    <row r="134" spans="1:9" ht="13.5" hidden="1" outlineLevel="1">
      <c r="A134" s="140" t="s">
        <v>104</v>
      </c>
      <c r="B134" s="210" t="s">
        <v>222</v>
      </c>
      <c r="C134" s="824" t="s">
        <v>223</v>
      </c>
      <c r="D134" s="917"/>
      <c r="E134" s="917"/>
      <c r="F134" s="917"/>
      <c r="G134" s="917"/>
      <c r="H134" s="917"/>
      <c r="I134" s="918"/>
    </row>
    <row r="136" spans="1:9" ht="16.5" collapsed="1">
      <c r="A136" s="781" t="s">
        <v>35</v>
      </c>
      <c r="B136" s="782"/>
      <c r="C136" s="782"/>
      <c r="D136" s="782"/>
      <c r="E136" s="782"/>
      <c r="F136" s="779"/>
      <c r="G136" s="779"/>
      <c r="H136" s="779"/>
      <c r="I136" s="780"/>
    </row>
    <row r="137" spans="1:9" ht="13.5" hidden="1" outlineLevel="1">
      <c r="A137" s="797" t="s">
        <v>121</v>
      </c>
      <c r="B137" s="798"/>
      <c r="C137" s="799"/>
      <c r="D137" s="131" t="s">
        <v>25</v>
      </c>
      <c r="E137" s="798" t="s">
        <v>102</v>
      </c>
      <c r="F137" s="799"/>
      <c r="G137" s="798" t="s">
        <v>103</v>
      </c>
      <c r="H137" s="798"/>
      <c r="I137" s="800"/>
    </row>
    <row r="138" spans="1:9" ht="13.5" hidden="1" outlineLevel="1">
      <c r="A138" s="132" t="s">
        <v>104</v>
      </c>
      <c r="B138" s="955" t="s">
        <v>224</v>
      </c>
      <c r="C138" s="956"/>
      <c r="D138" s="133" t="s">
        <v>123</v>
      </c>
      <c r="E138" s="804" t="s">
        <v>124</v>
      </c>
      <c r="F138" s="802"/>
      <c r="G138" s="804" t="s">
        <v>125</v>
      </c>
      <c r="H138" s="822"/>
      <c r="I138" s="823"/>
    </row>
    <row r="139" spans="1:9" ht="13.5" hidden="1" outlineLevel="1">
      <c r="A139" s="140" t="s">
        <v>104</v>
      </c>
      <c r="B139" s="953" t="s">
        <v>225</v>
      </c>
      <c r="C139" s="954"/>
      <c r="D139" s="139"/>
      <c r="E139" s="824"/>
      <c r="F139" s="820"/>
      <c r="G139" s="824" t="s">
        <v>33</v>
      </c>
      <c r="H139" s="820"/>
      <c r="I139" s="821"/>
    </row>
  </sheetData>
  <sortState ref="E3:E32">
    <sortCondition ref="E3"/>
  </sortState>
  <mergeCells count="63">
    <mergeCell ref="B139:C139"/>
    <mergeCell ref="E139:F139"/>
    <mergeCell ref="G139:I139"/>
    <mergeCell ref="A136:I136"/>
    <mergeCell ref="A137:C137"/>
    <mergeCell ref="E137:F137"/>
    <mergeCell ref="G137:I137"/>
    <mergeCell ref="B138:C138"/>
    <mergeCell ref="E138:F138"/>
    <mergeCell ref="G138:I138"/>
    <mergeCell ref="C130:I130"/>
    <mergeCell ref="A132:I132"/>
    <mergeCell ref="A133:B133"/>
    <mergeCell ref="C133:I133"/>
    <mergeCell ref="C134:I134"/>
    <mergeCell ref="B126:C126"/>
    <mergeCell ref="E126:F126"/>
    <mergeCell ref="G126:I126"/>
    <mergeCell ref="A128:I128"/>
    <mergeCell ref="A129:B129"/>
    <mergeCell ref="C129:I129"/>
    <mergeCell ref="A124:C124"/>
    <mergeCell ref="E124:F124"/>
    <mergeCell ref="G124:I124"/>
    <mergeCell ref="B125:C125"/>
    <mergeCell ref="E125:F125"/>
    <mergeCell ref="G125:I125"/>
    <mergeCell ref="B122:C122"/>
    <mergeCell ref="E122:F122"/>
    <mergeCell ref="G122:I122"/>
    <mergeCell ref="B123:C123"/>
    <mergeCell ref="E123:F123"/>
    <mergeCell ref="G123:I123"/>
    <mergeCell ref="A105:J105"/>
    <mergeCell ref="A120:I120"/>
    <mergeCell ref="A121:C121"/>
    <mergeCell ref="E121:F121"/>
    <mergeCell ref="G121:I121"/>
    <mergeCell ref="A84:J84"/>
    <mergeCell ref="A88:J88"/>
    <mergeCell ref="A92:J92"/>
    <mergeCell ref="A96:J96"/>
    <mergeCell ref="A101:J101"/>
    <mergeCell ref="A62:J62"/>
    <mergeCell ref="A66:J66"/>
    <mergeCell ref="A70:J70"/>
    <mergeCell ref="A74:J74"/>
    <mergeCell ref="A80:J80"/>
    <mergeCell ref="A42:J42"/>
    <mergeCell ref="A46:J46"/>
    <mergeCell ref="A50:J50"/>
    <mergeCell ref="A54:J54"/>
    <mergeCell ref="A58:J58"/>
    <mergeCell ref="A22:J22"/>
    <mergeCell ref="A26:J26"/>
    <mergeCell ref="A30:J30"/>
    <mergeCell ref="A34:J34"/>
    <mergeCell ref="A38:J38"/>
    <mergeCell ref="A2:I2"/>
    <mergeCell ref="A4:J4"/>
    <mergeCell ref="A8:J8"/>
    <mergeCell ref="A12:J12"/>
    <mergeCell ref="A16:J1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日志</vt:lpstr>
      <vt:lpstr>螺纹多</vt:lpstr>
      <vt:lpstr>螺纹空</vt:lpstr>
      <vt:lpstr>螺纹波动点</vt:lpstr>
      <vt:lpstr>玻璃多</vt:lpstr>
      <vt:lpstr>沥青多</vt:lpstr>
      <vt:lpstr>沥青空</vt:lpstr>
      <vt:lpstr>棕榈多</vt:lpstr>
      <vt:lpstr>棕榈空</vt:lpstr>
      <vt:lpstr>玉米多</vt:lpstr>
      <vt:lpstr>不理智交易</vt:lpstr>
      <vt:lpstr>螺纹多空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2019-04-10T09:38:53Z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