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7785" firstSheet="5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62913"/>
</workbook>
</file>

<file path=xl/calcChain.xml><?xml version="1.0" encoding="utf-8"?>
<calcChain xmlns="http://schemas.openxmlformats.org/spreadsheetml/2006/main">
  <c r="FW30" i="13" l="1"/>
  <c r="FW25" i="13"/>
  <c r="FR30" i="13" l="1"/>
  <c r="FR25" i="13"/>
  <c r="FM28" i="13" l="1"/>
  <c r="FM23" i="13"/>
  <c r="C64" i="13" l="1"/>
  <c r="C60" i="13"/>
  <c r="C62" i="13" s="1"/>
  <c r="C57" i="13"/>
  <c r="C50" i="13"/>
  <c r="C46" i="13"/>
  <c r="C48" i="13" s="1"/>
  <c r="C36" i="13"/>
  <c r="C39" i="13" s="1"/>
  <c r="FG30" i="13"/>
  <c r="EU30" i="13"/>
  <c r="ER30" i="13"/>
  <c r="EN30" i="13"/>
  <c r="DV30" i="13"/>
  <c r="CX30" i="13"/>
  <c r="CL30" i="13"/>
  <c r="CF30" i="13"/>
  <c r="BV30" i="13"/>
  <c r="BQ30" i="13"/>
  <c r="DY28" i="13"/>
  <c r="FG25" i="13"/>
  <c r="EU25" i="13"/>
  <c r="ER25" i="13"/>
  <c r="EN25" i="13"/>
  <c r="DV25" i="13"/>
  <c r="CX25" i="13"/>
  <c r="CL25" i="13"/>
  <c r="BV25" i="13"/>
  <c r="BQ25" i="13"/>
  <c r="CF24" i="13"/>
  <c r="DY23" i="13"/>
  <c r="EO20" i="13"/>
  <c r="EC20" i="13"/>
  <c r="DN20" i="13"/>
  <c r="CL20" i="13"/>
  <c r="BH20" i="13"/>
  <c r="AW20" i="13"/>
  <c r="AS20" i="13"/>
  <c r="AM20" i="13"/>
  <c r="AH20" i="13"/>
  <c r="W20" i="13"/>
  <c r="T20" i="13"/>
  <c r="EO15" i="13"/>
  <c r="EC15" i="13"/>
  <c r="DN15" i="13"/>
  <c r="CL15" i="13"/>
  <c r="BH15" i="13"/>
  <c r="AW15" i="13"/>
  <c r="AS15" i="13"/>
  <c r="AM15" i="13"/>
  <c r="AH15" i="13"/>
  <c r="W15" i="13"/>
  <c r="T15" i="13"/>
  <c r="R6" i="13"/>
  <c r="Q6" i="13"/>
  <c r="P6" i="13"/>
  <c r="O6" i="13"/>
  <c r="N6" i="13"/>
  <c r="M6" i="13"/>
  <c r="R5" i="13"/>
  <c r="Q5" i="13"/>
  <c r="P5" i="13"/>
  <c r="O5" i="13"/>
  <c r="N5" i="13"/>
  <c r="M5" i="13"/>
  <c r="I128" i="8"/>
  <c r="J128" i="8" s="1"/>
  <c r="E128" i="8"/>
  <c r="A128" i="8"/>
  <c r="I127" i="8"/>
  <c r="E127" i="8"/>
  <c r="A127" i="8"/>
  <c r="I126" i="8"/>
  <c r="E126" i="8"/>
  <c r="A126" i="8"/>
  <c r="I125" i="8"/>
  <c r="G125" i="8"/>
  <c r="F125" i="8"/>
  <c r="E125" i="8"/>
  <c r="A125" i="8"/>
  <c r="I124" i="8"/>
  <c r="F124" i="8"/>
  <c r="G124" i="8" s="1"/>
  <c r="E124" i="8"/>
  <c r="A124" i="8"/>
  <c r="I123" i="8"/>
  <c r="G123" i="8"/>
  <c r="F123" i="8"/>
  <c r="E123" i="8"/>
  <c r="A123" i="8"/>
  <c r="J122" i="8"/>
  <c r="I122" i="8"/>
  <c r="F122" i="8"/>
  <c r="G122" i="8" s="1"/>
  <c r="E122" i="8"/>
  <c r="A122" i="8"/>
  <c r="I121" i="8"/>
  <c r="G121" i="8"/>
  <c r="F121" i="8"/>
  <c r="E121" i="8"/>
  <c r="A121" i="8"/>
  <c r="I120" i="8"/>
  <c r="E120" i="8"/>
  <c r="A120" i="8"/>
  <c r="I119" i="8"/>
  <c r="E119" i="8"/>
  <c r="A119" i="8"/>
  <c r="I118" i="8"/>
  <c r="E118" i="8"/>
  <c r="A118" i="8"/>
  <c r="I117" i="8"/>
  <c r="E117" i="8"/>
  <c r="A117" i="8"/>
  <c r="I115" i="8"/>
  <c r="E115" i="8"/>
  <c r="A115" i="8"/>
  <c r="I114" i="8"/>
  <c r="E114" i="8"/>
  <c r="A114" i="8"/>
  <c r="I113" i="8"/>
  <c r="E113" i="8"/>
  <c r="A113" i="8"/>
  <c r="J112" i="8"/>
  <c r="I112" i="8"/>
  <c r="E112" i="8"/>
  <c r="A112" i="8"/>
  <c r="I111" i="8"/>
  <c r="E111" i="8"/>
  <c r="A111" i="8"/>
  <c r="I110" i="8"/>
  <c r="G110" i="8"/>
  <c r="F110" i="8"/>
  <c r="E110" i="8"/>
  <c r="A110" i="8"/>
  <c r="I109" i="8"/>
  <c r="G109" i="8"/>
  <c r="F109" i="8"/>
  <c r="E109" i="8"/>
  <c r="A109" i="8"/>
  <c r="I108" i="8"/>
  <c r="G108" i="8"/>
  <c r="F108" i="8"/>
  <c r="E108" i="8"/>
  <c r="A108" i="8"/>
  <c r="I107" i="8"/>
  <c r="G107" i="8"/>
  <c r="F107" i="8"/>
  <c r="E107" i="8"/>
  <c r="A107" i="8"/>
  <c r="J106" i="8"/>
  <c r="I106" i="8"/>
  <c r="E106" i="8"/>
  <c r="A106" i="8"/>
  <c r="J105" i="8"/>
  <c r="I105" i="8"/>
  <c r="E105" i="8"/>
  <c r="A105" i="8"/>
  <c r="J104" i="8"/>
  <c r="I104" i="8"/>
  <c r="E104" i="8"/>
  <c r="A104" i="8"/>
  <c r="J103" i="8"/>
  <c r="I103" i="8"/>
  <c r="G103" i="8"/>
  <c r="F103" i="8"/>
  <c r="E103" i="8"/>
  <c r="A103" i="8"/>
  <c r="I102" i="8"/>
  <c r="G102" i="8"/>
  <c r="F102" i="8"/>
  <c r="E102" i="8"/>
  <c r="A102" i="8"/>
  <c r="I101" i="8"/>
  <c r="G101" i="8"/>
  <c r="F101" i="8"/>
  <c r="E101" i="8"/>
  <c r="A101" i="8"/>
  <c r="I100" i="8"/>
  <c r="G100" i="8"/>
  <c r="F100" i="8"/>
  <c r="E100" i="8"/>
  <c r="A100" i="8"/>
  <c r="I99" i="8"/>
  <c r="G99" i="8"/>
  <c r="F99" i="8"/>
  <c r="E99" i="8"/>
  <c r="A99" i="8"/>
  <c r="I98" i="8"/>
  <c r="G98" i="8"/>
  <c r="F98" i="8"/>
  <c r="E98" i="8"/>
  <c r="A98" i="8"/>
  <c r="I97" i="8"/>
  <c r="F97" i="8"/>
  <c r="G97" i="8" s="1"/>
  <c r="E97" i="8"/>
  <c r="A97" i="8"/>
  <c r="I96" i="8"/>
  <c r="G96" i="8"/>
  <c r="F96" i="8"/>
  <c r="E96" i="8"/>
  <c r="A96" i="8"/>
  <c r="I95" i="8"/>
  <c r="F95" i="8"/>
  <c r="G95" i="8" s="1"/>
  <c r="E95" i="8"/>
  <c r="A95" i="8"/>
  <c r="I94" i="8"/>
  <c r="J94" i="8" s="1"/>
  <c r="G94" i="8"/>
  <c r="F94" i="8"/>
  <c r="E94" i="8"/>
  <c r="A94" i="8"/>
  <c r="I93" i="8"/>
  <c r="F93" i="8"/>
  <c r="G93" i="8" s="1"/>
  <c r="E93" i="8"/>
  <c r="A93" i="8"/>
  <c r="I92" i="8"/>
  <c r="J92" i="8" s="1"/>
  <c r="G92" i="8"/>
  <c r="F92" i="8"/>
  <c r="E92" i="8"/>
  <c r="A92" i="8"/>
  <c r="I91" i="8"/>
  <c r="F91" i="8"/>
  <c r="G91" i="8" s="1"/>
  <c r="E91" i="8"/>
  <c r="A91" i="8"/>
  <c r="I90" i="8"/>
  <c r="J90" i="8" s="1"/>
  <c r="G90" i="8"/>
  <c r="F90" i="8"/>
  <c r="E90" i="8"/>
  <c r="A90" i="8"/>
  <c r="I89" i="8"/>
  <c r="F89" i="8"/>
  <c r="G89" i="8" s="1"/>
  <c r="E89" i="8"/>
  <c r="A89" i="8"/>
  <c r="I88" i="8"/>
  <c r="J88" i="8" s="1"/>
  <c r="E88" i="8"/>
  <c r="A88" i="8"/>
  <c r="I86" i="8"/>
  <c r="E86" i="8"/>
  <c r="A86" i="8"/>
  <c r="I85" i="8"/>
  <c r="J85" i="8" s="1"/>
  <c r="E85" i="8"/>
  <c r="A85" i="8"/>
  <c r="I84" i="8"/>
  <c r="E84" i="8"/>
  <c r="A84" i="8"/>
  <c r="I83" i="8"/>
  <c r="J83" i="8" s="1"/>
  <c r="E83" i="8"/>
  <c r="A83" i="8"/>
  <c r="I82" i="8"/>
  <c r="E82" i="8"/>
  <c r="A82" i="8"/>
  <c r="I81" i="8"/>
  <c r="J81" i="8" s="1"/>
  <c r="E81" i="8"/>
  <c r="A81" i="8"/>
  <c r="I80" i="8"/>
  <c r="E80" i="8"/>
  <c r="A80" i="8"/>
  <c r="I79" i="8"/>
  <c r="J79" i="8" s="1"/>
  <c r="E79" i="8"/>
  <c r="A79" i="8"/>
  <c r="I78" i="8"/>
  <c r="E78" i="8"/>
  <c r="A78" i="8"/>
  <c r="I77" i="8"/>
  <c r="J77" i="8" s="1"/>
  <c r="E77" i="8"/>
  <c r="A77" i="8"/>
  <c r="I76" i="8"/>
  <c r="E76" i="8"/>
  <c r="A76" i="8"/>
  <c r="I75" i="8"/>
  <c r="J75" i="8" s="1"/>
  <c r="E75" i="8"/>
  <c r="A75" i="8"/>
  <c r="I74" i="8"/>
  <c r="G74" i="8"/>
  <c r="F74" i="8"/>
  <c r="E74" i="8"/>
  <c r="A74" i="8"/>
  <c r="J73" i="8"/>
  <c r="I73" i="8"/>
  <c r="E73" i="8"/>
  <c r="A73" i="8"/>
  <c r="J72" i="8"/>
  <c r="I72" i="8"/>
  <c r="F72" i="8"/>
  <c r="G72" i="8" s="1"/>
  <c r="E72" i="8"/>
  <c r="A72" i="8"/>
  <c r="I70" i="8"/>
  <c r="G70" i="8"/>
  <c r="F70" i="8"/>
  <c r="E70" i="8"/>
  <c r="A70" i="8"/>
  <c r="J69" i="8"/>
  <c r="I69" i="8"/>
  <c r="E69" i="8"/>
  <c r="A69" i="8"/>
  <c r="J68" i="8"/>
  <c r="I68" i="8"/>
  <c r="E68" i="8"/>
  <c r="A68" i="8"/>
  <c r="J67" i="8"/>
  <c r="I67" i="8"/>
  <c r="F67" i="8"/>
  <c r="G67" i="8" s="1"/>
  <c r="E67" i="8"/>
  <c r="A67" i="8"/>
  <c r="I66" i="8"/>
  <c r="F66" i="8"/>
  <c r="E66" i="8"/>
  <c r="A66" i="8"/>
  <c r="I65" i="8"/>
  <c r="F65" i="8"/>
  <c r="E65" i="8"/>
  <c r="A65" i="8"/>
  <c r="J64" i="8"/>
  <c r="I64" i="8"/>
  <c r="F64" i="8"/>
  <c r="E64" i="8"/>
  <c r="A64" i="8"/>
  <c r="I63" i="8"/>
  <c r="J63" i="8" s="1"/>
  <c r="F63" i="8"/>
  <c r="E63" i="8"/>
  <c r="A63" i="8"/>
  <c r="I62" i="8"/>
  <c r="J62" i="8" s="1"/>
  <c r="G62" i="8"/>
  <c r="F62" i="8"/>
  <c r="E62" i="8"/>
  <c r="A62" i="8"/>
  <c r="F61" i="8"/>
  <c r="E61" i="8"/>
  <c r="A61" i="8"/>
  <c r="F60" i="8"/>
  <c r="E60" i="8"/>
  <c r="A60" i="8"/>
  <c r="F59" i="8"/>
  <c r="E59" i="8"/>
  <c r="A59" i="8"/>
  <c r="F58" i="8"/>
  <c r="E58" i="8"/>
  <c r="A58" i="8"/>
  <c r="F57" i="8"/>
  <c r="E57" i="8"/>
  <c r="A57" i="8"/>
  <c r="F56" i="8"/>
  <c r="E56" i="8"/>
  <c r="A56" i="8"/>
  <c r="F55" i="8"/>
  <c r="E55" i="8"/>
  <c r="A55" i="8"/>
  <c r="H51" i="8"/>
  <c r="I51" i="8" s="1"/>
  <c r="F51" i="8"/>
  <c r="E51" i="8"/>
  <c r="I50" i="8"/>
  <c r="A50" i="8"/>
  <c r="H47" i="8"/>
  <c r="I47" i="8" s="1"/>
  <c r="F47" i="8"/>
  <c r="E47" i="8"/>
  <c r="I46" i="8"/>
  <c r="A46" i="8"/>
  <c r="H43" i="8"/>
  <c r="I43" i="8" s="1"/>
  <c r="F43" i="8"/>
  <c r="E43" i="8"/>
  <c r="I42" i="8"/>
  <c r="A42" i="8"/>
  <c r="H39" i="8"/>
  <c r="I39" i="8" s="1"/>
  <c r="F39" i="8"/>
  <c r="E39" i="8"/>
  <c r="I38" i="8"/>
  <c r="A38" i="8"/>
  <c r="H35" i="8"/>
  <c r="I35" i="8" s="1"/>
  <c r="F35" i="8"/>
  <c r="E35" i="8"/>
  <c r="I34" i="8"/>
  <c r="A34" i="8"/>
  <c r="H31" i="8"/>
  <c r="I31" i="8" s="1"/>
  <c r="F31" i="8"/>
  <c r="E31" i="8"/>
  <c r="I30" i="8"/>
  <c r="A30" i="8"/>
  <c r="H27" i="8"/>
  <c r="I27" i="8" s="1"/>
  <c r="F27" i="8"/>
  <c r="E27" i="8"/>
  <c r="I26" i="8"/>
  <c r="A26" i="8"/>
  <c r="H23" i="8"/>
  <c r="I23" i="8" s="1"/>
  <c r="F23" i="8"/>
  <c r="E23" i="8"/>
  <c r="I22" i="8"/>
  <c r="A22" i="8"/>
  <c r="H19" i="8"/>
  <c r="I19" i="8" s="1"/>
  <c r="F19" i="8"/>
  <c r="E19" i="8"/>
  <c r="I18" i="8"/>
  <c r="A18" i="8"/>
  <c r="H15" i="8"/>
  <c r="I15" i="8" s="1"/>
  <c r="F15" i="8"/>
  <c r="E15" i="8"/>
  <c r="I14" i="8"/>
  <c r="A14" i="8"/>
  <c r="H11" i="8"/>
  <c r="I11" i="8" s="1"/>
  <c r="F11" i="8"/>
  <c r="E11" i="8"/>
  <c r="I10" i="8"/>
  <c r="A10" i="8"/>
  <c r="H7" i="8"/>
  <c r="I7" i="8" s="1"/>
  <c r="F7" i="8"/>
  <c r="E7" i="8"/>
  <c r="I6" i="8"/>
  <c r="A6" i="8"/>
  <c r="H3" i="8"/>
  <c r="I3" i="8" s="1"/>
  <c r="F3" i="8"/>
  <c r="E3" i="8"/>
  <c r="I114" i="7"/>
  <c r="E114" i="7"/>
  <c r="A114" i="7"/>
  <c r="I113" i="7"/>
  <c r="J113" i="7" s="1"/>
  <c r="E113" i="7"/>
  <c r="A113" i="7"/>
  <c r="I112" i="7"/>
  <c r="J112" i="7" s="1"/>
  <c r="F112" i="7"/>
  <c r="G112" i="7" s="1"/>
  <c r="E112" i="7"/>
  <c r="A112" i="7"/>
  <c r="F111" i="7"/>
  <c r="E111" i="7"/>
  <c r="A111" i="7"/>
  <c r="F110" i="7"/>
  <c r="E110" i="7"/>
  <c r="A110" i="7"/>
  <c r="F109" i="7"/>
  <c r="E109" i="7"/>
  <c r="A109" i="7"/>
  <c r="F108" i="7"/>
  <c r="E108" i="7"/>
  <c r="A108" i="7"/>
  <c r="F107" i="7"/>
  <c r="E107" i="7"/>
  <c r="A107" i="7"/>
  <c r="H104" i="7"/>
  <c r="I104" i="7" s="1"/>
  <c r="F104" i="7"/>
  <c r="E104" i="7"/>
  <c r="I103" i="7"/>
  <c r="A103" i="7"/>
  <c r="I100" i="7"/>
  <c r="H100" i="7"/>
  <c r="F100" i="7"/>
  <c r="E100" i="7"/>
  <c r="I99" i="7"/>
  <c r="H99" i="7"/>
  <c r="F99" i="7"/>
  <c r="E99" i="7"/>
  <c r="I98" i="7"/>
  <c r="A98" i="7"/>
  <c r="H95" i="7"/>
  <c r="F95" i="7"/>
  <c r="E95" i="7"/>
  <c r="I94" i="7"/>
  <c r="A94" i="7"/>
  <c r="I91" i="7"/>
  <c r="H91" i="7"/>
  <c r="F91" i="7"/>
  <c r="E91" i="7"/>
  <c r="I90" i="7"/>
  <c r="A90" i="7"/>
  <c r="H87" i="7"/>
  <c r="I87" i="7" s="1"/>
  <c r="F87" i="7"/>
  <c r="E87" i="7"/>
  <c r="I86" i="7"/>
  <c r="A86" i="7"/>
  <c r="I83" i="7"/>
  <c r="H83" i="7"/>
  <c r="F83" i="7"/>
  <c r="E83" i="7"/>
  <c r="I82" i="7"/>
  <c r="A82" i="7"/>
  <c r="H79" i="7"/>
  <c r="F79" i="7"/>
  <c r="E79" i="7"/>
  <c r="H78" i="7"/>
  <c r="I78" i="7" s="1"/>
  <c r="F78" i="7"/>
  <c r="E78" i="7"/>
  <c r="H77" i="7"/>
  <c r="F77" i="7"/>
  <c r="E77" i="7"/>
  <c r="I76" i="7"/>
  <c r="A76" i="7"/>
  <c r="I73" i="7"/>
  <c r="H73" i="7"/>
  <c r="F73" i="7"/>
  <c r="E73" i="7"/>
  <c r="I72" i="7"/>
  <c r="A72" i="7"/>
  <c r="H69" i="7"/>
  <c r="I69" i="7" s="1"/>
  <c r="F69" i="7"/>
  <c r="E69" i="7"/>
  <c r="I68" i="7"/>
  <c r="A68" i="7"/>
  <c r="I65" i="7"/>
  <c r="H65" i="7"/>
  <c r="F65" i="7"/>
  <c r="E65" i="7"/>
  <c r="I64" i="7"/>
  <c r="A64" i="7"/>
  <c r="H61" i="7"/>
  <c r="F61" i="7"/>
  <c r="E61" i="7"/>
  <c r="I60" i="7"/>
  <c r="A60" i="7"/>
  <c r="I57" i="7"/>
  <c r="H57" i="7"/>
  <c r="F57" i="7"/>
  <c r="E57" i="7"/>
  <c r="I56" i="7"/>
  <c r="A56" i="7"/>
  <c r="H53" i="7"/>
  <c r="I53" i="7" s="1"/>
  <c r="F53" i="7"/>
  <c r="E53" i="7"/>
  <c r="I52" i="7"/>
  <c r="A52" i="7"/>
  <c r="I49" i="7"/>
  <c r="H49" i="7"/>
  <c r="F49" i="7"/>
  <c r="E49" i="7"/>
  <c r="I48" i="7"/>
  <c r="A48" i="7"/>
  <c r="H45" i="7"/>
  <c r="F45" i="7"/>
  <c r="E45" i="7"/>
  <c r="I44" i="7"/>
  <c r="A44" i="7"/>
  <c r="I41" i="7"/>
  <c r="H41" i="7"/>
  <c r="F41" i="7"/>
  <c r="E41" i="7"/>
  <c r="I40" i="7"/>
  <c r="A40" i="7"/>
  <c r="H37" i="7"/>
  <c r="I37" i="7" s="1"/>
  <c r="F37" i="7"/>
  <c r="E37" i="7"/>
  <c r="I36" i="7"/>
  <c r="A36" i="7"/>
  <c r="I33" i="7"/>
  <c r="H33" i="7"/>
  <c r="F33" i="7"/>
  <c r="E33" i="7"/>
  <c r="I32" i="7"/>
  <c r="A32" i="7"/>
  <c r="H29" i="7"/>
  <c r="F29" i="7"/>
  <c r="E29" i="7"/>
  <c r="I28" i="7"/>
  <c r="A28" i="7"/>
  <c r="I25" i="7"/>
  <c r="H25" i="7"/>
  <c r="F25" i="7"/>
  <c r="E25" i="7"/>
  <c r="I24" i="7"/>
  <c r="A24" i="7"/>
  <c r="H21" i="7"/>
  <c r="I21" i="7" s="1"/>
  <c r="F21" i="7"/>
  <c r="E21" i="7"/>
  <c r="H20" i="7"/>
  <c r="F20" i="7"/>
  <c r="E20" i="7"/>
  <c r="H19" i="7"/>
  <c r="I19" i="7" s="1"/>
  <c r="F19" i="7"/>
  <c r="E19" i="7"/>
  <c r="I18" i="7"/>
  <c r="A18" i="7"/>
  <c r="I15" i="7"/>
  <c r="H15" i="7"/>
  <c r="F15" i="7"/>
  <c r="E15" i="7"/>
  <c r="I14" i="7"/>
  <c r="A14" i="7"/>
  <c r="H11" i="7"/>
  <c r="F11" i="7"/>
  <c r="E11" i="7"/>
  <c r="I10" i="7"/>
  <c r="A10" i="7"/>
  <c r="I7" i="7"/>
  <c r="H7" i="7"/>
  <c r="F7" i="7"/>
  <c r="E7" i="7"/>
  <c r="I6" i="7"/>
  <c r="A6" i="7"/>
  <c r="H3" i="7"/>
  <c r="I3" i="7" s="1"/>
  <c r="E3" i="7"/>
  <c r="I7" i="11"/>
  <c r="J7" i="11" s="1"/>
  <c r="A7" i="11"/>
  <c r="I6" i="11"/>
  <c r="J6" i="11" s="1"/>
  <c r="F6" i="11"/>
  <c r="G6" i="11" s="1"/>
  <c r="E6" i="11"/>
  <c r="A6" i="11"/>
  <c r="H3" i="11"/>
  <c r="I3" i="11" s="1"/>
  <c r="F3" i="11"/>
  <c r="E3" i="11"/>
  <c r="F56" i="5"/>
  <c r="E56" i="5"/>
  <c r="A56" i="5"/>
  <c r="F55" i="5"/>
  <c r="E55" i="5"/>
  <c r="A55" i="5"/>
  <c r="F54" i="5"/>
  <c r="E54" i="5"/>
  <c r="A54" i="5"/>
  <c r="F53" i="5"/>
  <c r="E53" i="5"/>
  <c r="A53" i="5"/>
  <c r="F52" i="5"/>
  <c r="E52" i="5"/>
  <c r="A52" i="5"/>
  <c r="F51" i="5"/>
  <c r="E51" i="5"/>
  <c r="A51" i="5"/>
  <c r="F50" i="5"/>
  <c r="E50" i="5"/>
  <c r="A50" i="5"/>
  <c r="I47" i="5"/>
  <c r="H47" i="5"/>
  <c r="F47" i="5"/>
  <c r="E47" i="5"/>
  <c r="J43" i="5"/>
  <c r="I43" i="5"/>
  <c r="E43" i="5"/>
  <c r="A43" i="5"/>
  <c r="J42" i="5"/>
  <c r="I42" i="5"/>
  <c r="E42" i="5"/>
  <c r="A42" i="5"/>
  <c r="J41" i="5"/>
  <c r="I41" i="5"/>
  <c r="E41" i="5"/>
  <c r="A41" i="5"/>
  <c r="J40" i="5"/>
  <c r="I40" i="5"/>
  <c r="F40" i="5"/>
  <c r="G40" i="5" s="1"/>
  <c r="E40" i="5"/>
  <c r="A40" i="5"/>
  <c r="I39" i="5"/>
  <c r="J39" i="5" s="1"/>
  <c r="G39" i="5"/>
  <c r="F39" i="5"/>
  <c r="E39" i="5"/>
  <c r="A39" i="5"/>
  <c r="J38" i="5"/>
  <c r="I38" i="5"/>
  <c r="F38" i="5"/>
  <c r="G38" i="5" s="1"/>
  <c r="E38" i="5"/>
  <c r="A38" i="5"/>
  <c r="I37" i="5"/>
  <c r="J37" i="5" s="1"/>
  <c r="G37" i="5"/>
  <c r="F37" i="5"/>
  <c r="E37" i="5"/>
  <c r="A37" i="5"/>
  <c r="J36" i="5"/>
  <c r="I36" i="5"/>
  <c r="F36" i="5"/>
  <c r="G36" i="5" s="1"/>
  <c r="E36" i="5"/>
  <c r="A36" i="5"/>
  <c r="I35" i="5"/>
  <c r="J35" i="5" s="1"/>
  <c r="G35" i="5"/>
  <c r="F35" i="5"/>
  <c r="E35" i="5"/>
  <c r="A35" i="5"/>
  <c r="J34" i="5"/>
  <c r="I34" i="5"/>
  <c r="F34" i="5"/>
  <c r="G34" i="5" s="1"/>
  <c r="E34" i="5"/>
  <c r="A34" i="5"/>
  <c r="I33" i="5"/>
  <c r="J33" i="5" s="1"/>
  <c r="G33" i="5"/>
  <c r="F33" i="5"/>
  <c r="E33" i="5"/>
  <c r="A33" i="5"/>
  <c r="J32" i="5"/>
  <c r="I32" i="5"/>
  <c r="F32" i="5"/>
  <c r="G32" i="5" s="1"/>
  <c r="E32" i="5"/>
  <c r="A32" i="5"/>
  <c r="I31" i="5"/>
  <c r="J31" i="5" s="1"/>
  <c r="G31" i="5"/>
  <c r="F31" i="5"/>
  <c r="E31" i="5"/>
  <c r="A31" i="5"/>
  <c r="J30" i="5"/>
  <c r="I30" i="5"/>
  <c r="F30" i="5"/>
  <c r="G30" i="5" s="1"/>
  <c r="E30" i="5"/>
  <c r="A30" i="5"/>
  <c r="I29" i="5"/>
  <c r="J29" i="5" s="1"/>
  <c r="G29" i="5"/>
  <c r="F29" i="5"/>
  <c r="E29" i="5"/>
  <c r="A29" i="5"/>
  <c r="J28" i="5"/>
  <c r="I28" i="5"/>
  <c r="F28" i="5"/>
  <c r="G28" i="5" s="1"/>
  <c r="E28" i="5"/>
  <c r="A28" i="5"/>
  <c r="I27" i="5"/>
  <c r="J27" i="5" s="1"/>
  <c r="G27" i="5"/>
  <c r="F27" i="5"/>
  <c r="E27" i="5"/>
  <c r="A27" i="5"/>
  <c r="J26" i="5"/>
  <c r="I26" i="5"/>
  <c r="F26" i="5"/>
  <c r="G26" i="5" s="1"/>
  <c r="E26" i="5"/>
  <c r="A26" i="5"/>
  <c r="F25" i="5"/>
  <c r="E25" i="5"/>
  <c r="A25" i="5"/>
  <c r="H22" i="5"/>
  <c r="I22" i="5" s="1"/>
  <c r="F22" i="5"/>
  <c r="E22" i="5"/>
  <c r="H21" i="5"/>
  <c r="I21" i="5" s="1"/>
  <c r="F21" i="5"/>
  <c r="E21" i="5"/>
  <c r="I20" i="5"/>
  <c r="A20" i="5"/>
  <c r="H17" i="5"/>
  <c r="I17" i="5" s="1"/>
  <c r="F17" i="5"/>
  <c r="E17" i="5"/>
  <c r="I16" i="5"/>
  <c r="A16" i="5"/>
  <c r="H13" i="5"/>
  <c r="I13" i="5" s="1"/>
  <c r="F13" i="5"/>
  <c r="E13" i="5"/>
  <c r="H12" i="5"/>
  <c r="I12" i="5" s="1"/>
  <c r="F12" i="5"/>
  <c r="E12" i="5"/>
  <c r="I11" i="5"/>
  <c r="A11" i="5"/>
  <c r="H8" i="5"/>
  <c r="I8" i="5" s="1"/>
  <c r="F8" i="5"/>
  <c r="E8" i="5"/>
  <c r="I7" i="5"/>
  <c r="A7" i="5"/>
  <c r="H4" i="5"/>
  <c r="I4" i="5" s="1"/>
  <c r="F4" i="5"/>
  <c r="E4" i="5"/>
  <c r="H3" i="5"/>
  <c r="I3" i="5" s="1"/>
  <c r="F3" i="5"/>
  <c r="E3" i="5"/>
  <c r="I83" i="6"/>
  <c r="J83" i="6" s="1"/>
  <c r="E83" i="6"/>
  <c r="A83" i="6"/>
  <c r="I82" i="6"/>
  <c r="J82" i="6" s="1"/>
  <c r="F82" i="6"/>
  <c r="G82" i="6" s="1"/>
  <c r="E82" i="6"/>
  <c r="A82" i="6"/>
  <c r="F81" i="6"/>
  <c r="E81" i="6"/>
  <c r="A81" i="6"/>
  <c r="H77" i="6"/>
  <c r="I77" i="6" s="1"/>
  <c r="F77" i="6"/>
  <c r="E77" i="6"/>
  <c r="I75" i="6"/>
  <c r="J75" i="6" s="1"/>
  <c r="F75" i="6"/>
  <c r="E75" i="6"/>
  <c r="A75" i="6"/>
  <c r="I74" i="6"/>
  <c r="J74" i="6" s="1"/>
  <c r="F74" i="6"/>
  <c r="G74" i="6" s="1"/>
  <c r="E74" i="6"/>
  <c r="A74" i="6"/>
  <c r="I73" i="6"/>
  <c r="J73" i="6" s="1"/>
  <c r="F73" i="6"/>
  <c r="G73" i="6" s="1"/>
  <c r="E73" i="6"/>
  <c r="A73" i="6"/>
  <c r="I72" i="6"/>
  <c r="J72" i="6" s="1"/>
  <c r="F72" i="6"/>
  <c r="G72" i="6" s="1"/>
  <c r="E72" i="6"/>
  <c r="A72" i="6"/>
  <c r="I71" i="6"/>
  <c r="J71" i="6" s="1"/>
  <c r="F71" i="6"/>
  <c r="G71" i="6" s="1"/>
  <c r="E71" i="6"/>
  <c r="A71" i="6"/>
  <c r="I70" i="6"/>
  <c r="J70" i="6" s="1"/>
  <c r="F70" i="6"/>
  <c r="G70" i="6" s="1"/>
  <c r="E70" i="6"/>
  <c r="A70" i="6"/>
  <c r="I69" i="6"/>
  <c r="J69" i="6" s="1"/>
  <c r="F69" i="6"/>
  <c r="G69" i="6" s="1"/>
  <c r="E69" i="6"/>
  <c r="A69" i="6"/>
  <c r="I68" i="6"/>
  <c r="J68" i="6" s="1"/>
  <c r="F68" i="6"/>
  <c r="G68" i="6" s="1"/>
  <c r="E68" i="6"/>
  <c r="A68" i="6"/>
  <c r="I67" i="6"/>
  <c r="J67" i="6" s="1"/>
  <c r="F67" i="6"/>
  <c r="G67" i="6" s="1"/>
  <c r="E67" i="6"/>
  <c r="A67" i="6"/>
  <c r="I66" i="6"/>
  <c r="J66" i="6" s="1"/>
  <c r="F66" i="6"/>
  <c r="G66" i="6" s="1"/>
  <c r="E66" i="6"/>
  <c r="A66" i="6"/>
  <c r="I65" i="6"/>
  <c r="J65" i="6" s="1"/>
  <c r="F65" i="6"/>
  <c r="G65" i="6" s="1"/>
  <c r="E65" i="6"/>
  <c r="A65" i="6"/>
  <c r="F64" i="6"/>
  <c r="E64" i="6"/>
  <c r="A64" i="6"/>
  <c r="E63" i="6"/>
  <c r="A63" i="6"/>
  <c r="E62" i="6"/>
  <c r="A62" i="6"/>
  <c r="E61" i="6"/>
  <c r="A61" i="6"/>
  <c r="I57" i="6"/>
  <c r="H57" i="6"/>
  <c r="F57" i="6"/>
  <c r="E57" i="6"/>
  <c r="F54" i="6"/>
  <c r="E54" i="6"/>
  <c r="A54" i="6"/>
  <c r="F53" i="6"/>
  <c r="E53" i="6"/>
  <c r="A53" i="6"/>
  <c r="F52" i="6"/>
  <c r="E52" i="6"/>
  <c r="A52" i="6"/>
  <c r="F51" i="6"/>
  <c r="E51" i="6"/>
  <c r="A51" i="6"/>
  <c r="I47" i="6"/>
  <c r="H47" i="6"/>
  <c r="F47" i="6"/>
  <c r="E47" i="6"/>
  <c r="J43" i="6"/>
  <c r="I43" i="6"/>
  <c r="E43" i="6"/>
  <c r="A43" i="6"/>
  <c r="J42" i="6"/>
  <c r="I42" i="6"/>
  <c r="F42" i="6"/>
  <c r="E42" i="6"/>
  <c r="A42" i="6"/>
  <c r="F41" i="6"/>
  <c r="E41" i="6"/>
  <c r="A41" i="6"/>
  <c r="F40" i="6"/>
  <c r="E40" i="6"/>
  <c r="A40" i="6"/>
  <c r="F39" i="6"/>
  <c r="E39" i="6"/>
  <c r="A39" i="6"/>
  <c r="F38" i="6"/>
  <c r="E38" i="6"/>
  <c r="A38" i="6"/>
  <c r="F37" i="6"/>
  <c r="E37" i="6"/>
  <c r="A37" i="6"/>
  <c r="F36" i="6"/>
  <c r="E36" i="6"/>
  <c r="A36" i="6"/>
  <c r="F35" i="6"/>
  <c r="E35" i="6"/>
  <c r="A35" i="6"/>
  <c r="F34" i="6"/>
  <c r="E34" i="6"/>
  <c r="A34" i="6"/>
  <c r="F33" i="6"/>
  <c r="E33" i="6"/>
  <c r="A33" i="6"/>
  <c r="F32" i="6"/>
  <c r="E32" i="6"/>
  <c r="A32" i="6"/>
  <c r="F31" i="6"/>
  <c r="E31" i="6"/>
  <c r="A31" i="6"/>
  <c r="F30" i="6"/>
  <c r="E30" i="6"/>
  <c r="A30" i="6"/>
  <c r="F29" i="6"/>
  <c r="E29" i="6"/>
  <c r="A29" i="6"/>
  <c r="F28" i="6"/>
  <c r="E28" i="6"/>
  <c r="A28" i="6"/>
  <c r="F27" i="6"/>
  <c r="E27" i="6"/>
  <c r="A27" i="6"/>
  <c r="F26" i="6"/>
  <c r="E26" i="6"/>
  <c r="A26" i="6"/>
  <c r="H22" i="6"/>
  <c r="I22" i="6" s="1"/>
  <c r="F22" i="6"/>
  <c r="E22" i="6"/>
  <c r="H21" i="6"/>
  <c r="I21" i="6" s="1"/>
  <c r="F21" i="6"/>
  <c r="E21" i="6"/>
  <c r="I20" i="6"/>
  <c r="A20" i="6"/>
  <c r="H17" i="6"/>
  <c r="I17" i="6" s="1"/>
  <c r="F17" i="6"/>
  <c r="E17" i="6"/>
  <c r="I16" i="6"/>
  <c r="A16" i="6"/>
  <c r="H13" i="6"/>
  <c r="I13" i="6" s="1"/>
  <c r="F13" i="6"/>
  <c r="E13" i="6"/>
  <c r="H12" i="6"/>
  <c r="I12" i="6" s="1"/>
  <c r="F12" i="6"/>
  <c r="E12" i="6"/>
  <c r="H11" i="6"/>
  <c r="I11" i="6" s="1"/>
  <c r="F11" i="6"/>
  <c r="E11" i="6"/>
  <c r="H10" i="6"/>
  <c r="I10" i="6" s="1"/>
  <c r="F10" i="6"/>
  <c r="E10" i="6"/>
  <c r="I9" i="6"/>
  <c r="A9" i="6"/>
  <c r="H6" i="6"/>
  <c r="I6" i="6" s="1"/>
  <c r="F6" i="6"/>
  <c r="E6" i="6"/>
  <c r="H5" i="6"/>
  <c r="I5" i="6" s="1"/>
  <c r="F5" i="6"/>
  <c r="E5" i="6"/>
  <c r="H4" i="6"/>
  <c r="I4" i="6" s="1"/>
  <c r="F4" i="6"/>
  <c r="E4" i="6"/>
  <c r="H3" i="6"/>
  <c r="I3" i="6" s="1"/>
  <c r="F3" i="6"/>
  <c r="E3" i="6"/>
  <c r="I73" i="4"/>
  <c r="J73" i="4" s="1"/>
  <c r="E73" i="4"/>
  <c r="A73" i="4"/>
  <c r="I72" i="4"/>
  <c r="J72" i="4" s="1"/>
  <c r="E72" i="4"/>
  <c r="A72" i="4"/>
  <c r="I71" i="4"/>
  <c r="J71" i="4" s="1"/>
  <c r="F71" i="4"/>
  <c r="G71" i="4" s="1"/>
  <c r="E71" i="4"/>
  <c r="A71" i="4"/>
  <c r="I70" i="4"/>
  <c r="J70" i="4" s="1"/>
  <c r="F70" i="4"/>
  <c r="G70" i="4" s="1"/>
  <c r="E70" i="4"/>
  <c r="A70" i="4"/>
  <c r="I69" i="4"/>
  <c r="J69" i="4" s="1"/>
  <c r="F69" i="4"/>
  <c r="G69" i="4" s="1"/>
  <c r="E69" i="4"/>
  <c r="A69" i="4"/>
  <c r="I68" i="4"/>
  <c r="J68" i="4" s="1"/>
  <c r="F68" i="4"/>
  <c r="G68" i="4" s="1"/>
  <c r="E68" i="4"/>
  <c r="A68" i="4"/>
  <c r="I67" i="4"/>
  <c r="J67" i="4" s="1"/>
  <c r="F67" i="4"/>
  <c r="G67" i="4" s="1"/>
  <c r="E67" i="4"/>
  <c r="A67" i="4"/>
  <c r="I66" i="4"/>
  <c r="J66" i="4" s="1"/>
  <c r="F66" i="4"/>
  <c r="G66" i="4" s="1"/>
  <c r="E66" i="4"/>
  <c r="A66" i="4"/>
  <c r="I65" i="4"/>
  <c r="J65" i="4" s="1"/>
  <c r="F65" i="4"/>
  <c r="G65" i="4" s="1"/>
  <c r="E65" i="4"/>
  <c r="A65" i="4"/>
  <c r="I64" i="4"/>
  <c r="J64" i="4" s="1"/>
  <c r="F64" i="4"/>
  <c r="G64" i="4" s="1"/>
  <c r="E64" i="4"/>
  <c r="A64" i="4"/>
  <c r="I63" i="4"/>
  <c r="J63" i="4" s="1"/>
  <c r="F63" i="4"/>
  <c r="G63" i="4" s="1"/>
  <c r="E63" i="4"/>
  <c r="A63" i="4"/>
  <c r="I62" i="4"/>
  <c r="J62" i="4" s="1"/>
  <c r="F62" i="4"/>
  <c r="G62" i="4" s="1"/>
  <c r="E62" i="4"/>
  <c r="A62" i="4"/>
  <c r="I61" i="4"/>
  <c r="J61" i="4" s="1"/>
  <c r="F61" i="4"/>
  <c r="G61" i="4" s="1"/>
  <c r="E61" i="4"/>
  <c r="A61" i="4"/>
  <c r="I60" i="4"/>
  <c r="J60" i="4" s="1"/>
  <c r="F60" i="4"/>
  <c r="G60" i="4" s="1"/>
  <c r="E60" i="4"/>
  <c r="A60" i="4"/>
  <c r="I59" i="4"/>
  <c r="J59" i="4" s="1"/>
  <c r="F59" i="4"/>
  <c r="G59" i="4" s="1"/>
  <c r="E59" i="4"/>
  <c r="A59" i="4"/>
  <c r="I58" i="4"/>
  <c r="J58" i="4" s="1"/>
  <c r="F58" i="4"/>
  <c r="G58" i="4" s="1"/>
  <c r="E58" i="4"/>
  <c r="A58" i="4"/>
  <c r="I57" i="4"/>
  <c r="J57" i="4" s="1"/>
  <c r="F57" i="4"/>
  <c r="G57" i="4" s="1"/>
  <c r="E57" i="4"/>
  <c r="A57" i="4"/>
  <c r="I56" i="4"/>
  <c r="J56" i="4" s="1"/>
  <c r="F56" i="4"/>
  <c r="G56" i="4" s="1"/>
  <c r="E56" i="4"/>
  <c r="A56" i="4"/>
  <c r="I55" i="4"/>
  <c r="J55" i="4" s="1"/>
  <c r="F55" i="4"/>
  <c r="G55" i="4" s="1"/>
  <c r="E55" i="4"/>
  <c r="A55" i="4"/>
  <c r="I54" i="4"/>
  <c r="J54" i="4" s="1"/>
  <c r="F54" i="4"/>
  <c r="G54" i="4" s="1"/>
  <c r="E54" i="4"/>
  <c r="A54" i="4"/>
  <c r="F53" i="4"/>
  <c r="E53" i="4"/>
  <c r="A53" i="4"/>
  <c r="F51" i="4"/>
  <c r="E51" i="4"/>
  <c r="A51" i="4"/>
  <c r="F50" i="4"/>
  <c r="E50" i="4"/>
  <c r="A50" i="4"/>
  <c r="F49" i="4"/>
  <c r="E49" i="4"/>
  <c r="A49" i="4"/>
  <c r="F48" i="4"/>
  <c r="E48" i="4"/>
  <c r="A48" i="4"/>
  <c r="F47" i="4"/>
  <c r="E47" i="4"/>
  <c r="A47" i="4"/>
  <c r="F46" i="4"/>
  <c r="E46" i="4"/>
  <c r="A46" i="4"/>
  <c r="F45" i="4"/>
  <c r="E45" i="4"/>
  <c r="A45" i="4"/>
  <c r="F44" i="4"/>
  <c r="E44" i="4"/>
  <c r="A44" i="4"/>
  <c r="F43" i="4"/>
  <c r="E43" i="4"/>
  <c r="A43" i="4"/>
  <c r="F42" i="4"/>
  <c r="E42" i="4"/>
  <c r="A42" i="4"/>
  <c r="F41" i="4"/>
  <c r="E41" i="4"/>
  <c r="A41" i="4"/>
  <c r="F40" i="4"/>
  <c r="E40" i="4"/>
  <c r="A40" i="4"/>
  <c r="F39" i="4"/>
  <c r="E39" i="4"/>
  <c r="A39" i="4"/>
  <c r="F38" i="4"/>
  <c r="E38" i="4"/>
  <c r="A38" i="4"/>
  <c r="F37" i="4"/>
  <c r="E37" i="4"/>
  <c r="A37" i="4"/>
  <c r="F36" i="4"/>
  <c r="E36" i="4"/>
  <c r="A36" i="4"/>
  <c r="F35" i="4"/>
  <c r="E35" i="4"/>
  <c r="A35" i="4"/>
  <c r="F34" i="4"/>
  <c r="E34" i="4"/>
  <c r="A34" i="4"/>
  <c r="F33" i="4"/>
  <c r="E33" i="4"/>
  <c r="A33" i="4"/>
  <c r="F32" i="4"/>
  <c r="E32" i="4"/>
  <c r="A32" i="4"/>
  <c r="H28" i="4"/>
  <c r="F28" i="4"/>
  <c r="E28" i="4"/>
  <c r="I25" i="4"/>
  <c r="J25" i="4" s="1"/>
  <c r="E25" i="4"/>
  <c r="A25" i="4"/>
  <c r="I24" i="4"/>
  <c r="J24" i="4" s="1"/>
  <c r="E24" i="4"/>
  <c r="A24" i="4"/>
  <c r="I23" i="4"/>
  <c r="J23" i="4" s="1"/>
  <c r="G23" i="4"/>
  <c r="F23" i="4"/>
  <c r="E23" i="4"/>
  <c r="A23" i="4"/>
  <c r="J22" i="4"/>
  <c r="I22" i="4"/>
  <c r="F22" i="4"/>
  <c r="G22" i="4" s="1"/>
  <c r="E22" i="4"/>
  <c r="A22" i="4"/>
  <c r="I21" i="4"/>
  <c r="J21" i="4" s="1"/>
  <c r="G21" i="4"/>
  <c r="F21" i="4"/>
  <c r="E21" i="4"/>
  <c r="A21" i="4"/>
  <c r="J20" i="4"/>
  <c r="I20" i="4"/>
  <c r="F20" i="4"/>
  <c r="G20" i="4" s="1"/>
  <c r="E20" i="4"/>
  <c r="A20" i="4"/>
  <c r="I19" i="4"/>
  <c r="J19" i="4" s="1"/>
  <c r="G19" i="4"/>
  <c r="F19" i="4"/>
  <c r="E19" i="4"/>
  <c r="A19" i="4"/>
  <c r="J18" i="4"/>
  <c r="I18" i="4"/>
  <c r="F18" i="4"/>
  <c r="G18" i="4" s="1"/>
  <c r="E18" i="4"/>
  <c r="A18" i="4"/>
  <c r="F17" i="4"/>
  <c r="E17" i="4"/>
  <c r="A17" i="4"/>
  <c r="H14" i="4"/>
  <c r="I14" i="4" s="1"/>
  <c r="F14" i="4"/>
  <c r="E14" i="4"/>
  <c r="H13" i="4"/>
  <c r="I13" i="4" s="1"/>
  <c r="F13" i="4"/>
  <c r="E13" i="4"/>
  <c r="I12" i="4"/>
  <c r="A12" i="4"/>
  <c r="H9" i="4"/>
  <c r="I9" i="4" s="1"/>
  <c r="F9" i="4"/>
  <c r="E9" i="4"/>
  <c r="H8" i="4"/>
  <c r="I8" i="4" s="1"/>
  <c r="F8" i="4"/>
  <c r="E8" i="4"/>
  <c r="I7" i="4"/>
  <c r="A7" i="4"/>
  <c r="H4" i="4"/>
  <c r="I4" i="4" s="1"/>
  <c r="F4" i="4"/>
  <c r="E4" i="4"/>
  <c r="H3" i="4"/>
  <c r="I3" i="4" s="1"/>
  <c r="F3" i="4"/>
  <c r="E3" i="4"/>
  <c r="I79" i="2"/>
  <c r="K79" i="2" s="1"/>
  <c r="F79" i="2"/>
  <c r="E79" i="2"/>
  <c r="A79" i="2"/>
  <c r="I78" i="2"/>
  <c r="F78" i="2"/>
  <c r="E78" i="2"/>
  <c r="A78" i="2"/>
  <c r="F77" i="2"/>
  <c r="E77" i="2"/>
  <c r="A77" i="2"/>
  <c r="H74" i="2"/>
  <c r="I74" i="2" s="1"/>
  <c r="F74" i="2"/>
  <c r="E74" i="2"/>
  <c r="I72" i="2"/>
  <c r="K72" i="2" s="1"/>
  <c r="F72" i="2"/>
  <c r="E72" i="2"/>
  <c r="A72" i="2"/>
  <c r="F71" i="2"/>
  <c r="E71" i="2"/>
  <c r="A71" i="2"/>
  <c r="H68" i="2"/>
  <c r="F68" i="2"/>
  <c r="E68" i="2"/>
  <c r="I65" i="2"/>
  <c r="F65" i="2"/>
  <c r="E65" i="2"/>
  <c r="A65" i="2"/>
  <c r="I64" i="2"/>
  <c r="K64" i="2" s="1"/>
  <c r="F64" i="2"/>
  <c r="E64" i="2"/>
  <c r="A64" i="2"/>
  <c r="I63" i="2"/>
  <c r="K63" i="2" s="1"/>
  <c r="F63" i="2"/>
  <c r="E63" i="2"/>
  <c r="A63" i="2"/>
  <c r="K62" i="2"/>
  <c r="I62" i="2"/>
  <c r="F62" i="2"/>
  <c r="E62" i="2"/>
  <c r="A62" i="2"/>
  <c r="I61" i="2"/>
  <c r="K61" i="2" s="1"/>
  <c r="F61" i="2"/>
  <c r="E61" i="2"/>
  <c r="A61" i="2"/>
  <c r="F60" i="2"/>
  <c r="E60" i="2"/>
  <c r="A60" i="2"/>
  <c r="H57" i="2"/>
  <c r="F57" i="2"/>
  <c r="E57" i="2"/>
  <c r="F54" i="2"/>
  <c r="E54" i="2"/>
  <c r="A54" i="2"/>
  <c r="I51" i="2"/>
  <c r="H51" i="2"/>
  <c r="F51" i="2"/>
  <c r="E51" i="2"/>
  <c r="F48" i="2"/>
  <c r="E48" i="2"/>
  <c r="A48" i="2"/>
  <c r="H45" i="2"/>
  <c r="I45" i="2" s="1"/>
  <c r="F45" i="2"/>
  <c r="E45" i="2"/>
  <c r="I39" i="2"/>
  <c r="K39" i="2" s="1"/>
  <c r="E39" i="2"/>
  <c r="I38" i="2"/>
  <c r="K38" i="2" s="1"/>
  <c r="E38" i="2"/>
  <c r="F37" i="2"/>
  <c r="E37" i="2"/>
  <c r="E36" i="2"/>
  <c r="F35" i="2"/>
  <c r="E35" i="2"/>
  <c r="H32" i="2"/>
  <c r="F32" i="2"/>
  <c r="E32" i="2"/>
  <c r="H31" i="2"/>
  <c r="I31" i="2" s="1"/>
  <c r="F31" i="2"/>
  <c r="E31" i="2"/>
  <c r="H30" i="2"/>
  <c r="F30" i="2"/>
  <c r="E30" i="2"/>
  <c r="H29" i="2"/>
  <c r="F29" i="2"/>
  <c r="E29" i="2"/>
  <c r="H28" i="2"/>
  <c r="I28" i="2" s="1"/>
  <c r="F28" i="2"/>
  <c r="E28" i="2"/>
  <c r="H27" i="2"/>
  <c r="F27" i="2"/>
  <c r="E27" i="2"/>
  <c r="I26" i="2"/>
  <c r="A26" i="2"/>
  <c r="H23" i="2"/>
  <c r="F23" i="2"/>
  <c r="I23" i="2" s="1"/>
  <c r="E23" i="2"/>
  <c r="H22" i="2"/>
  <c r="F22" i="2"/>
  <c r="I22" i="2" s="1"/>
  <c r="E22" i="2"/>
  <c r="H21" i="2"/>
  <c r="F21" i="2"/>
  <c r="I21" i="2" s="1"/>
  <c r="E21" i="2"/>
  <c r="H20" i="2"/>
  <c r="F20" i="2"/>
  <c r="I20" i="2" s="1"/>
  <c r="E20" i="2"/>
  <c r="H19" i="2"/>
  <c r="F19" i="2"/>
  <c r="I19" i="2" s="1"/>
  <c r="E19" i="2"/>
  <c r="H18" i="2"/>
  <c r="F18" i="2"/>
  <c r="I18" i="2" s="1"/>
  <c r="E18" i="2"/>
  <c r="H17" i="2"/>
  <c r="F17" i="2"/>
  <c r="I17" i="2" s="1"/>
  <c r="E17" i="2"/>
  <c r="H16" i="2"/>
  <c r="F16" i="2"/>
  <c r="I16" i="2" s="1"/>
  <c r="E16" i="2"/>
  <c r="H15" i="2"/>
  <c r="F15" i="2"/>
  <c r="I15" i="2" s="1"/>
  <c r="E15" i="2"/>
  <c r="H14" i="2"/>
  <c r="F14" i="2"/>
  <c r="I14" i="2" s="1"/>
  <c r="E14" i="2"/>
  <c r="H13" i="2"/>
  <c r="F13" i="2"/>
  <c r="I13" i="2" s="1"/>
  <c r="E13" i="2"/>
  <c r="H12" i="2"/>
  <c r="F12" i="2"/>
  <c r="I12" i="2" s="1"/>
  <c r="E12" i="2"/>
  <c r="H11" i="2"/>
  <c r="F11" i="2"/>
  <c r="I11" i="2" s="1"/>
  <c r="E11" i="2"/>
  <c r="H10" i="2"/>
  <c r="F10" i="2"/>
  <c r="I10" i="2" s="1"/>
  <c r="E10" i="2"/>
  <c r="H9" i="2"/>
  <c r="F9" i="2"/>
  <c r="I9" i="2" s="1"/>
  <c r="E9" i="2"/>
  <c r="H8" i="2"/>
  <c r="F8" i="2"/>
  <c r="I8" i="2" s="1"/>
  <c r="E8" i="2"/>
  <c r="H7" i="2"/>
  <c r="F7" i="2"/>
  <c r="I7" i="2" s="1"/>
  <c r="E7" i="2"/>
  <c r="H6" i="2"/>
  <c r="F6" i="2"/>
  <c r="I6" i="2" s="1"/>
  <c r="E6" i="2"/>
  <c r="H5" i="2"/>
  <c r="F5" i="2"/>
  <c r="I5" i="2" s="1"/>
  <c r="E5" i="2"/>
  <c r="H4" i="2"/>
  <c r="F4" i="2"/>
  <c r="I4" i="2" s="1"/>
  <c r="E4" i="2"/>
  <c r="H3" i="2"/>
  <c r="F3" i="2"/>
  <c r="I3" i="2" s="1"/>
  <c r="E3" i="2"/>
  <c r="B261" i="3"/>
  <c r="B260" i="3"/>
  <c r="B255" i="3"/>
  <c r="B254" i="3"/>
  <c r="C249" i="3"/>
  <c r="C245" i="3"/>
  <c r="B239" i="3"/>
  <c r="C234" i="3"/>
  <c r="C233" i="3"/>
  <c r="I182" i="3"/>
  <c r="G182" i="3"/>
  <c r="F182" i="3"/>
  <c r="E182" i="3"/>
  <c r="A182" i="3"/>
  <c r="I181" i="3"/>
  <c r="G181" i="3"/>
  <c r="F181" i="3"/>
  <c r="E181" i="3"/>
  <c r="A181" i="3"/>
  <c r="I178" i="3"/>
  <c r="H178" i="3"/>
  <c r="F178" i="3"/>
  <c r="E178" i="3"/>
  <c r="I176" i="3"/>
  <c r="G176" i="3"/>
  <c r="F176" i="3"/>
  <c r="E176" i="3"/>
  <c r="A176" i="3"/>
  <c r="I175" i="3"/>
  <c r="G175" i="3"/>
  <c r="F175" i="3"/>
  <c r="E175" i="3"/>
  <c r="A175" i="3"/>
  <c r="I174" i="3"/>
  <c r="G174" i="3"/>
  <c r="F174" i="3"/>
  <c r="E174" i="3"/>
  <c r="A174" i="3"/>
  <c r="I173" i="3"/>
  <c r="G173" i="3"/>
  <c r="F173" i="3"/>
  <c r="E173" i="3"/>
  <c r="A173" i="3"/>
  <c r="I172" i="3"/>
  <c r="G172" i="3"/>
  <c r="F172" i="3"/>
  <c r="E172" i="3"/>
  <c r="A172" i="3"/>
  <c r="I171" i="3"/>
  <c r="G171" i="3"/>
  <c r="F171" i="3"/>
  <c r="E171" i="3"/>
  <c r="A171" i="3"/>
  <c r="I170" i="3"/>
  <c r="G170" i="3"/>
  <c r="F170" i="3"/>
  <c r="E170" i="3"/>
  <c r="A170" i="3"/>
  <c r="I167" i="3"/>
  <c r="H167" i="3"/>
  <c r="F167" i="3"/>
  <c r="E167" i="3"/>
  <c r="I165" i="3"/>
  <c r="H165" i="3"/>
  <c r="F165" i="3"/>
  <c r="E165" i="3"/>
  <c r="I162" i="3"/>
  <c r="E162" i="3"/>
  <c r="A162" i="3"/>
  <c r="I161" i="3"/>
  <c r="E161" i="3"/>
  <c r="A161" i="3"/>
  <c r="I160" i="3"/>
  <c r="F160" i="3"/>
  <c r="E160" i="3"/>
  <c r="A160" i="3"/>
  <c r="I159" i="3"/>
  <c r="F159" i="3"/>
  <c r="E159" i="3"/>
  <c r="A159" i="3"/>
  <c r="I158" i="3"/>
  <c r="F158" i="3"/>
  <c r="E158" i="3"/>
  <c r="A158" i="3"/>
  <c r="H155" i="3"/>
  <c r="F155" i="3"/>
  <c r="I155" i="3" s="1"/>
  <c r="E155" i="3"/>
  <c r="I148" i="3"/>
  <c r="F148" i="3"/>
  <c r="E148" i="3"/>
  <c r="A148" i="3"/>
  <c r="I147" i="3"/>
  <c r="F147" i="3"/>
  <c r="E147" i="3"/>
  <c r="A147" i="3"/>
  <c r="I145" i="3"/>
  <c r="F145" i="3"/>
  <c r="E145" i="3"/>
  <c r="A145" i="3"/>
  <c r="I144" i="3"/>
  <c r="F144" i="3"/>
  <c r="E144" i="3"/>
  <c r="A144" i="3"/>
  <c r="I143" i="3"/>
  <c r="F143" i="3"/>
  <c r="E143" i="3"/>
  <c r="A143" i="3"/>
  <c r="I142" i="3"/>
  <c r="F142" i="3"/>
  <c r="E142" i="3"/>
  <c r="A142" i="3"/>
  <c r="I141" i="3"/>
  <c r="F141" i="3"/>
  <c r="E141" i="3"/>
  <c r="A141" i="3"/>
  <c r="I140" i="3"/>
  <c r="F140" i="3"/>
  <c r="E140" i="3"/>
  <c r="A140" i="3"/>
  <c r="I139" i="3"/>
  <c r="F139" i="3"/>
  <c r="E139" i="3"/>
  <c r="A139" i="3"/>
  <c r="I138" i="3"/>
  <c r="F138" i="3"/>
  <c r="E138" i="3"/>
  <c r="A138" i="3"/>
  <c r="I137" i="3"/>
  <c r="F137" i="3"/>
  <c r="E137" i="3"/>
  <c r="A137" i="3"/>
  <c r="I136" i="3"/>
  <c r="F136" i="3"/>
  <c r="E136" i="3"/>
  <c r="A136" i="3"/>
  <c r="I135" i="3"/>
  <c r="F135" i="3"/>
  <c r="E135" i="3"/>
  <c r="A135" i="3"/>
  <c r="I134" i="3"/>
  <c r="F134" i="3"/>
  <c r="E134" i="3"/>
  <c r="A134" i="3"/>
  <c r="I133" i="3"/>
  <c r="F133" i="3"/>
  <c r="E133" i="3"/>
  <c r="A133" i="3"/>
  <c r="I132" i="3"/>
  <c r="F132" i="3"/>
  <c r="E132" i="3"/>
  <c r="A132" i="3"/>
  <c r="I131" i="3"/>
  <c r="F131" i="3"/>
  <c r="E131" i="3"/>
  <c r="A131" i="3"/>
  <c r="I130" i="3"/>
  <c r="F130" i="3"/>
  <c r="E130" i="3"/>
  <c r="A130" i="3"/>
  <c r="I129" i="3"/>
  <c r="F129" i="3"/>
  <c r="E129" i="3"/>
  <c r="A129" i="3"/>
  <c r="I128" i="3"/>
  <c r="F128" i="3"/>
  <c r="E128" i="3"/>
  <c r="A128" i="3"/>
  <c r="I127" i="3"/>
  <c r="F127" i="3"/>
  <c r="E127" i="3"/>
  <c r="A127" i="3"/>
  <c r="I126" i="3"/>
  <c r="F126" i="3"/>
  <c r="E126" i="3"/>
  <c r="A126" i="3"/>
  <c r="I125" i="3"/>
  <c r="F125" i="3"/>
  <c r="E125" i="3"/>
  <c r="A125" i="3"/>
  <c r="F124" i="3"/>
  <c r="E124" i="3"/>
  <c r="A124" i="3"/>
  <c r="H120" i="3"/>
  <c r="I120" i="3" s="1"/>
  <c r="F120" i="3"/>
  <c r="E120" i="3"/>
  <c r="I118" i="3"/>
  <c r="K118" i="3" s="1"/>
  <c r="F118" i="3"/>
  <c r="E118" i="3"/>
  <c r="A118" i="3"/>
  <c r="I117" i="3"/>
  <c r="F117" i="3"/>
  <c r="E117" i="3"/>
  <c r="A117" i="3"/>
  <c r="I116" i="3"/>
  <c r="F116" i="3"/>
  <c r="E116" i="3"/>
  <c r="A116" i="3"/>
  <c r="I115" i="3"/>
  <c r="K115" i="3" s="1"/>
  <c r="F115" i="3"/>
  <c r="E115" i="3"/>
  <c r="A115" i="3"/>
  <c r="F114" i="3"/>
  <c r="K117" i="3" s="1"/>
  <c r="E114" i="3"/>
  <c r="A114" i="3"/>
  <c r="H110" i="3"/>
  <c r="I110" i="3" s="1"/>
  <c r="F110" i="3"/>
  <c r="E110" i="3"/>
  <c r="I107" i="3"/>
  <c r="K107" i="3" s="1"/>
  <c r="E107" i="3"/>
  <c r="A107" i="3"/>
  <c r="I106" i="3"/>
  <c r="K106" i="3" s="1"/>
  <c r="E106" i="3"/>
  <c r="A106" i="3"/>
  <c r="F105" i="3"/>
  <c r="E105" i="3"/>
  <c r="A105" i="3"/>
  <c r="H101" i="3"/>
  <c r="I101" i="3" s="1"/>
  <c r="F101" i="3"/>
  <c r="E101" i="3"/>
  <c r="I98" i="3"/>
  <c r="E98" i="3"/>
  <c r="A98" i="3"/>
  <c r="I97" i="3"/>
  <c r="K97" i="3" s="1"/>
  <c r="E97" i="3"/>
  <c r="A97" i="3"/>
  <c r="I96" i="3"/>
  <c r="K96" i="3" s="1"/>
  <c r="F96" i="3"/>
  <c r="J96" i="3" s="1"/>
  <c r="E96" i="3"/>
  <c r="A96" i="3"/>
  <c r="K95" i="3"/>
  <c r="I95" i="3"/>
  <c r="E95" i="3"/>
  <c r="A95" i="3"/>
  <c r="K94" i="3"/>
  <c r="J94" i="3"/>
  <c r="I94" i="3"/>
  <c r="F94" i="3"/>
  <c r="E94" i="3"/>
  <c r="A94" i="3"/>
  <c r="I93" i="3"/>
  <c r="F93" i="3"/>
  <c r="J93" i="3" s="1"/>
  <c r="E93" i="3"/>
  <c r="A93" i="3"/>
  <c r="J92" i="3"/>
  <c r="I92" i="3"/>
  <c r="F92" i="3"/>
  <c r="E92" i="3"/>
  <c r="A92" i="3"/>
  <c r="J91" i="3"/>
  <c r="I91" i="3"/>
  <c r="F91" i="3"/>
  <c r="E91" i="3"/>
  <c r="A91" i="3"/>
  <c r="I90" i="3"/>
  <c r="F90" i="3"/>
  <c r="J90" i="3" s="1"/>
  <c r="E90" i="3"/>
  <c r="A90" i="3"/>
  <c r="J89" i="3"/>
  <c r="I89" i="3"/>
  <c r="F89" i="3"/>
  <c r="E89" i="3"/>
  <c r="A89" i="3"/>
  <c r="I88" i="3"/>
  <c r="F88" i="3"/>
  <c r="J88" i="3" s="1"/>
  <c r="E88" i="3"/>
  <c r="A88" i="3"/>
  <c r="I87" i="3"/>
  <c r="F87" i="3"/>
  <c r="E87" i="3"/>
  <c r="A87" i="3"/>
  <c r="J86" i="3"/>
  <c r="I86" i="3"/>
  <c r="K86" i="3" s="1"/>
  <c r="F86" i="3"/>
  <c r="E86" i="3"/>
  <c r="A86" i="3"/>
  <c r="I85" i="3"/>
  <c r="F85" i="3"/>
  <c r="E85" i="3"/>
  <c r="A85" i="3"/>
  <c r="I84" i="3"/>
  <c r="K84" i="3" s="1"/>
  <c r="F84" i="3"/>
  <c r="E84" i="3"/>
  <c r="A84" i="3"/>
  <c r="K83" i="3"/>
  <c r="I83" i="3"/>
  <c r="F83" i="3"/>
  <c r="E83" i="3"/>
  <c r="A83" i="3"/>
  <c r="F82" i="3"/>
  <c r="K88" i="3" s="1"/>
  <c r="E82" i="3"/>
  <c r="A82" i="3"/>
  <c r="H78" i="3"/>
  <c r="I78" i="3" s="1"/>
  <c r="F78" i="3"/>
  <c r="E78" i="3"/>
  <c r="I74" i="3"/>
  <c r="E74" i="3"/>
  <c r="A74" i="3"/>
  <c r="I73" i="3"/>
  <c r="F73" i="3"/>
  <c r="J73" i="3" s="1"/>
  <c r="E73" i="3"/>
  <c r="A73" i="3"/>
  <c r="J71" i="3"/>
  <c r="I71" i="3"/>
  <c r="F71" i="3"/>
  <c r="E71" i="3"/>
  <c r="A71" i="3"/>
  <c r="I70" i="3"/>
  <c r="F70" i="3"/>
  <c r="K71" i="3" s="1"/>
  <c r="E70" i="3"/>
  <c r="A70" i="3"/>
  <c r="J69" i="3"/>
  <c r="I69" i="3"/>
  <c r="F69" i="3"/>
  <c r="E69" i="3"/>
  <c r="A69" i="3"/>
  <c r="I68" i="3"/>
  <c r="F68" i="3"/>
  <c r="J68" i="3" s="1"/>
  <c r="E68" i="3"/>
  <c r="A68" i="3"/>
  <c r="J67" i="3"/>
  <c r="I67" i="3"/>
  <c r="F67" i="3"/>
  <c r="E67" i="3"/>
  <c r="A67" i="3"/>
  <c r="F66" i="3"/>
  <c r="K68" i="3" s="1"/>
  <c r="E66" i="3"/>
  <c r="A66" i="3"/>
  <c r="F65" i="3"/>
  <c r="E65" i="3"/>
  <c r="A65" i="3"/>
  <c r="F64" i="3"/>
  <c r="E64" i="3"/>
  <c r="A64" i="3"/>
  <c r="F63" i="3"/>
  <c r="E63" i="3"/>
  <c r="A63" i="3"/>
  <c r="F62" i="3"/>
  <c r="E62" i="3"/>
  <c r="A62" i="3"/>
  <c r="F61" i="3"/>
  <c r="E61" i="3"/>
  <c r="A61" i="3"/>
  <c r="F60" i="3"/>
  <c r="E60" i="3"/>
  <c r="A60" i="3"/>
  <c r="F59" i="3"/>
  <c r="E59" i="3"/>
  <c r="A59" i="3"/>
  <c r="F58" i="3"/>
  <c r="E58" i="3"/>
  <c r="A58" i="3"/>
  <c r="J57" i="3"/>
  <c r="I57" i="3"/>
  <c r="F57" i="3"/>
  <c r="E57" i="3"/>
  <c r="A57" i="3"/>
  <c r="I56" i="3"/>
  <c r="F56" i="3"/>
  <c r="J56" i="3" s="1"/>
  <c r="E56" i="3"/>
  <c r="A56" i="3"/>
  <c r="J55" i="3"/>
  <c r="I55" i="3"/>
  <c r="K55" i="3" s="1"/>
  <c r="F55" i="3"/>
  <c r="E55" i="3"/>
  <c r="A55" i="3"/>
  <c r="I54" i="3"/>
  <c r="F54" i="3"/>
  <c r="E54" i="3"/>
  <c r="A54" i="3"/>
  <c r="I53" i="3"/>
  <c r="K53" i="3" s="1"/>
  <c r="F53" i="3"/>
  <c r="E53" i="3"/>
  <c r="A53" i="3"/>
  <c r="I52" i="3"/>
  <c r="F52" i="3"/>
  <c r="E52" i="3"/>
  <c r="A52" i="3"/>
  <c r="J51" i="3"/>
  <c r="I51" i="3"/>
  <c r="F51" i="3"/>
  <c r="E51" i="3"/>
  <c r="A51" i="3"/>
  <c r="I50" i="3"/>
  <c r="K50" i="3" s="1"/>
  <c r="F50" i="3"/>
  <c r="E50" i="3"/>
  <c r="A50" i="3"/>
  <c r="J49" i="3"/>
  <c r="I49" i="3"/>
  <c r="F49" i="3"/>
  <c r="E49" i="3"/>
  <c r="A49" i="3"/>
  <c r="I48" i="3"/>
  <c r="F48" i="3"/>
  <c r="J48" i="3" s="1"/>
  <c r="E48" i="3"/>
  <c r="A48" i="3"/>
  <c r="I46" i="3"/>
  <c r="K46" i="3" s="1"/>
  <c r="F46" i="3"/>
  <c r="E46" i="3"/>
  <c r="A46" i="3"/>
  <c r="F45" i="3"/>
  <c r="K54" i="3" s="1"/>
  <c r="E45" i="3"/>
  <c r="A45" i="3"/>
  <c r="F44" i="3"/>
  <c r="E44" i="3"/>
  <c r="A44" i="3"/>
  <c r="F43" i="3"/>
  <c r="E43" i="3"/>
  <c r="A43" i="3"/>
  <c r="F42" i="3"/>
  <c r="E42" i="3"/>
  <c r="A42" i="3"/>
  <c r="F41" i="3"/>
  <c r="E41" i="3"/>
  <c r="A41" i="3"/>
  <c r="F40" i="3"/>
  <c r="E40" i="3"/>
  <c r="A40" i="3"/>
  <c r="F39" i="3"/>
  <c r="E39" i="3"/>
  <c r="A39" i="3"/>
  <c r="F38" i="3"/>
  <c r="E38" i="3"/>
  <c r="A38" i="3"/>
  <c r="F37" i="3"/>
  <c r="E37" i="3"/>
  <c r="A37" i="3"/>
  <c r="F36" i="3"/>
  <c r="E36" i="3"/>
  <c r="A36" i="3"/>
  <c r="F35" i="3"/>
  <c r="E35" i="3"/>
  <c r="A35" i="3"/>
  <c r="F34" i="3"/>
  <c r="E34" i="3"/>
  <c r="A34" i="3"/>
  <c r="F33" i="3"/>
  <c r="E33" i="3"/>
  <c r="A33" i="3"/>
  <c r="F32" i="3"/>
  <c r="E32" i="3"/>
  <c r="A32" i="3"/>
  <c r="F31" i="3"/>
  <c r="E31" i="3"/>
  <c r="A31" i="3"/>
  <c r="F30" i="3"/>
  <c r="E30" i="3"/>
  <c r="A30" i="3"/>
  <c r="F29" i="3"/>
  <c r="E29" i="3"/>
  <c r="A29" i="3"/>
  <c r="F28" i="3"/>
  <c r="E28" i="3"/>
  <c r="A28" i="3"/>
  <c r="F27" i="3"/>
  <c r="E27" i="3"/>
  <c r="A27" i="3"/>
  <c r="I23" i="3"/>
  <c r="H23" i="3"/>
  <c r="F23" i="3"/>
  <c r="E23" i="3"/>
  <c r="I22" i="3"/>
  <c r="H22" i="3"/>
  <c r="F22" i="3"/>
  <c r="E22" i="3"/>
  <c r="I21" i="3"/>
  <c r="H21" i="3"/>
  <c r="F21" i="3"/>
  <c r="E21" i="3"/>
  <c r="I20" i="3"/>
  <c r="H20" i="3"/>
  <c r="F20" i="3"/>
  <c r="E20" i="3"/>
  <c r="I19" i="3"/>
  <c r="H19" i="3"/>
  <c r="F19" i="3"/>
  <c r="E19" i="3"/>
  <c r="I18" i="3"/>
  <c r="H18" i="3"/>
  <c r="F18" i="3"/>
  <c r="E18" i="3"/>
  <c r="I17" i="3"/>
  <c r="H17" i="3"/>
  <c r="F17" i="3"/>
  <c r="E17" i="3"/>
  <c r="I16" i="3"/>
  <c r="H16" i="3"/>
  <c r="F16" i="3"/>
  <c r="E16" i="3"/>
  <c r="I15" i="3"/>
  <c r="H15" i="3"/>
  <c r="F15" i="3"/>
  <c r="E15" i="3"/>
  <c r="I14" i="3"/>
  <c r="H14" i="3"/>
  <c r="F14" i="3"/>
  <c r="E14" i="3"/>
  <c r="I13" i="3"/>
  <c r="H13" i="3"/>
  <c r="F13" i="3"/>
  <c r="E13" i="3"/>
  <c r="I12" i="3"/>
  <c r="H12" i="3"/>
  <c r="F12" i="3"/>
  <c r="E12" i="3"/>
  <c r="I11" i="3"/>
  <c r="H11" i="3"/>
  <c r="F11" i="3"/>
  <c r="E11" i="3"/>
  <c r="I10" i="3"/>
  <c r="H10" i="3"/>
  <c r="F10" i="3"/>
  <c r="E10" i="3"/>
  <c r="I9" i="3"/>
  <c r="H9" i="3"/>
  <c r="F9" i="3"/>
  <c r="E9" i="3"/>
  <c r="I8" i="3"/>
  <c r="H8" i="3"/>
  <c r="F8" i="3"/>
  <c r="E8" i="3"/>
  <c r="I7" i="3"/>
  <c r="H7" i="3"/>
  <c r="F7" i="3"/>
  <c r="E7" i="3"/>
  <c r="I6" i="3"/>
  <c r="H6" i="3"/>
  <c r="F6" i="3"/>
  <c r="E6" i="3"/>
  <c r="I5" i="3"/>
  <c r="H5" i="3"/>
  <c r="F5" i="3"/>
  <c r="E5" i="3"/>
  <c r="I4" i="3"/>
  <c r="H4" i="3"/>
  <c r="F4" i="3"/>
  <c r="E4" i="3"/>
  <c r="I3" i="3"/>
  <c r="H3" i="3"/>
  <c r="F3" i="3"/>
  <c r="E3" i="3"/>
  <c r="S2" i="9"/>
  <c r="R2" i="9"/>
  <c r="Q2" i="9"/>
  <c r="P2" i="9"/>
  <c r="I2" i="9"/>
  <c r="H2" i="9"/>
  <c r="G2" i="9"/>
  <c r="F2" i="9"/>
  <c r="K52" i="3" l="1"/>
  <c r="K49" i="3"/>
  <c r="K57" i="3"/>
  <c r="J53" i="3"/>
  <c r="J54" i="3"/>
  <c r="K73" i="3"/>
  <c r="K74" i="3"/>
  <c r="J84" i="3"/>
  <c r="J85" i="3"/>
  <c r="K87" i="3"/>
  <c r="K92" i="3"/>
  <c r="K93" i="3"/>
  <c r="K116" i="3"/>
  <c r="I30" i="2"/>
  <c r="I20" i="7"/>
  <c r="I45" i="7"/>
  <c r="I77" i="7"/>
  <c r="I95" i="7"/>
  <c r="J114" i="7"/>
  <c r="J109" i="8"/>
  <c r="J107" i="8"/>
  <c r="J102" i="8"/>
  <c r="J100" i="8"/>
  <c r="J98" i="8"/>
  <c r="J70" i="8"/>
  <c r="J76" i="8"/>
  <c r="J80" i="8"/>
  <c r="J84" i="8"/>
  <c r="J91" i="8"/>
  <c r="J95" i="8"/>
  <c r="J101" i="8"/>
  <c r="J123" i="8"/>
  <c r="J127" i="8"/>
  <c r="K48" i="3"/>
  <c r="J52" i="3"/>
  <c r="K56" i="3"/>
  <c r="K69" i="3"/>
  <c r="J83" i="3"/>
  <c r="K90" i="3"/>
  <c r="K91" i="3"/>
  <c r="I29" i="2"/>
  <c r="I57" i="2"/>
  <c r="I68" i="2"/>
  <c r="J96" i="8"/>
  <c r="J99" i="8"/>
  <c r="J110" i="8"/>
  <c r="J111" i="8"/>
  <c r="J113" i="8"/>
  <c r="J114" i="8"/>
  <c r="J115" i="8"/>
  <c r="J117" i="8"/>
  <c r="J118" i="8"/>
  <c r="J119" i="8"/>
  <c r="J120" i="8"/>
  <c r="J124" i="8"/>
  <c r="J126" i="8"/>
  <c r="J50" i="3"/>
  <c r="K51" i="3"/>
  <c r="K67" i="3"/>
  <c r="K85" i="3"/>
  <c r="K89" i="3"/>
  <c r="K98" i="3"/>
  <c r="I27" i="2"/>
  <c r="I32" i="2"/>
  <c r="K65" i="2"/>
  <c r="I28" i="4"/>
  <c r="I11" i="7"/>
  <c r="I29" i="7"/>
  <c r="I61" i="7"/>
  <c r="I79" i="7"/>
  <c r="J65" i="8"/>
  <c r="J66" i="8"/>
  <c r="J74" i="8"/>
  <c r="J78" i="8"/>
  <c r="J82" i="8"/>
  <c r="J86" i="8"/>
  <c r="J89" i="8"/>
  <c r="J93" i="8"/>
  <c r="J97" i="8"/>
  <c r="J108" i="8"/>
  <c r="J121" i="8"/>
  <c r="J125" i="8"/>
  <c r="G7" i="11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 shape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 shape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 shapeId="0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 shapeId="0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 shape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 shape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<sst xmlns="http://schemas.openxmlformats.org/spreadsheetml/2006/main" count="2400" uniqueCount="470">
  <si>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</si>
  <si>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</si>
  <si>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</si>
  <si>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</si>
  <si>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</si>
  <si>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</si>
  <si>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</si>
  <si>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</si>
  <si>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</si>
  <si>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</si>
  <si>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</si>
  <si>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</si>
  <si>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</si>
  <si>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</si>
  <si>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</si>
  <si>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</si>
  <si>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</si>
  <si>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</si>
  <si>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</si>
  <si>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</si>
  <si>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</si>
  <si>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</si>
  <si>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</si>
  <si>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</si>
  <si>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</si>
  <si>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</si>
  <si>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</si>
  <si>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</si>
  <si>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</si>
  <si>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</si>
  <si>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</si>
  <si>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</si>
  <si>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</si>
  <si>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</si>
  <si>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</si>
  <si>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</si>
  <si>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</si>
  <si>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</si>
  <si>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</si>
  <si>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</si>
  <si>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</si>
  <si>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</si>
  <si>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</si>
  <si>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</si>
  <si>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</si>
  <si>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</si>
  <si>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</si>
  <si>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</si>
  <si>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</si>
  <si>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</si>
  <si>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</si>
  <si>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</si>
  <si>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</si>
  <si>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</si>
  <si>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</si>
  <si>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</si>
  <si>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</si>
  <si>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</si>
  <si>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</si>
  <si>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</si>
  <si>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</si>
  <si>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</si>
  <si>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</si>
  <si>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</si>
  <si>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</si>
  <si>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</si>
  <si>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</si>
  <si>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</si>
  <si>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</si>
  <si>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</si>
  <si>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</si>
  <si>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</si>
  <si>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</si>
  <si>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</si>
  <si>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</si>
  <si>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</si>
  <si>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</si>
  <si>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</si>
  <si>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</si>
  <si>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</si>
  <si>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</si>
  <si>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</si>
  <si>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</si>
  <si>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</si>
  <si>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</si>
  <si>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</si>
  <si>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</si>
  <si>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</si>
  <si>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</si>
  <si>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</si>
  <si>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</si>
  <si>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</si>
  <si>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</si>
  <si>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</si>
  <si>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</si>
  <si>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</si>
  <si>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</si>
  <si>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</si>
  <si>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</si>
  <si>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</si>
  <si>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</si>
  <si>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</si>
  <si>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</si>
  <si>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</si>
  <si>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</si>
  <si>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</si>
  <si>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</si>
  <si>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</si>
  <si>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</si>
  <si>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</si>
  <si>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</si>
  <si>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</si>
  <si>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</si>
  <si>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</si>
  <si>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</si>
  <si>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</si>
  <si>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</si>
  <si>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</si>
  <si>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</si>
  <si>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</si>
  <si>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</si>
  <si>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</si>
  <si>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</si>
  <si>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</si>
  <si>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</si>
  <si>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</si>
  <si>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</si>
  <si>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</si>
  <si>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</si>
  <si>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</si>
  <si>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</si>
  <si>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</si>
  <si>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</si>
  <si>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</si>
  <si>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</si>
  <si>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</si>
  <si>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</si>
  <si>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</si>
  <si>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</si>
  <si>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</si>
  <si>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</si>
  <si>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</si>
  <si>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</si>
  <si>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</si>
  <si>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</si>
  <si>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</si>
  <si>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</si>
  <si>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</si>
  <si>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</si>
  <si>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</si>
  <si>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</si>
  <si>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</si>
  <si>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</si>
  <si>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</si>
  <si>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</si>
  <si>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</si>
  <si>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</si>
  <si>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</si>
  <si>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</si>
  <si>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</si>
  <si>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</si>
  <si>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</si>
  <si>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</si>
  <si>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</si>
  <si>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</si>
  <si>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</si>
  <si>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</si>
  <si>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</si>
  <si>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</si>
  <si>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</si>
  <si>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</si>
  <si>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</si>
  <si>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</si>
  <si>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</si>
  <si>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</si>
  <si>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</si>
  <si>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</si>
  <si>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</si>
  <si>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</si>
  <si>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</si>
  <si>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</si>
  <si>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</si>
  <si>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</si>
  <si>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</si>
  <si>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</si>
  <si>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</si>
  <si>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</si>
  <si>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</si>
  <si>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</si>
  <si>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</si>
  <si>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</si>
  <si>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</si>
  <si>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</si>
  <si>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</si>
  <si>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</si>
  <si>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</si>
  <si>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</si>
  <si>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</si>
  <si>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</si>
  <si>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</si>
  <si>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</si>
  <si>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</si>
  <si>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</si>
  <si>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</si>
  <si>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</si>
  <si>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</si>
  <si>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</si>
  <si>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</si>
  <si>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</si>
  <si>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</si>
  <si>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</si>
  <si>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</si>
  <si>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</si>
  <si>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</si>
  <si>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</si>
  <si>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</si>
  <si>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</si>
  <si>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</si>
  <si>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</si>
  <si>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</si>
  <si>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</si>
  <si>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</si>
  <si>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</si>
  <si>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</si>
  <si>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</si>
  <si>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</si>
  <si>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</si>
  <si>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</si>
  <si>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</si>
  <si>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</si>
  <si>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</si>
  <si>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</si>
  <si>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</si>
  <si>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</si>
  <si>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</si>
  <si>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</si>
  <si>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</si>
  <si>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</si>
  <si>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</si>
  <si>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</si>
  <si>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</si>
  <si>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</si>
  <si>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</si>
  <si>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</si>
  <si>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</si>
  <si>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</si>
  <si>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</si>
  <si>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</si>
  <si>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</si>
  <si>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</si>
  <si>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1、做多采用(STRB+VRB),两个策略形成加仓模型。
2、做空等到从2018年9月5日开始，做空DMA策略收益率为30%以上，才考虑做空RB。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</si>
  <si>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</si>
  <si>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</si>
  <si>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</si>
  <si>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</si>
  <si>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</si>
  <si>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</si>
  <si>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</si>
  <si>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</si>
  <si>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</si>
  <si>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</si>
  <si>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</si>
  <si>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</si>
  <si>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</si>
  <si>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空仓</t>
  </si>
  <si>
    <t>多3手</t>
  </si>
  <si>
    <t>多0手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</si>
  <si>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</si>
  <si>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</si>
  <si>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</si>
  <si>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</si>
  <si>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</si>
  <si>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</si>
  <si>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</si>
  <si>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</si>
  <si>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</si>
  <si>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</si>
  <si>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</si>
  <si>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</si>
  <si>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</si>
  <si>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</si>
  <si>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</si>
  <si>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</si>
  <si>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</si>
  <si>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</si>
  <si>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</si>
  <si>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</si>
  <si>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</si>
  <si>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</si>
  <si>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</si>
  <si>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</si>
  <si>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</si>
  <si>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</si>
  <si>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</si>
  <si>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</si>
  <si>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</si>
  <si>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</si>
  <si>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</si>
  <si>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</si>
  <si>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</si>
  <si>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</si>
  <si>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</si>
  <si>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</si>
  <si>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</si>
  <si>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</si>
  <si>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</si>
  <si>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</si>
  <si>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rPr>
        <sz val="8"/>
        <color rgb="FFFF0000"/>
        <rFont val="微软雅黑"/>
        <family val="2"/>
        <charset val="134"/>
      </rP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</si>
  <si>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</si>
  <si>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</si>
  <si>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</si>
  <si>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</si>
  <si>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</si>
  <si>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</si>
  <si>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</si>
  <si>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</si>
  <si>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</si>
  <si>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</si>
  <si>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</si>
  <si>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</si>
  <si>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</si>
  <si>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</si>
  <si>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</si>
  <si>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</si>
  <si>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</si>
  <si>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</si>
  <si>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</si>
  <si>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</si>
  <si>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</si>
  <si>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</si>
  <si>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</si>
  <si>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</si>
  <si>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</si>
  <si>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</si>
  <si>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</si>
  <si>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</si>
  <si>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</si>
  <si>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</si>
  <si>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</si>
  <si>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</si>
  <si>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</si>
  <si>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</si>
  <si>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</si>
  <si>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</si>
  <si>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</si>
  <si>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</si>
  <si>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</si>
  <si>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</si>
  <si>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</si>
  <si>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</si>
  <si>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</si>
  <si>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</si>
  <si>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</si>
  <si>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</si>
  <si>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</si>
  <si>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</si>
  <si>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</si>
  <si>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b/>
        <sz val="8"/>
        <color rgb="FFFF0000"/>
        <rFont val="微软雅黑"/>
        <family val="2"/>
        <charset val="134"/>
      </rPr>
      <t>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</si>
  <si>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</si>
  <si>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</si>
  <si>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</si>
  <si>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</si>
  <si>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</si>
  <si>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（虚拟交易日中）3775开仓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</si>
  <si>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</si>
  <si>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bar.close小于SP_Condition_2（</t>
    </r>
    <r>
      <rPr>
        <b/>
        <sz val="8"/>
        <color rgb="FF00B050"/>
        <rFont val="微软雅黑"/>
        <family val="2"/>
        <charset val="134"/>
      </rPr>
      <t>3702达成平仓条件）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</si>
  <si>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最低价大于3694。最高价格大于3737，那么昨日就形成了一个短期低点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</si>
  <si>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最低价大于3704。最高价格大于3713，那么昨日就形成了一个短期低点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</si>
  <si>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最低价小于3681。最高价小于3715，那么昨日就形成了一个短期高点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</si>
  <si>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</t>
    </r>
    <r>
      <rPr>
        <sz val="8"/>
        <color rgb="FF00B050"/>
        <rFont val="微软雅黑"/>
        <family val="2"/>
        <charset val="134"/>
      </rPr>
      <t>（达成平仓条件）</t>
    </r>
    <r>
      <rPr>
        <sz val="8"/>
        <rFont val="微软雅黑"/>
        <family val="2"/>
        <charset val="134"/>
      </rPr>
      <t xml:space="preserve">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</si>
  <si>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 xml:space="preserve">
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</si>
  <si>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</si>
  <si>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</si>
  <si>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最低价小于3690。最高价小于3735，那么昨日就形成了一个短期高点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b/>
        <sz val="8"/>
        <color rgb="FFFF0000"/>
        <rFont val="微软雅黑"/>
        <family val="2"/>
        <charset val="134"/>
      </rPr>
      <t>(达到平仓条件)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</si>
  <si>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 xml:space="preserve">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</si>
  <si>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</si>
  <si>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最低价小于3808。最高价小于3886，那么昨日就形成了一个短期高点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</si>
  <si>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</si>
  <si>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最低价大于3759。最高价格大于3821，那么昨日就形成了一个短期低点（达成开仓条件）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</si>
  <si>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</si>
  <si>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小于3676（这里搞错了）(实际达到平仓条件)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</si>
  <si>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最低价大于3726。最高价格大于3767，那么昨日就形成了一个短期低点。形成不了两个连续上升的低点
☆ 最低价小于----。最高价小于----，那么昨日就形成了一个短期高点。
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</si>
  <si>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最低价大于3702。最高价格大于3762，那么昨日就形成了一个短期低点。形成不了两个连续上升的低点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</si>
  <si>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最低价大于3671。最高价格大于3716，那么昨日就形成了一个短期低点。形成不了两个连续上升的低点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</si>
  <si>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最低价大于3627。最高价格大于3688，那么昨日就形成了一个短期低点。形成不了两个连续上升的低点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</si>
  <si>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</si>
  <si>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最低价小于3651。最高价小于3681，那么昨日就形成了一个短期高点。形成不了2个连续的高点呈现上升趋势，且当日的close高于第二个高点的最高值A_MIN_UP_ALL%买开，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</si>
  <si>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最低价大于3599。最高价格大于3668，那么昨日就形成了一个短期低点。形成不了两个连续上升的低点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</si>
  <si>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</si>
  <si>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3610
#条件2：买开减去波幅         bar.close小于SP_Condition_2
#条件3：最佳浮盈               大于等于3907   3800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</si>
  <si>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</t>
    </r>
    <r>
      <rPr>
        <b/>
        <sz val="8"/>
        <color rgb="FFFF0000"/>
        <rFont val="微软雅黑"/>
        <family val="2"/>
        <charset val="134"/>
      </rPr>
      <t>最低价大于3666。最高价格大于3717，那么昨日就形成了一个短期低点。形成了两个连续上升的低点（达成开仓条件！！！1手）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3610
#条件2：买开减去波幅         bar.close小于SP_Condition_2
#条件3：最佳浮盈               大于等于3907   3800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</si>
  <si>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小于3595
#条件2：最佳浮盈                                                             大于等于3867
#条件3：closed低于用于开仓的第二个低点日的low值   小于3666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</si>
  <si>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最低价大于3700。最高价格大于3754，那么昨日就形成了一个短期低点。形成不了两个连续上升的低点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</si>
  <si>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最低价大于3610。最高价格大于3659，那么昨日就形成了一个短期低点。形成不了两个连续上升的低点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3515
#条件2：买开减去波幅         bar.close小于SP_Condition_2
#条件3：最佳浮盈               大于等于                 3705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</si>
  <si>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3515
#条件2：买开减去波幅         bar.close小于SP_Condition_2
#条件3：最佳浮盈               大于等于                 3705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</si>
  <si>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最低价小于3667。最高价小于3751，那么昨日就形成了一个短期高点。形成不了2个连续的高点呈现上升趋势，且当日的close高于第二个高点的最高值A_MIN_UP_ALL%买开，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</si>
  <si>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最低价小于3715。最高价小于3776，那么昨日就形成了一个短期高点。形成了2个连续的高点呈现上升趋势，且当日的close高于第二个高点的最高值A_MIN_UP_ALL%买开，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</si>
  <si>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最低价小于3879。最高价小于3755，那么昨日就形成了一个短期高点。形成了2个连续的高点呈现上升趋势，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3679
#条件2：买开减去波幅         bar.close小于SP_Condition_2
#条件3：最佳浮盈               大于等于                 3869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</si>
  <si>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最低价小于3830。最高价小于3910，那么昨日就形成了一个短期高点。形成了2个连续的高点呈现上升趋势，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</si>
  <si>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无虚拟交易日存在，周四交易，VRB策略需要收盘前5分钟填表确认，BK_Condition_1在最高价与最低价之间，而且close&gt;=open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</si>
  <si>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最低价小于3902。最高价小于4005，那么昨日就形成了一个短期高点。形成了2个连续的高点呈现上升趋势，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</si>
  <si>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bar.close小于SP_Condition_2（达成平仓条件）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</si>
  <si>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最低价小于3968。最高价小于4051，那么昨日就形成了一个短期高点。形成了2个连续的高点呈现上升趋势，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</si>
  <si>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</t>
    </r>
    <r>
      <rPr>
        <sz val="8"/>
        <color rgb="FFFF0000"/>
        <rFont val="微软雅黑"/>
        <family val="2"/>
        <charset val="134"/>
      </rPr>
      <t>。形成了2个连续的高点呈现上升趋势，</t>
    </r>
    <r>
      <rPr>
        <b/>
        <sz val="8"/>
        <color rgb="FFFF0000"/>
        <rFont val="微软雅黑"/>
        <family val="2"/>
        <charset val="134"/>
      </rPr>
      <t>且当日的close高于第二个高点的最高值A_MIN_UP_ALL%买开（留意关注）</t>
    </r>
    <r>
      <rPr>
        <b/>
        <sz val="8"/>
        <color theme="1"/>
        <rFont val="微软雅黑"/>
        <family val="2"/>
        <charset val="134"/>
      </rPr>
      <t>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</si>
  <si>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最低价大于3912。最高价格大于4004，那么昨日就形成了一个短期低点。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</si>
  <si>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最低价大于3986。最高价格大于3911，那么昨日就形成了一个短期低点。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</si>
  <si>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最低价大于3888。最高价格大于3971，那么昨日就形成了一个短期低点。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bar.close小于SP_Condition_2（达成平仓条件）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</si>
  <si>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</si>
  <si>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最低价小于3901。最高价小于3991，那么昨日就形成了一个短期高点。形成了2个连续的高点呈现上升趋势，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
#条件3：最佳浮盈               大于等于3999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</si>
  <si>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最低价大于3889。最高价格大于3956，那么昨日就形成了一个短期低点。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</si>
  <si>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</si>
  <si>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最低价小于3934。最高价小于3975，那么昨日就形成了一个短期高点。形成不了2个连续的高点呈现上升趋势，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</si>
  <si>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</si>
  <si>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</si>
  <si>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</si>
  <si>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</si>
  <si>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</si>
  <si>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</si>
  <si>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</si>
  <si>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</si>
  <si>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</si>
  <si>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</si>
  <si>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</si>
  <si>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</si>
  <si>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</si>
  <si>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</si>
  <si>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</si>
  <si>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交易日记</t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</si>
  <si>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</si>
  <si>
    <r>
      <rPr>
        <sz val="8"/>
        <color theme="1"/>
        <rFont val="微软雅黑"/>
        <family val="2"/>
        <charset val="134"/>
      </rP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</si>
  <si>
    <t>STRB平仓有2中情况：这里搞错了。
        """
        利用short term(all)作为策略进行交易  
        1、做多买开：
        1-1、2个连续的低点呈现上升趋势买开
        1-2、2个连续的高点呈现上升趋势，且当日的close高于第二个高点的最高值A_MIN_UP_ALL%买开
        2、做多卖平
        2-1、保证金亏损幅度
        2-2、最佳浮盈
        2-3、对于1-1 closed低于用于开仓的第二个低点日的low值 
        2-4、对于1-2 closed低于用于开仓的第一个高点日的high值 
        """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</si>
  <si>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</si>
  <si>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</si>
  <si>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</si>
  <si>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</si>
  <si>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</si>
  <si>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</si>
  <si>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</si>
  <si>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</si>
  <si>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</si>
  <si>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</si>
  <si>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</si>
  <si>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</si>
  <si>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</si>
  <si>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</si>
  <si>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</si>
  <si>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</si>
  <si>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</si>
  <si>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</si>
  <si>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</si>
  <si>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</si>
  <si>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</si>
  <si>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</si>
  <si>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</si>
  <si>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</si>
  <si>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</t>
    </r>
    <r>
      <rPr>
        <sz val="8"/>
        <color theme="1"/>
        <rFont val="微软雅黑"/>
        <family val="2"/>
        <charset val="134"/>
      </rPr>
      <t>3882</t>
    </r>
    <r>
      <rPr>
        <sz val="8"/>
        <color theme="1"/>
        <rFont val="微软雅黑"/>
        <family val="2"/>
        <charset val="134"/>
      </rPr>
      <t>。最高价格大于</t>
    </r>
    <r>
      <rPr>
        <sz val="8"/>
        <color theme="1"/>
        <rFont val="微软雅黑"/>
        <family val="2"/>
        <charset val="134"/>
      </rPr>
      <t>3963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</si>
  <si>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无虚拟交易日存在，周二交易，VRB策略需要收盘前5分钟填表确认，BK_Condition_1在最高价与最低价之间，而且close&gt;=open（达成开仓条件）
--------------------------------------------------------------
DMA做空策略收益率13%</t>
    </r>
    <phoneticPr fontId="58" type="noConversion"/>
  </si>
  <si>
    <t>多0手</t>
    <phoneticPr fontId="58" type="noConversion"/>
  </si>
  <si>
    <t>多2手</t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</si>
  <si>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最低价大于3845。最高价格大于3897，那么昨日就形成了一个短期低点。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</t>
    </r>
    <r>
      <rPr>
        <sz val="8"/>
        <rFont val="微软雅黑"/>
        <family val="2"/>
        <charset val="134"/>
      </rPr>
      <t>VRB</t>
    </r>
    <r>
      <rPr>
        <sz val="8"/>
        <rFont val="微软雅黑"/>
        <family val="2"/>
        <charset val="134"/>
      </rPr>
      <t>策略需要收盘前</t>
    </r>
    <r>
      <rPr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分钟填表确认，</t>
    </r>
    <r>
      <rPr>
        <sz val="8"/>
        <rFont val="微软雅黑"/>
        <family val="2"/>
        <charset val="134"/>
      </rPr>
      <t>BK_Condition_1</t>
    </r>
    <r>
      <rPr>
        <sz val="8"/>
        <rFont val="微软雅黑"/>
        <family val="2"/>
        <charset val="134"/>
      </rPr>
      <t>在最高价与最低价之间，而且</t>
    </r>
    <r>
      <rPr>
        <sz val="8"/>
        <rFont val="微软雅黑"/>
        <family val="2"/>
        <charset val="134"/>
      </rPr>
      <t>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</si>
  <si>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</t>
    </r>
    <r>
      <rPr>
        <sz val="8"/>
        <color theme="1"/>
        <rFont val="微软雅黑"/>
        <family val="2"/>
        <charset val="134"/>
      </rPr>
      <t>----</t>
    </r>
    <r>
      <rPr>
        <sz val="8"/>
        <color theme="1"/>
        <rFont val="微软雅黑"/>
        <family val="2"/>
        <charset val="134"/>
      </rPr>
      <t>。最高价格大于</t>
    </r>
    <r>
      <rPr>
        <sz val="8"/>
        <color theme="1"/>
        <rFont val="微软雅黑"/>
        <family val="2"/>
        <charset val="134"/>
      </rPr>
      <t>----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</t>
    </r>
    <r>
      <rPr>
        <sz val="8"/>
        <rFont val="微软雅黑"/>
        <family val="2"/>
        <charset val="134"/>
      </rPr>
      <t>VRB</t>
    </r>
    <r>
      <rPr>
        <sz val="8"/>
        <rFont val="微软雅黑"/>
        <family val="2"/>
        <charset val="134"/>
      </rPr>
      <t>策略需要收盘前</t>
    </r>
    <r>
      <rPr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分钟填表确认，</t>
    </r>
    <r>
      <rPr>
        <sz val="8"/>
        <rFont val="微软雅黑"/>
        <family val="2"/>
        <charset val="134"/>
      </rPr>
      <t>BK_Condition_1</t>
    </r>
    <r>
      <rPr>
        <sz val="8"/>
        <rFont val="微软雅黑"/>
        <family val="2"/>
        <charset val="134"/>
      </rPr>
      <t>在最高价与最低价之间，而且</t>
    </r>
    <r>
      <rPr>
        <sz val="8"/>
        <rFont val="微软雅黑"/>
        <family val="2"/>
        <charset val="134"/>
      </rPr>
      <t>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</si>
  <si>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无虚拟交易日存在，周四交易，VRB策略需要收盘前5分钟填表确认，BK_Condition_1在最高价与最低价之间，而且close&gt;=open</t>
    </r>
    <r>
      <rPr>
        <sz val="8"/>
        <color rgb="FFFF0000"/>
        <rFont val="微软雅黑"/>
        <family val="2"/>
        <charset val="134"/>
      </rPr>
      <t>（达成开仓条件）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</si>
  <si>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最低价大于3858。最高价格大于</t>
    </r>
    <r>
      <rPr>
        <sz val="8"/>
        <color theme="1"/>
        <rFont val="微软雅黑"/>
        <family val="2"/>
        <charset val="134"/>
      </rPr>
      <t>3919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
#条件3：最佳浮盈               大于等于3999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</si>
  <si>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bar.close小于3714
#条件2：买开减去波幅         bar.close小于SP_Condition_2
#条件3：最佳浮盈               大于等于3904
--------------------------------------------------------------
DMA做空策略收益率13%</t>
    </r>
    <phoneticPr fontId="58" type="noConversion"/>
  </si>
  <si>
    <t>多0手</t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</si>
  <si>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bar.close小于3714
#条件2：买开减去波幅         bar.close小于SP_Condition_2（达成平仓条件）
#条件3：最佳浮盈               大于等于3904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</si>
  <si>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无虚拟交易日存在，周二交易，VRB策略需要收盘前5分钟填表确认，BK_Condition_1在最高价与最低价之间，而且close&gt;=open（达成开仓条件）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</si>
  <si>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bar.close小于SP_Condition_2（达成平仓条件）
#条件3：最佳浮盈               大于等于3840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</si>
  <si>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
#条件3：最佳浮盈               大于等于3840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</si>
  <si>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
#条件3：最佳浮盈               大于等于3840
--------------------------------------------------------------
DMA做空策略收益率13%</t>
    </r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</si>
</sst>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yy/m/d;@"/>
    <numFmt numFmtId="177" formatCode="0.00_);[Red]\(0.00\)"/>
    <numFmt numFmtId="178" formatCode="0_ "/>
    <numFmt numFmtId="179" formatCode="0.0%"/>
    <numFmt numFmtId="180" formatCode="yyyy&quot;年&quot;m&quot;月&quot;d&quot;日&quot;;@"/>
    <numFmt numFmtId="181" formatCode="0.0_ "/>
    <numFmt numFmtId="182" formatCode="0.00_ "/>
    <numFmt numFmtId="183" formatCode="0_);[Red]\(0\)"/>
  </numFmts>
  <fonts count="61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u/>
      <sz val="9"/>
      <name val="宋体"/>
      <family val="3"/>
      <charset val="134"/>
    </font>
    <font>
      <b/>
      <u/>
      <sz val="9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name val="Tahoma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3" tint="0.79979857783745845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</borders>
  <cellStyleXfs count="2">
    <xf numFmtId="0" fontId="0" fillId="0" borderId="0"/>
    <xf numFmtId="9" fontId="34" fillId="0" borderId="0" applyFont="0" applyFill="0" applyBorder="0" applyAlignment="0" applyProtection="0">
      <alignment vertical="center"/>
    </xf>
  </cellStyleXfs>
  <cellXfs count="1037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2" borderId="26" xfId="0" applyFont="1" applyFill="1" applyBorder="1" applyAlignment="1">
      <alignment horizontal="left"/>
    </xf>
    <xf numFmtId="181" fontId="10" fillId="0" borderId="29" xfId="0" applyNumberFormat="1" applyFont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178" fontId="10" fillId="5" borderId="26" xfId="0" applyNumberFormat="1" applyFont="1" applyFill="1" applyBorder="1" applyAlignment="1">
      <alignment horizontal="left"/>
    </xf>
    <xf numFmtId="178" fontId="10" fillId="5" borderId="29" xfId="0" applyNumberFormat="1" applyFont="1" applyFill="1" applyBorder="1" applyAlignment="1">
      <alignment horizontal="left"/>
    </xf>
    <xf numFmtId="0" fontId="10" fillId="6" borderId="26" xfId="0" applyFont="1" applyFill="1" applyBorder="1" applyAlignment="1">
      <alignment horizontal="left"/>
    </xf>
    <xf numFmtId="178" fontId="10" fillId="6" borderId="29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7" borderId="23" xfId="0" applyFont="1" applyFill="1" applyBorder="1" applyAlignment="1">
      <alignment horizontal="left"/>
    </xf>
    <xf numFmtId="0" fontId="10" fillId="7" borderId="26" xfId="0" applyFont="1" applyFill="1" applyBorder="1" applyAlignment="1">
      <alignment horizontal="left"/>
    </xf>
    <xf numFmtId="178" fontId="10" fillId="7" borderId="29" xfId="0" applyNumberFormat="1" applyFont="1" applyFill="1" applyBorder="1" applyAlignment="1">
      <alignment horizontal="left"/>
    </xf>
    <xf numFmtId="0" fontId="11" fillId="8" borderId="23" xfId="0" applyFont="1" applyFill="1" applyBorder="1" applyAlignment="1">
      <alignment horizontal="left"/>
    </xf>
    <xf numFmtId="0" fontId="12" fillId="8" borderId="26" xfId="0" applyFont="1" applyFill="1" applyBorder="1" applyAlignment="1">
      <alignment horizontal="left"/>
    </xf>
    <xf numFmtId="0" fontId="10" fillId="8" borderId="26" xfId="0" applyFont="1" applyFill="1" applyBorder="1" applyAlignment="1">
      <alignment horizontal="left"/>
    </xf>
    <xf numFmtId="178" fontId="10" fillId="0" borderId="29" xfId="0" applyNumberFormat="1" applyFont="1" applyBorder="1" applyAlignment="1">
      <alignment horizontal="left"/>
    </xf>
    <xf numFmtId="178" fontId="10" fillId="7" borderId="23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left"/>
    </xf>
    <xf numFmtId="0" fontId="7" fillId="10" borderId="15" xfId="0" applyFont="1" applyFill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8" fillId="9" borderId="28" xfId="0" applyFont="1" applyFill="1" applyBorder="1" applyAlignment="1">
      <alignment horizontal="left"/>
    </xf>
    <xf numFmtId="0" fontId="7" fillId="10" borderId="28" xfId="0" applyFont="1" applyFill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8" fillId="9" borderId="31" xfId="0" applyFont="1" applyFill="1" applyBorder="1" applyAlignment="1">
      <alignment horizontal="left"/>
    </xf>
    <xf numFmtId="0" fontId="7" fillId="10" borderId="3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8" fillId="9" borderId="30" xfId="0" applyFont="1" applyFill="1" applyBorder="1" applyAlignment="1">
      <alignment horizontal="left"/>
    </xf>
    <xf numFmtId="0" fontId="7" fillId="10" borderId="30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9" borderId="28" xfId="0" applyFont="1" applyFill="1" applyBorder="1" applyAlignment="1">
      <alignment horizontal="left"/>
    </xf>
    <xf numFmtId="0" fontId="7" fillId="0" borderId="28" xfId="0" applyFont="1" applyFill="1" applyBorder="1" applyAlignment="1">
      <alignment horizontal="left"/>
    </xf>
    <xf numFmtId="0" fontId="7" fillId="9" borderId="31" xfId="0" applyFont="1" applyFill="1" applyBorder="1" applyAlignment="1">
      <alignment horizontal="left"/>
    </xf>
    <xf numFmtId="0" fontId="7" fillId="0" borderId="31" xfId="0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9" borderId="30" xfId="0" applyFont="1" applyFill="1" applyBorder="1" applyAlignment="1">
      <alignment horizontal="left"/>
    </xf>
    <xf numFmtId="0" fontId="7" fillId="0" borderId="30" xfId="0" applyFont="1" applyFill="1" applyBorder="1" applyAlignment="1">
      <alignment horizontal="left"/>
    </xf>
    <xf numFmtId="0" fontId="13" fillId="0" borderId="17" xfId="0" applyFont="1" applyBorder="1" applyAlignment="1">
      <alignment horizontal="left" vertical="top" wrapText="1"/>
    </xf>
    <xf numFmtId="0" fontId="7" fillId="0" borderId="39" xfId="0" applyFont="1" applyFill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 applyAlignment="1">
      <alignment horizontal="left"/>
    </xf>
    <xf numFmtId="0" fontId="7" fillId="10" borderId="26" xfId="0" applyFont="1" applyFill="1" applyBorder="1" applyAlignment="1">
      <alignment horizontal="left"/>
    </xf>
    <xf numFmtId="0" fontId="7" fillId="10" borderId="29" xfId="0" applyFont="1" applyFill="1" applyBorder="1" applyAlignment="1">
      <alignment horizontal="left"/>
    </xf>
    <xf numFmtId="0" fontId="13" fillId="0" borderId="26" xfId="0" applyFont="1" applyFill="1" applyBorder="1" applyAlignment="1">
      <alignment horizontal="left"/>
    </xf>
    <xf numFmtId="0" fontId="13" fillId="0" borderId="29" xfId="0" applyFont="1" applyFill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0" borderId="29" xfId="0" applyFont="1" applyFill="1" applyBorder="1" applyAlignment="1">
      <alignment horizontal="left"/>
    </xf>
    <xf numFmtId="0" fontId="7" fillId="9" borderId="26" xfId="0" applyFont="1" applyFill="1" applyBorder="1" applyAlignment="1">
      <alignment horizontal="left"/>
    </xf>
    <xf numFmtId="0" fontId="7" fillId="9" borderId="29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0" borderId="0" xfId="0" applyFont="1"/>
    <xf numFmtId="176" fontId="1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6" fontId="5" fillId="2" borderId="21" xfId="0" applyNumberFormat="1" applyFont="1" applyFill="1" applyBorder="1" applyAlignment="1">
      <alignment horizontal="center" vertical="center"/>
    </xf>
    <xf numFmtId="176" fontId="5" fillId="2" borderId="22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0" fontId="5" fillId="2" borderId="22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76" fontId="5" fillId="11" borderId="43" xfId="0" applyNumberFormat="1" applyFont="1" applyFill="1" applyBorder="1" applyAlignment="1">
      <alignment horizontal="center" vertical="center"/>
    </xf>
    <xf numFmtId="176" fontId="5" fillId="11" borderId="44" xfId="0" applyNumberFormat="1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10" fontId="5" fillId="11" borderId="44" xfId="0" applyNumberFormat="1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/>
    </xf>
    <xf numFmtId="176" fontId="6" fillId="5" borderId="46" xfId="0" applyNumberFormat="1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10" fontId="21" fillId="5" borderId="48" xfId="0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176" fontId="6" fillId="8" borderId="19" xfId="0" applyNumberFormat="1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10" fontId="19" fillId="8" borderId="19" xfId="0" applyNumberFormat="1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0" fontId="21" fillId="5" borderId="53" xfId="0" applyNumberFormat="1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176" fontId="6" fillId="0" borderId="44" xfId="0" applyNumberFormat="1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10" fontId="19" fillId="8" borderId="44" xfId="0" applyNumberFormat="1" applyFont="1" applyFill="1" applyBorder="1" applyAlignment="1">
      <alignment horizontal="center" vertical="center"/>
    </xf>
    <xf numFmtId="0" fontId="6" fillId="8" borderId="44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176" fontId="6" fillId="5" borderId="44" xfId="0" applyNumberFormat="1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176" fontId="6" fillId="5" borderId="5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176" fontId="2" fillId="5" borderId="53" xfId="0" applyNumberFormat="1" applyFont="1" applyFill="1" applyBorder="1" applyAlignment="1">
      <alignment horizontal="center" vertical="center"/>
    </xf>
    <xf numFmtId="10" fontId="20" fillId="5" borderId="53" xfId="0" applyNumberFormat="1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10" fontId="6" fillId="5" borderId="53" xfId="0" applyNumberFormat="1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10" fontId="5" fillId="2" borderId="23" xfId="0" applyNumberFormat="1" applyFont="1" applyFill="1" applyBorder="1" applyAlignment="1">
      <alignment horizontal="center" vertical="center"/>
    </xf>
    <xf numFmtId="182" fontId="6" fillId="0" borderId="26" xfId="0" applyNumberFormat="1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0" fontId="5" fillId="11" borderId="61" xfId="0" applyNumberFormat="1" applyFont="1" applyFill="1" applyBorder="1" applyAlignment="1">
      <alignment horizontal="center" vertical="center" wrapText="1"/>
    </xf>
    <xf numFmtId="0" fontId="2" fillId="5" borderId="62" xfId="0" applyFont="1" applyFill="1" applyBorder="1" applyAlignment="1">
      <alignment horizontal="center" vertical="center"/>
    </xf>
    <xf numFmtId="0" fontId="1" fillId="5" borderId="63" xfId="0" applyFont="1" applyFill="1" applyBorder="1"/>
    <xf numFmtId="10" fontId="6" fillId="10" borderId="26" xfId="0" applyNumberFormat="1" applyFont="1" applyFill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" fillId="5" borderId="6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1" fillId="5" borderId="61" xfId="0" applyFont="1" applyFill="1" applyBorder="1"/>
    <xf numFmtId="0" fontId="1" fillId="5" borderId="66" xfId="0" applyFont="1" applyFill="1" applyBorder="1"/>
    <xf numFmtId="0" fontId="21" fillId="5" borderId="53" xfId="0" applyFont="1" applyFill="1" applyBorder="1" applyAlignment="1">
      <alignment horizontal="center" vertical="center"/>
    </xf>
    <xf numFmtId="182" fontId="1" fillId="5" borderId="66" xfId="0" applyNumberFormat="1" applyFont="1" applyFill="1" applyBorder="1" applyAlignment="1">
      <alignment horizontal="center" vertical="center"/>
    </xf>
    <xf numFmtId="0" fontId="22" fillId="5" borderId="53" xfId="0" applyFont="1" applyFill="1" applyBorder="1" applyAlignment="1">
      <alignment horizontal="center" vertical="center"/>
    </xf>
    <xf numFmtId="10" fontId="1" fillId="10" borderId="66" xfId="0" applyNumberFormat="1" applyFont="1" applyFill="1" applyBorder="1" applyAlignment="1">
      <alignment horizontal="center" vertical="center"/>
    </xf>
    <xf numFmtId="0" fontId="1" fillId="5" borderId="66" xfId="0" applyNumberFormat="1" applyFont="1" applyFill="1" applyBorder="1" applyAlignment="1">
      <alignment horizontal="center" vertical="center"/>
    </xf>
    <xf numFmtId="10" fontId="22" fillId="5" borderId="53" xfId="0" applyNumberFormat="1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176" fontId="6" fillId="0" borderId="52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0" fontId="19" fillId="0" borderId="52" xfId="0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176" fontId="6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10" fontId="19" fillId="0" borderId="53" xfId="0" applyNumberFormat="1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176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0" fontId="19" fillId="0" borderId="70" xfId="0" applyNumberFormat="1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5" fillId="12" borderId="55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82" fontId="6" fillId="0" borderId="80" xfId="0" applyNumberFormat="1" applyFont="1" applyBorder="1" applyAlignment="1">
      <alignment horizontal="center" vertical="center"/>
    </xf>
    <xf numFmtId="182" fontId="6" fillId="0" borderId="8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84" xfId="0" applyNumberFormat="1" applyFont="1" applyFill="1" applyBorder="1" applyAlignment="1">
      <alignment horizontal="center" vertical="center"/>
    </xf>
    <xf numFmtId="176" fontId="5" fillId="2" borderId="85" xfId="0" applyNumberFormat="1" applyFont="1" applyFill="1" applyBorder="1" applyAlignment="1">
      <alignment horizontal="center" vertical="center"/>
    </xf>
    <xf numFmtId="0" fontId="5" fillId="2" borderId="85" xfId="0" applyFont="1" applyFill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6" fontId="6" fillId="0" borderId="44" xfId="0" applyNumberFormat="1" applyFont="1" applyBorder="1" applyAlignment="1">
      <alignment horizontal="center" vertical="center"/>
    </xf>
    <xf numFmtId="10" fontId="19" fillId="0" borderId="44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76" fontId="6" fillId="5" borderId="48" xfId="0" applyNumberFormat="1" applyFont="1" applyFill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176" fontId="6" fillId="0" borderId="89" xfId="0" applyNumberFormat="1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10" fontId="19" fillId="0" borderId="89" xfId="0" applyNumberFormat="1" applyFont="1" applyBorder="1" applyAlignment="1">
      <alignment horizontal="center" vertical="center"/>
    </xf>
    <xf numFmtId="0" fontId="20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176" fontId="6" fillId="0" borderId="91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10" fontId="19" fillId="0" borderId="91" xfId="0" applyNumberFormat="1" applyFont="1" applyBorder="1" applyAlignment="1">
      <alignment horizontal="center" vertical="center"/>
    </xf>
    <xf numFmtId="0" fontId="20" fillId="14" borderId="91" xfId="0" applyFont="1" applyFill="1" applyBorder="1" applyAlignment="1">
      <alignment horizontal="center" vertical="center"/>
    </xf>
    <xf numFmtId="0" fontId="20" fillId="0" borderId="91" xfId="0" applyFont="1" applyBorder="1" applyAlignment="1">
      <alignment horizontal="center" vertical="center"/>
    </xf>
    <xf numFmtId="10" fontId="20" fillId="0" borderId="91" xfId="0" applyNumberFormat="1" applyFont="1" applyBorder="1" applyAlignment="1">
      <alignment horizontal="center" vertical="center"/>
    </xf>
    <xf numFmtId="10" fontId="5" fillId="2" borderId="92" xfId="0" applyNumberFormat="1" applyFont="1" applyFill="1" applyBorder="1" applyAlignment="1">
      <alignment horizontal="center" vertical="center"/>
    </xf>
    <xf numFmtId="182" fontId="6" fillId="0" borderId="61" xfId="0" applyNumberFormat="1" applyFont="1" applyBorder="1" applyAlignment="1">
      <alignment horizontal="center" vertical="center"/>
    </xf>
    <xf numFmtId="0" fontId="2" fillId="5" borderId="48" xfId="0" applyNumberFormat="1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10" fontId="6" fillId="10" borderId="94" xfId="0" applyNumberFormat="1" applyFont="1" applyFill="1" applyBorder="1" applyAlignment="1">
      <alignment horizontal="center" vertical="center"/>
    </xf>
    <xf numFmtId="10" fontId="6" fillId="10" borderId="95" xfId="0" applyNumberFormat="1" applyFont="1" applyFill="1" applyBorder="1" applyAlignment="1">
      <alignment horizontal="center" vertical="center"/>
    </xf>
    <xf numFmtId="182" fontId="6" fillId="0" borderId="95" xfId="0" applyNumberFormat="1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19" fillId="14" borderId="91" xfId="0" applyFont="1" applyFill="1" applyBorder="1" applyAlignment="1">
      <alignment horizontal="center" vertical="center"/>
    </xf>
    <xf numFmtId="10" fontId="19" fillId="0" borderId="91" xfId="0" applyNumberFormat="1" applyFont="1" applyFill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5" fillId="15" borderId="86" xfId="0" applyFont="1" applyFill="1" applyBorder="1" applyAlignment="1">
      <alignment horizontal="center" vertical="center"/>
    </xf>
    <xf numFmtId="176" fontId="6" fillId="0" borderId="87" xfId="0" applyNumberFormat="1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10" fontId="19" fillId="0" borderId="87" xfId="0" applyNumberFormat="1" applyFont="1" applyBorder="1" applyAlignment="1">
      <alignment horizontal="center" vertical="center"/>
    </xf>
    <xf numFmtId="0" fontId="20" fillId="14" borderId="87" xfId="0" applyFont="1" applyFill="1" applyBorder="1" applyAlignment="1">
      <alignment horizontal="center" vertical="center"/>
    </xf>
    <xf numFmtId="10" fontId="21" fillId="5" borderId="44" xfId="0" applyNumberFormat="1" applyFont="1" applyFill="1" applyBorder="1" applyAlignment="1">
      <alignment horizontal="center" vertical="center"/>
    </xf>
    <xf numFmtId="176" fontId="2" fillId="5" borderId="44" xfId="0" applyNumberFormat="1" applyFont="1" applyFill="1" applyBorder="1" applyAlignment="1">
      <alignment horizontal="center" vertical="center"/>
    </xf>
    <xf numFmtId="10" fontId="20" fillId="5" borderId="44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horizontal="center" vertical="center"/>
    </xf>
    <xf numFmtId="0" fontId="2" fillId="5" borderId="43" xfId="0" applyNumberFormat="1" applyFont="1" applyFill="1" applyBorder="1" applyAlignment="1">
      <alignment horizontal="center" vertical="center"/>
    </xf>
    <xf numFmtId="10" fontId="19" fillId="5" borderId="53" xfId="0" applyNumberFormat="1" applyFont="1" applyFill="1" applyBorder="1" applyAlignment="1">
      <alignment horizontal="center" vertical="center"/>
    </xf>
    <xf numFmtId="0" fontId="19" fillId="5" borderId="44" xfId="0" applyFont="1" applyFill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176" fontId="6" fillId="0" borderId="87" xfId="0" applyNumberFormat="1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19" fillId="0" borderId="87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176" fontId="6" fillId="0" borderId="97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10" fontId="19" fillId="0" borderId="97" xfId="0" applyNumberFormat="1" applyFont="1" applyBorder="1" applyAlignment="1">
      <alignment horizontal="center" vertical="center"/>
    </xf>
    <xf numFmtId="0" fontId="19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10" fontId="6" fillId="9" borderId="95" xfId="0" applyNumberFormat="1" applyFont="1" applyFill="1" applyBorder="1" applyAlignment="1">
      <alignment horizontal="center" vertical="center"/>
    </xf>
    <xf numFmtId="182" fontId="6" fillId="0" borderId="93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44" xfId="0" applyNumberFormat="1" applyFont="1" applyFill="1" applyBorder="1" applyAlignment="1">
      <alignment horizontal="center" vertical="center"/>
    </xf>
    <xf numFmtId="182" fontId="6" fillId="5" borderId="61" xfId="0" applyNumberFormat="1" applyFont="1" applyFill="1" applyBorder="1" applyAlignment="1">
      <alignment horizontal="center" vertical="center"/>
    </xf>
    <xf numFmtId="10" fontId="6" fillId="10" borderId="66" xfId="0" applyNumberFormat="1" applyFont="1" applyFill="1" applyBorder="1" applyAlignment="1">
      <alignment horizontal="center" vertical="center"/>
    </xf>
    <xf numFmtId="10" fontId="2" fillId="9" borderId="66" xfId="0" applyNumberFormat="1" applyFont="1" applyFill="1" applyBorder="1" applyAlignment="1">
      <alignment horizontal="center" vertical="center"/>
    </xf>
    <xf numFmtId="182" fontId="6" fillId="0" borderId="99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10" fontId="20" fillId="0" borderId="19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5" fillId="11" borderId="43" xfId="0" applyNumberFormat="1" applyFont="1" applyFill="1" applyBorder="1" applyAlignment="1">
      <alignment horizontal="center" vertical="center"/>
    </xf>
    <xf numFmtId="9" fontId="24" fillId="11" borderId="44" xfId="1" applyFont="1" applyFill="1" applyBorder="1" applyAlignment="1">
      <alignment horizontal="center" vertical="center" wrapText="1"/>
    </xf>
    <xf numFmtId="0" fontId="6" fillId="5" borderId="100" xfId="0" applyFont="1" applyFill="1" applyBorder="1" applyAlignment="1">
      <alignment horizontal="center" vertical="center"/>
    </xf>
    <xf numFmtId="176" fontId="6" fillId="5" borderId="47" xfId="0" applyNumberFormat="1" applyFont="1" applyFill="1" applyBorder="1" applyAlignment="1">
      <alignment horizontal="center" vertical="center"/>
    </xf>
    <xf numFmtId="0" fontId="6" fillId="5" borderId="101" xfId="0" applyFont="1" applyFill="1" applyBorder="1" applyAlignment="1">
      <alignment horizontal="center" vertical="center"/>
    </xf>
    <xf numFmtId="10" fontId="21" fillId="5" borderId="101" xfId="0" applyNumberFormat="1" applyFont="1" applyFill="1" applyBorder="1" applyAlignment="1">
      <alignment horizontal="center" vertical="center"/>
    </xf>
    <xf numFmtId="0" fontId="2" fillId="5" borderId="101" xfId="0" applyFont="1" applyFill="1" applyBorder="1" applyAlignment="1">
      <alignment horizontal="center" vertical="center"/>
    </xf>
    <xf numFmtId="10" fontId="19" fillId="0" borderId="19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0" fontId="19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11" borderId="44" xfId="0" applyNumberFormat="1" applyFont="1" applyFill="1" applyBorder="1" applyAlignment="1">
      <alignment horizontal="center" vertical="center"/>
    </xf>
    <xf numFmtId="10" fontId="5" fillId="11" borderId="66" xfId="0" applyNumberFormat="1" applyFont="1" applyFill="1" applyBorder="1" applyAlignment="1">
      <alignment horizontal="center" vertical="center" wrapText="1"/>
    </xf>
    <xf numFmtId="0" fontId="5" fillId="9" borderId="44" xfId="0" applyNumberFormat="1" applyFont="1" applyFill="1" applyBorder="1" applyAlignment="1">
      <alignment horizontal="center" vertical="center"/>
    </xf>
    <xf numFmtId="10" fontId="5" fillId="10" borderId="66" xfId="0" applyNumberFormat="1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vertical="center"/>
    </xf>
    <xf numFmtId="10" fontId="6" fillId="0" borderId="29" xfId="0" applyNumberFormat="1" applyFont="1" applyBorder="1" applyAlignment="1">
      <alignment horizontal="center" vertical="center"/>
    </xf>
    <xf numFmtId="10" fontId="20" fillId="0" borderId="15" xfId="0" applyNumberFormat="1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0" fontId="6" fillId="10" borderId="50" xfId="0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0" fontId="19" fillId="0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179" fontId="6" fillId="5" borderId="44" xfId="0" applyNumberFormat="1" applyFont="1" applyFill="1" applyBorder="1" applyAlignment="1">
      <alignment horizontal="center" vertical="center"/>
    </xf>
    <xf numFmtId="179" fontId="2" fillId="5" borderId="44" xfId="0" applyNumberFormat="1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horizontal="center" vertical="center"/>
    </xf>
    <xf numFmtId="179" fontId="6" fillId="5" borderId="53" xfId="0" applyNumberFormat="1" applyFont="1" applyFill="1" applyBorder="1" applyAlignment="1">
      <alignment horizontal="center" vertical="center"/>
    </xf>
    <xf numFmtId="0" fontId="6" fillId="9" borderId="53" xfId="0" applyFont="1" applyFill="1" applyBorder="1" applyAlignment="1">
      <alignment horizontal="center" vertical="center"/>
    </xf>
    <xf numFmtId="0" fontId="20" fillId="5" borderId="43" xfId="0" applyNumberFormat="1" applyFont="1" applyFill="1" applyBorder="1" applyAlignment="1">
      <alignment horizontal="center" vertical="center"/>
    </xf>
    <xf numFmtId="176" fontId="20" fillId="5" borderId="53" xfId="0" applyNumberFormat="1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10" fontId="28" fillId="5" borderId="53" xfId="0" applyNumberFormat="1" applyFont="1" applyFill="1" applyBorder="1" applyAlignment="1">
      <alignment horizontal="center" vertical="center"/>
    </xf>
    <xf numFmtId="0" fontId="28" fillId="5" borderId="53" xfId="0" applyFont="1" applyFill="1" applyBorder="1" applyAlignment="1">
      <alignment horizontal="center" vertical="center"/>
    </xf>
    <xf numFmtId="0" fontId="5" fillId="5" borderId="100" xfId="0" applyFont="1" applyFill="1" applyBorder="1" applyAlignment="1">
      <alignment horizontal="center" vertical="center"/>
    </xf>
    <xf numFmtId="176" fontId="6" fillId="5" borderId="101" xfId="0" applyNumberFormat="1" applyFont="1" applyFill="1" applyBorder="1" applyAlignment="1">
      <alignment horizontal="center" vertical="center"/>
    </xf>
    <xf numFmtId="10" fontId="19" fillId="5" borderId="101" xfId="0" applyNumberFormat="1" applyFont="1" applyFill="1" applyBorder="1" applyAlignment="1">
      <alignment horizontal="center" vertical="center"/>
    </xf>
    <xf numFmtId="0" fontId="5" fillId="5" borderId="101" xfId="0" applyFont="1" applyFill="1" applyBorder="1" applyAlignment="1">
      <alignment horizontal="center" vertical="center"/>
    </xf>
    <xf numFmtId="0" fontId="25" fillId="5" borderId="10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19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10" fontId="6" fillId="5" borderId="44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176" fontId="6" fillId="0" borderId="103" xfId="0" applyNumberFormat="1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10" fontId="19" fillId="0" borderId="103" xfId="0" applyNumberFormat="1" applyFont="1" applyBorder="1" applyAlignment="1">
      <alignment horizontal="center" vertical="center"/>
    </xf>
    <xf numFmtId="182" fontId="6" fillId="0" borderId="106" xfId="0" applyNumberFormat="1" applyFont="1" applyBorder="1" applyAlignment="1">
      <alignment horizontal="center" vertical="center"/>
    </xf>
    <xf numFmtId="10" fontId="6" fillId="10" borderId="106" xfId="0" applyNumberFormat="1" applyFont="1" applyFill="1" applyBorder="1" applyAlignment="1">
      <alignment horizontal="center" vertical="center"/>
    </xf>
    <xf numFmtId="182" fontId="6" fillId="0" borderId="80" xfId="0" applyNumberFormat="1" applyFont="1" applyFill="1" applyBorder="1" applyAlignment="1">
      <alignment horizontal="center" vertical="center"/>
    </xf>
    <xf numFmtId="178" fontId="21" fillId="5" borderId="44" xfId="0" applyNumberFormat="1" applyFont="1" applyFill="1" applyBorder="1" applyAlignment="1">
      <alignment horizontal="center" vertical="center"/>
    </xf>
    <xf numFmtId="178" fontId="20" fillId="5" borderId="44" xfId="0" applyNumberFormat="1" applyFont="1" applyFill="1" applyBorder="1" applyAlignment="1">
      <alignment horizontal="center" vertical="center"/>
    </xf>
    <xf numFmtId="182" fontId="2" fillId="5" borderId="61" xfId="0" applyNumberFormat="1" applyFont="1" applyFill="1" applyBorder="1" applyAlignment="1">
      <alignment horizontal="center" vertical="center"/>
    </xf>
    <xf numFmtId="178" fontId="21" fillId="5" borderId="53" xfId="0" applyNumberFormat="1" applyFont="1" applyFill="1" applyBorder="1" applyAlignment="1">
      <alignment horizontal="center" vertical="center"/>
    </xf>
    <xf numFmtId="178" fontId="20" fillId="5" borderId="53" xfId="0" applyNumberFormat="1" applyFont="1" applyFill="1" applyBorder="1" applyAlignment="1">
      <alignment horizontal="center" vertical="center"/>
    </xf>
    <xf numFmtId="182" fontId="20" fillId="5" borderId="61" xfId="0" applyNumberFormat="1" applyFont="1" applyFill="1" applyBorder="1" applyAlignment="1">
      <alignment horizontal="center" vertical="center"/>
    </xf>
    <xf numFmtId="182" fontId="23" fillId="5" borderId="101" xfId="0" applyNumberFormat="1" applyFont="1" applyFill="1" applyBorder="1" applyAlignment="1">
      <alignment horizontal="center" vertical="center"/>
    </xf>
    <xf numFmtId="182" fontId="5" fillId="5" borderId="107" xfId="0" applyNumberFormat="1" applyFont="1" applyFill="1" applyBorder="1" applyAlignment="1">
      <alignment horizontal="center" vertical="center"/>
    </xf>
    <xf numFmtId="182" fontId="5" fillId="0" borderId="0" xfId="0" applyNumberFormat="1" applyFont="1" applyBorder="1" applyAlignment="1">
      <alignment horizontal="center" vertical="center"/>
    </xf>
    <xf numFmtId="182" fontId="6" fillId="0" borderId="26" xfId="0" applyNumberFormat="1" applyFont="1" applyFill="1" applyBorder="1" applyAlignment="1">
      <alignment horizontal="center" vertical="center"/>
    </xf>
    <xf numFmtId="10" fontId="6" fillId="0" borderId="105" xfId="0" applyNumberFormat="1" applyFont="1" applyBorder="1" applyAlignment="1">
      <alignment horizontal="center" vertical="center"/>
    </xf>
    <xf numFmtId="176" fontId="5" fillId="2" borderId="2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176" fontId="5" fillId="11" borderId="54" xfId="0" applyNumberFormat="1" applyFont="1" applyFill="1" applyBorder="1" applyAlignment="1">
      <alignment horizontal="center" vertical="center"/>
    </xf>
    <xf numFmtId="176" fontId="5" fillId="11" borderId="55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10" fontId="19" fillId="5" borderId="44" xfId="0" applyNumberFormat="1" applyFont="1" applyFill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6" fillId="16" borderId="110" xfId="0" applyFont="1" applyFill="1" applyBorder="1" applyAlignment="1">
      <alignment horizontal="center" vertical="center"/>
    </xf>
    <xf numFmtId="176" fontId="6" fillId="0" borderId="110" xfId="0" applyNumberFormat="1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/>
    </xf>
    <xf numFmtId="10" fontId="19" fillId="0" borderId="110" xfId="0" applyNumberFormat="1" applyFont="1" applyBorder="1" applyAlignment="1">
      <alignment horizontal="center" vertical="center"/>
    </xf>
    <xf numFmtId="0" fontId="20" fillId="0" borderId="110" xfId="0" applyFont="1" applyBorder="1" applyAlignment="1">
      <alignment horizontal="center" vertical="center"/>
    </xf>
    <xf numFmtId="176" fontId="5" fillId="11" borderId="113" xfId="0" applyNumberFormat="1" applyFont="1" applyFill="1" applyBorder="1" applyAlignment="1">
      <alignment horizontal="center" vertical="center"/>
    </xf>
    <xf numFmtId="0" fontId="6" fillId="5" borderId="115" xfId="0" applyNumberFormat="1" applyFont="1" applyFill="1" applyBorder="1" applyAlignment="1">
      <alignment horizontal="center" vertical="center"/>
    </xf>
    <xf numFmtId="0" fontId="6" fillId="5" borderId="116" xfId="0" applyNumberFormat="1" applyFont="1" applyFill="1" applyBorder="1" applyAlignment="1">
      <alignment horizontal="center" vertical="center"/>
    </xf>
    <xf numFmtId="0" fontId="6" fillId="10" borderId="117" xfId="0" applyFont="1" applyFill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0" fontId="19" fillId="0" borderId="110" xfId="0" applyFont="1" applyBorder="1" applyAlignment="1">
      <alignment horizontal="center" vertical="center"/>
    </xf>
    <xf numFmtId="10" fontId="6" fillId="9" borderId="26" xfId="0" applyNumberFormat="1" applyFont="1" applyFill="1" applyBorder="1" applyAlignment="1">
      <alignment horizontal="center" vertical="center"/>
    </xf>
    <xf numFmtId="182" fontId="6" fillId="0" borderId="119" xfId="0" applyNumberFormat="1" applyFont="1" applyBorder="1" applyAlignment="1">
      <alignment horizontal="center" vertical="center"/>
    </xf>
    <xf numFmtId="10" fontId="5" fillId="11" borderId="82" xfId="0" applyNumberFormat="1" applyFont="1" applyFill="1" applyBorder="1" applyAlignment="1">
      <alignment horizontal="center" vertical="center" wrapText="1"/>
    </xf>
    <xf numFmtId="0" fontId="9" fillId="5" borderId="66" xfId="0" applyFont="1" applyFill="1" applyBorder="1"/>
    <xf numFmtId="10" fontId="1" fillId="10" borderId="66" xfId="0" applyNumberFormat="1" applyFont="1" applyFill="1" applyBorder="1"/>
    <xf numFmtId="10" fontId="5" fillId="11" borderId="122" xfId="0" applyNumberFormat="1" applyFont="1" applyFill="1" applyBorder="1" applyAlignment="1">
      <alignment horizontal="center" vertical="center" wrapText="1"/>
    </xf>
    <xf numFmtId="0" fontId="1" fillId="5" borderId="124" xfId="0" applyFont="1" applyFill="1" applyBorder="1"/>
    <xf numFmtId="0" fontId="1" fillId="5" borderId="125" xfId="0" applyFont="1" applyFill="1" applyBorder="1"/>
    <xf numFmtId="0" fontId="2" fillId="5" borderId="126" xfId="0" applyFont="1" applyFill="1" applyBorder="1" applyAlignment="1">
      <alignment horizontal="center" vertical="center"/>
    </xf>
    <xf numFmtId="0" fontId="1" fillId="5" borderId="127" xfId="0" applyFont="1" applyFill="1" applyBorder="1"/>
    <xf numFmtId="0" fontId="6" fillId="5" borderId="45" xfId="0" applyNumberFormat="1" applyFont="1" applyFill="1" applyBorder="1" applyAlignment="1">
      <alignment horizontal="center" vertical="center"/>
    </xf>
    <xf numFmtId="10" fontId="22" fillId="5" borderId="48" xfId="0" applyNumberFormat="1" applyFont="1" applyFill="1" applyBorder="1" applyAlignment="1">
      <alignment horizontal="center" vertical="center"/>
    </xf>
    <xf numFmtId="0" fontId="6" fillId="15" borderId="117" xfId="0" applyFont="1" applyFill="1" applyBorder="1" applyAlignment="1">
      <alignment horizontal="center" vertical="center"/>
    </xf>
    <xf numFmtId="10" fontId="20" fillId="0" borderId="110" xfId="0" applyNumberFormat="1" applyFont="1" applyBorder="1" applyAlignment="1">
      <alignment horizontal="center" vertical="center"/>
    </xf>
    <xf numFmtId="176" fontId="5" fillId="11" borderId="131" xfId="0" applyNumberFormat="1" applyFont="1" applyFill="1" applyBorder="1" applyAlignment="1">
      <alignment horizontal="center" vertical="center"/>
    </xf>
    <xf numFmtId="176" fontId="5" fillId="11" borderId="132" xfId="0" applyNumberFormat="1" applyFont="1" applyFill="1" applyBorder="1" applyAlignment="1">
      <alignment horizontal="center" vertical="center"/>
    </xf>
    <xf numFmtId="0" fontId="5" fillId="11" borderId="132" xfId="0" applyFont="1" applyFill="1" applyBorder="1" applyAlignment="1">
      <alignment horizontal="center" vertical="center"/>
    </xf>
    <xf numFmtId="10" fontId="5" fillId="11" borderId="132" xfId="0" applyNumberFormat="1" applyFont="1" applyFill="1" applyBorder="1" applyAlignment="1">
      <alignment horizontal="center" vertical="center"/>
    </xf>
    <xf numFmtId="0" fontId="5" fillId="11" borderId="132" xfId="0" applyFont="1" applyFill="1" applyBorder="1" applyAlignment="1">
      <alignment horizontal="center" vertical="center" wrapText="1"/>
    </xf>
    <xf numFmtId="183" fontId="6" fillId="5" borderId="25" xfId="0" applyNumberFormat="1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10" fontId="6" fillId="5" borderId="15" xfId="0" applyNumberFormat="1" applyFont="1" applyFill="1" applyBorder="1" applyAlignment="1">
      <alignment horizontal="center" vertical="center"/>
    </xf>
    <xf numFmtId="183" fontId="19" fillId="5" borderId="25" xfId="0" applyNumberFormat="1" applyFont="1" applyFill="1" applyBorder="1" applyAlignment="1">
      <alignment horizontal="center" vertical="center"/>
    </xf>
    <xf numFmtId="176" fontId="19" fillId="5" borderId="15" xfId="0" applyNumberFormat="1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10" fontId="19" fillId="5" borderId="1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6" fillId="0" borderId="135" xfId="0" applyFont="1" applyBorder="1" applyAlignment="1">
      <alignment horizontal="center" vertical="center"/>
    </xf>
    <xf numFmtId="0" fontId="19" fillId="0" borderId="103" xfId="0" applyFont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7" borderId="44" xfId="0" applyFont="1" applyFill="1" applyBorder="1" applyAlignment="1">
      <alignment horizontal="center" vertical="center"/>
    </xf>
    <xf numFmtId="0" fontId="5" fillId="0" borderId="14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177" fontId="1" fillId="5" borderId="66" xfId="0" applyNumberFormat="1" applyFont="1" applyFill="1" applyBorder="1"/>
    <xf numFmtId="10" fontId="5" fillId="11" borderId="150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6" xfId="0" applyFont="1" applyFill="1" applyBorder="1"/>
    <xf numFmtId="0" fontId="20" fillId="5" borderId="15" xfId="0" applyFont="1" applyFill="1" applyBorder="1" applyAlignment="1">
      <alignment horizontal="center" vertical="center"/>
    </xf>
    <xf numFmtId="182" fontId="1" fillId="5" borderId="26" xfId="0" applyNumberFormat="1" applyFont="1" applyFill="1" applyBorder="1"/>
    <xf numFmtId="10" fontId="9" fillId="10" borderId="26" xfId="0" applyNumberFormat="1" applyFont="1" applyFill="1" applyBorder="1"/>
    <xf numFmtId="10" fontId="6" fillId="0" borderId="106" xfId="0" applyNumberFormat="1" applyFont="1" applyBorder="1" applyAlignment="1">
      <alignment horizontal="center" vertical="center"/>
    </xf>
    <xf numFmtId="0" fontId="30" fillId="0" borderId="0" xfId="0" applyFont="1"/>
    <xf numFmtId="0" fontId="6" fillId="0" borderId="50" xfId="0" applyFont="1" applyFill="1" applyBorder="1" applyAlignment="1">
      <alignment horizontal="center" vertical="center"/>
    </xf>
    <xf numFmtId="10" fontId="20" fillId="8" borderId="19" xfId="0" applyNumberFormat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179" fontId="22" fillId="5" borderId="44" xfId="0" applyNumberFormat="1" applyFont="1" applyFill="1" applyBorder="1" applyAlignment="1">
      <alignment horizontal="center" vertical="center"/>
    </xf>
    <xf numFmtId="179" fontId="21" fillId="5" borderId="44" xfId="0" applyNumberFormat="1" applyFont="1" applyFill="1" applyBorder="1" applyAlignment="1">
      <alignment horizontal="center" vertical="center"/>
    </xf>
    <xf numFmtId="179" fontId="20" fillId="5" borderId="44" xfId="0" applyNumberFormat="1" applyFont="1" applyFill="1" applyBorder="1" applyAlignment="1">
      <alignment horizontal="center" vertical="center"/>
    </xf>
    <xf numFmtId="0" fontId="6" fillId="0" borderId="129" xfId="0" applyFont="1" applyBorder="1" applyAlignment="1">
      <alignment horizontal="center" vertical="center"/>
    </xf>
    <xf numFmtId="176" fontId="6" fillId="0" borderId="130" xfId="0" applyNumberFormat="1" applyFont="1" applyBorder="1" applyAlignment="1">
      <alignment horizontal="center" vertical="center"/>
    </xf>
    <xf numFmtId="0" fontId="6" fillId="0" borderId="130" xfId="0" applyFont="1" applyBorder="1" applyAlignment="1">
      <alignment horizontal="center" vertical="center"/>
    </xf>
    <xf numFmtId="10" fontId="20" fillId="0" borderId="130" xfId="0" applyNumberFormat="1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6" fillId="9" borderId="91" xfId="0" applyFont="1" applyFill="1" applyBorder="1" applyAlignment="1">
      <alignment horizontal="center" vertical="center"/>
    </xf>
    <xf numFmtId="10" fontId="19" fillId="8" borderId="156" xfId="0" applyNumberFormat="1" applyFont="1" applyFill="1" applyBorder="1" applyAlignment="1">
      <alignment horizontal="center" vertical="center"/>
    </xf>
    <xf numFmtId="0" fontId="20" fillId="8" borderId="157" xfId="0" applyFont="1" applyFill="1" applyBorder="1" applyAlignment="1">
      <alignment horizontal="center" vertical="center"/>
    </xf>
    <xf numFmtId="176" fontId="5" fillId="11" borderId="56" xfId="0" applyNumberFormat="1" applyFont="1" applyFill="1" applyBorder="1" applyAlignment="1">
      <alignment horizontal="center" vertical="center"/>
    </xf>
    <xf numFmtId="0" fontId="5" fillId="11" borderId="72" xfId="0" applyFont="1" applyFill="1" applyBorder="1" applyAlignment="1">
      <alignment horizontal="center" vertical="center"/>
    </xf>
    <xf numFmtId="0" fontId="5" fillId="5" borderId="158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5" fillId="5" borderId="142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10" fontId="27" fillId="5" borderId="53" xfId="0" applyNumberFormat="1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 wrapText="1"/>
    </xf>
    <xf numFmtId="0" fontId="25" fillId="5" borderId="158" xfId="0" applyNumberFormat="1" applyFont="1" applyFill="1" applyBorder="1" applyAlignment="1">
      <alignment horizontal="center" vertical="center"/>
    </xf>
    <xf numFmtId="176" fontId="25" fillId="5" borderId="53" xfId="0" applyNumberFormat="1" applyFont="1" applyFill="1" applyBorder="1" applyAlignment="1">
      <alignment horizontal="center" vertical="center"/>
    </xf>
    <xf numFmtId="0" fontId="25" fillId="5" borderId="142" xfId="0" applyFont="1" applyFill="1" applyBorder="1" applyAlignment="1">
      <alignment horizontal="center" vertical="center"/>
    </xf>
    <xf numFmtId="0" fontId="25" fillId="5" borderId="53" xfId="0" applyFont="1" applyFill="1" applyBorder="1" applyAlignment="1">
      <alignment horizontal="center" vertical="center"/>
    </xf>
    <xf numFmtId="0" fontId="25" fillId="5" borderId="53" xfId="0" applyFont="1" applyFill="1" applyBorder="1" applyAlignment="1">
      <alignment horizontal="center" vertical="center" wrapText="1"/>
    </xf>
    <xf numFmtId="10" fontId="23" fillId="5" borderId="53" xfId="0" applyNumberFormat="1" applyFont="1" applyFill="1" applyBorder="1" applyAlignment="1">
      <alignment horizontal="center" vertical="center"/>
    </xf>
    <xf numFmtId="10" fontId="5" fillId="5" borderId="53" xfId="0" applyNumberFormat="1" applyFont="1" applyFill="1" applyBorder="1" applyAlignment="1">
      <alignment horizontal="center" vertical="center" wrapText="1"/>
    </xf>
    <xf numFmtId="10" fontId="6" fillId="9" borderId="80" xfId="0" applyNumberFormat="1" applyFont="1" applyFill="1" applyBorder="1" applyAlignment="1">
      <alignment horizontal="center" vertical="center"/>
    </xf>
    <xf numFmtId="10" fontId="6" fillId="9" borderId="159" xfId="0" applyNumberFormat="1" applyFont="1" applyFill="1" applyBorder="1" applyAlignment="1">
      <alignment horizontal="center" vertical="center"/>
    </xf>
    <xf numFmtId="0" fontId="9" fillId="5" borderId="44" xfId="0" applyFont="1" applyFill="1" applyBorder="1"/>
    <xf numFmtId="0" fontId="9" fillId="5" borderId="61" xfId="0" applyFont="1" applyFill="1" applyBorder="1"/>
    <xf numFmtId="0" fontId="20" fillId="5" borderId="44" xfId="0" applyFont="1" applyFill="1" applyBorder="1" applyAlignment="1">
      <alignment horizontal="center" vertical="center"/>
    </xf>
    <xf numFmtId="182" fontId="6" fillId="5" borderId="61" xfId="0" applyNumberFormat="1" applyFont="1" applyFill="1" applyBorder="1" applyAlignment="1">
      <alignment horizontal="center"/>
    </xf>
    <xf numFmtId="182" fontId="6" fillId="5" borderId="66" xfId="0" applyNumberFormat="1" applyFont="1" applyFill="1" applyBorder="1" applyAlignment="1">
      <alignment horizontal="center"/>
    </xf>
    <xf numFmtId="10" fontId="6" fillId="9" borderId="66" xfId="0" applyNumberFormat="1" applyFont="1" applyFill="1" applyBorder="1" applyAlignment="1">
      <alignment horizontal="center"/>
    </xf>
    <xf numFmtId="10" fontId="2" fillId="9" borderId="66" xfId="0" applyNumberFormat="1" applyFont="1" applyFill="1" applyBorder="1" applyAlignment="1">
      <alignment horizontal="center"/>
    </xf>
    <xf numFmtId="182" fontId="6" fillId="0" borderId="107" xfId="0" applyNumberFormat="1" applyFont="1" applyBorder="1" applyAlignment="1">
      <alignment horizontal="center"/>
    </xf>
    <xf numFmtId="10" fontId="5" fillId="5" borderId="53" xfId="0" applyNumberFormat="1" applyFont="1" applyFill="1" applyBorder="1" applyAlignment="1">
      <alignment horizontal="center" vertical="center"/>
    </xf>
    <xf numFmtId="10" fontId="5" fillId="5" borderId="66" xfId="0" applyNumberFormat="1" applyFont="1" applyFill="1" applyBorder="1" applyAlignment="1">
      <alignment horizontal="center" vertical="center" wrapText="1"/>
    </xf>
    <xf numFmtId="10" fontId="25" fillId="5" borderId="53" xfId="0" applyNumberFormat="1" applyFont="1" applyFill="1" applyBorder="1" applyAlignment="1">
      <alignment horizontal="center" vertical="center"/>
    </xf>
    <xf numFmtId="10" fontId="25" fillId="5" borderId="66" xfId="0" applyNumberFormat="1" applyFont="1" applyFill="1" applyBorder="1" applyAlignment="1">
      <alignment horizontal="center" vertical="center" wrapText="1"/>
    </xf>
    <xf numFmtId="177" fontId="23" fillId="5" borderId="53" xfId="0" applyNumberFormat="1" applyFont="1" applyFill="1" applyBorder="1" applyAlignment="1">
      <alignment horizontal="center" vertical="center"/>
    </xf>
    <xf numFmtId="0" fontId="5" fillId="5" borderId="66" xfId="0" applyNumberFormat="1" applyFont="1" applyFill="1" applyBorder="1" applyAlignment="1">
      <alignment horizontal="center" vertical="center" wrapText="1"/>
    </xf>
    <xf numFmtId="181" fontId="5" fillId="5" borderId="66" xfId="0" applyNumberFormat="1" applyFont="1" applyFill="1" applyBorder="1" applyAlignment="1">
      <alignment horizontal="center" vertical="center" wrapText="1"/>
    </xf>
    <xf numFmtId="10" fontId="24" fillId="5" borderId="53" xfId="0" applyNumberFormat="1" applyFont="1" applyFill="1" applyBorder="1" applyAlignment="1">
      <alignment horizontal="center" vertical="center"/>
    </xf>
    <xf numFmtId="0" fontId="25" fillId="9" borderId="53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82" fontId="6" fillId="0" borderId="160" xfId="0" applyNumberFormat="1" applyFont="1" applyBorder="1" applyAlignment="1">
      <alignment horizontal="center" vertical="center"/>
    </xf>
    <xf numFmtId="0" fontId="31" fillId="0" borderId="0" xfId="0" applyFont="1"/>
    <xf numFmtId="0" fontId="32" fillId="0" borderId="15" xfId="0" applyFont="1" applyBorder="1" applyAlignment="1">
      <alignment horizontal="center" vertical="center"/>
    </xf>
    <xf numFmtId="10" fontId="25" fillId="11" borderId="44" xfId="0" applyNumberFormat="1" applyFont="1" applyFill="1" applyBorder="1" applyAlignment="1">
      <alignment horizontal="center" vertical="center"/>
    </xf>
    <xf numFmtId="0" fontId="25" fillId="11" borderId="4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10" fontId="25" fillId="11" borderId="55" xfId="0" applyNumberFormat="1" applyFont="1" applyFill="1" applyBorder="1" applyAlignment="1">
      <alignment horizontal="center" vertical="center"/>
    </xf>
    <xf numFmtId="0" fontId="25" fillId="11" borderId="55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24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5" fillId="5" borderId="43" xfId="0" applyFont="1" applyFill="1" applyBorder="1" applyAlignment="1">
      <alignment horizontal="center" vertical="center"/>
    </xf>
    <xf numFmtId="0" fontId="28" fillId="5" borderId="44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0" fontId="25" fillId="5" borderId="51" xfId="0" applyFont="1" applyFill="1" applyBorder="1" applyAlignment="1">
      <alignment horizontal="center" vertical="center"/>
    </xf>
    <xf numFmtId="0" fontId="27" fillId="5" borderId="53" xfId="0" applyFont="1" applyFill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176" fontId="6" fillId="0" borderId="101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10" fontId="20" fillId="0" borderId="101" xfId="0" applyNumberFormat="1" applyFont="1" applyBorder="1" applyAlignment="1">
      <alignment horizontal="center" vertical="center"/>
    </xf>
    <xf numFmtId="0" fontId="24" fillId="0" borderId="101" xfId="0" applyFont="1" applyBorder="1" applyAlignment="1">
      <alignment horizontal="center" vertical="center"/>
    </xf>
    <xf numFmtId="0" fontId="25" fillId="0" borderId="101" xfId="0" applyFont="1" applyBorder="1" applyAlignment="1">
      <alignment horizontal="center" vertical="center"/>
    </xf>
    <xf numFmtId="0" fontId="5" fillId="0" borderId="163" xfId="0" applyFont="1" applyBorder="1" applyAlignment="1">
      <alignment horizontal="center" vertical="center"/>
    </xf>
    <xf numFmtId="10" fontId="19" fillId="0" borderId="110" xfId="0" applyNumberFormat="1" applyFont="1" applyFill="1" applyBorder="1" applyAlignment="1">
      <alignment horizontal="center" vertical="center"/>
    </xf>
    <xf numFmtId="0" fontId="6" fillId="0" borderId="110" xfId="0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10" fontId="19" fillId="5" borderId="48" xfId="0" applyNumberFormat="1" applyFont="1" applyFill="1" applyBorder="1" applyAlignment="1">
      <alignment horizontal="center" vertical="center"/>
    </xf>
    <xf numFmtId="0" fontId="24" fillId="5" borderId="48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6" fillId="18" borderId="44" xfId="0" applyFont="1" applyFill="1" applyBorder="1" applyAlignment="1">
      <alignment horizontal="center" vertical="center"/>
    </xf>
    <xf numFmtId="0" fontId="6" fillId="18" borderId="110" xfId="0" applyFont="1" applyFill="1" applyBorder="1" applyAlignment="1">
      <alignment horizontal="center" vertical="center"/>
    </xf>
    <xf numFmtId="10" fontId="19" fillId="18" borderId="110" xfId="0" applyNumberFormat="1" applyFont="1" applyFill="1" applyBorder="1" applyAlignment="1">
      <alignment horizontal="center" vertical="center"/>
    </xf>
    <xf numFmtId="0" fontId="5" fillId="18" borderId="44" xfId="0" applyFont="1" applyFill="1" applyBorder="1" applyAlignment="1">
      <alignment horizontal="center" vertical="center"/>
    </xf>
    <xf numFmtId="10" fontId="20" fillId="0" borderId="110" xfId="0" applyNumberFormat="1" applyFont="1" applyFill="1" applyBorder="1" applyAlignment="1">
      <alignment horizontal="center" vertical="center"/>
    </xf>
    <xf numFmtId="0" fontId="2" fillId="18" borderId="53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10" fontId="20" fillId="18" borderId="19" xfId="0" applyNumberFormat="1" applyFont="1" applyFill="1" applyBorder="1" applyAlignment="1">
      <alignment horizontal="center" vertical="center"/>
    </xf>
    <xf numFmtId="0" fontId="25" fillId="2" borderId="53" xfId="0" applyFont="1" applyFill="1" applyBorder="1" applyAlignment="1">
      <alignment horizontal="center" vertical="center"/>
    </xf>
    <xf numFmtId="10" fontId="20" fillId="18" borderId="44" xfId="0" applyNumberFormat="1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10" fontId="6" fillId="10" borderId="16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/>
    </xf>
    <xf numFmtId="10" fontId="6" fillId="10" borderId="80" xfId="0" applyNumberFormat="1" applyFont="1" applyFill="1" applyBorder="1" applyAlignment="1">
      <alignment horizontal="center" vertical="center"/>
    </xf>
    <xf numFmtId="0" fontId="23" fillId="0" borderId="59" xfId="0" applyFont="1" applyFill="1" applyBorder="1" applyAlignment="1">
      <alignment horizontal="center" vertical="center"/>
    </xf>
    <xf numFmtId="0" fontId="5" fillId="11" borderId="82" xfId="0" applyFont="1" applyFill="1" applyBorder="1" applyAlignment="1">
      <alignment horizontal="center" vertical="center" wrapText="1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182" fontId="24" fillId="5" borderId="53" xfId="0" applyNumberFormat="1" applyFont="1" applyFill="1" applyBorder="1" applyAlignment="1">
      <alignment horizontal="center" vertical="center"/>
    </xf>
    <xf numFmtId="10" fontId="5" fillId="9" borderId="66" xfId="0" applyNumberFormat="1" applyFont="1" applyFill="1" applyBorder="1" applyAlignment="1">
      <alignment horizontal="center" vertical="center"/>
    </xf>
    <xf numFmtId="182" fontId="27" fillId="5" borderId="53" xfId="0" applyNumberFormat="1" applyFont="1" applyFill="1" applyBorder="1" applyAlignment="1">
      <alignment horizontal="center" vertical="center"/>
    </xf>
    <xf numFmtId="10" fontId="25" fillId="10" borderId="66" xfId="0" applyNumberFormat="1" applyFont="1" applyFill="1" applyBorder="1" applyAlignment="1">
      <alignment horizontal="center" vertical="center"/>
    </xf>
    <xf numFmtId="10" fontId="5" fillId="5" borderId="66" xfId="0" applyNumberFormat="1" applyFont="1" applyFill="1" applyBorder="1" applyAlignment="1">
      <alignment horizontal="center" vertical="center"/>
    </xf>
    <xf numFmtId="10" fontId="5" fillId="0" borderId="101" xfId="0" applyNumberFormat="1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10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6" fillId="10" borderId="119" xfId="0" applyNumberFormat="1" applyFont="1" applyFill="1" applyBorder="1" applyAlignment="1">
      <alignment horizontal="center" vertical="center"/>
    </xf>
    <xf numFmtId="10" fontId="5" fillId="5" borderId="48" xfId="0" applyNumberFormat="1" applyFont="1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0" fontId="24" fillId="5" borderId="44" xfId="0" applyNumberFormat="1" applyFont="1" applyFill="1" applyBorder="1" applyAlignment="1">
      <alignment horizontal="center" vertical="center"/>
    </xf>
    <xf numFmtId="10" fontId="5" fillId="10" borderId="61" xfId="0" applyNumberFormat="1" applyFont="1" applyFill="1" applyBorder="1" applyAlignment="1">
      <alignment horizontal="center" vertical="center"/>
    </xf>
    <xf numFmtId="0" fontId="23" fillId="5" borderId="44" xfId="0" applyNumberFormat="1" applyFont="1" applyFill="1" applyBorder="1" applyAlignment="1">
      <alignment horizontal="center" vertical="center"/>
    </xf>
    <xf numFmtId="10" fontId="5" fillId="18" borderId="61" xfId="0" applyNumberFormat="1" applyFont="1" applyFill="1" applyBorder="1" applyAlignment="1">
      <alignment horizontal="center" vertical="center"/>
    </xf>
    <xf numFmtId="10" fontId="19" fillId="18" borderId="44" xfId="0" applyNumberFormat="1" applyFont="1" applyFill="1" applyBorder="1" applyAlignment="1">
      <alignment horizontal="center" vertical="center"/>
    </xf>
    <xf numFmtId="0" fontId="22" fillId="18" borderId="44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176" fontId="5" fillId="11" borderId="41" xfId="0" applyNumberFormat="1" applyFont="1" applyFill="1" applyBorder="1" applyAlignment="1">
      <alignment horizontal="center" vertical="center"/>
    </xf>
    <xf numFmtId="176" fontId="5" fillId="11" borderId="42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10" fontId="25" fillId="11" borderId="42" xfId="0" applyNumberFormat="1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6" fillId="18" borderId="48" xfId="0" applyFont="1" applyFill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10" fontId="22" fillId="18" borderId="48" xfId="0" applyNumberFormat="1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5" fillId="19" borderId="48" xfId="0" applyFont="1" applyFill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42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 wrapText="1"/>
    </xf>
    <xf numFmtId="0" fontId="5" fillId="11" borderId="60" xfId="0" applyFont="1" applyFill="1" applyBorder="1" applyAlignment="1">
      <alignment horizontal="center" vertical="center" wrapText="1"/>
    </xf>
    <xf numFmtId="0" fontId="5" fillId="5" borderId="48" xfId="0" applyNumberFormat="1" applyFont="1" applyFill="1" applyBorder="1" applyAlignment="1">
      <alignment horizontal="center" vertical="center"/>
    </xf>
    <xf numFmtId="10" fontId="5" fillId="9" borderId="63" xfId="0" applyNumberFormat="1" applyFont="1" applyFill="1" applyBorder="1" applyAlignment="1">
      <alignment horizontal="center" vertical="center"/>
    </xf>
    <xf numFmtId="0" fontId="23" fillId="5" borderId="48" xfId="0" applyNumberFormat="1" applyFont="1" applyFill="1" applyBorder="1" applyAlignment="1">
      <alignment horizontal="center" vertical="center"/>
    </xf>
    <xf numFmtId="0" fontId="5" fillId="5" borderId="66" xfId="0" applyFont="1" applyFill="1" applyBorder="1" applyAlignment="1">
      <alignment horizontal="center" vertical="center"/>
    </xf>
    <xf numFmtId="10" fontId="5" fillId="10" borderId="6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82" fontId="6" fillId="0" borderId="10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23" fillId="5" borderId="44" xfId="0" applyFont="1" applyFill="1" applyBorder="1" applyAlignment="1">
      <alignment horizontal="center" vertical="center"/>
    </xf>
    <xf numFmtId="0" fontId="5" fillId="5" borderId="43" xfId="0" applyNumberFormat="1" applyFont="1" applyFill="1" applyBorder="1" applyAlignment="1">
      <alignment horizontal="center" vertical="center"/>
    </xf>
    <xf numFmtId="0" fontId="25" fillId="5" borderId="43" xfId="0" applyNumberFormat="1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0" fontId="5" fillId="10" borderId="66" xfId="0" applyNumberFormat="1" applyFont="1" applyFill="1" applyBorder="1" applyAlignment="1">
      <alignment horizontal="center" vertical="center"/>
    </xf>
    <xf numFmtId="182" fontId="23" fillId="5" borderId="53" xfId="0" applyNumberFormat="1" applyFont="1" applyFill="1" applyBorder="1" applyAlignment="1">
      <alignment horizontal="center" vertical="center"/>
    </xf>
    <xf numFmtId="177" fontId="5" fillId="5" borderId="66" xfId="0" applyNumberFormat="1" applyFont="1" applyFill="1" applyBorder="1" applyAlignment="1">
      <alignment horizontal="center" vertical="center"/>
    </xf>
    <xf numFmtId="182" fontId="28" fillId="5" borderId="53" xfId="0" applyNumberFormat="1" applyFont="1" applyFill="1" applyBorder="1" applyAlignment="1">
      <alignment horizontal="center" vertical="center"/>
    </xf>
    <xf numFmtId="177" fontId="25" fillId="5" borderId="66" xfId="0" applyNumberFormat="1" applyFont="1" applyFill="1" applyBorder="1" applyAlignment="1">
      <alignment horizontal="center" vertical="center"/>
    </xf>
    <xf numFmtId="183" fontId="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183" fontId="6" fillId="5" borderId="44" xfId="0" applyNumberFormat="1" applyFont="1" applyFill="1" applyBorder="1" applyAlignment="1">
      <alignment horizontal="center" vertical="center"/>
    </xf>
    <xf numFmtId="0" fontId="5" fillId="0" borderId="130" xfId="0" applyFont="1" applyBorder="1" applyAlignment="1">
      <alignment horizontal="center" vertical="center"/>
    </xf>
    <xf numFmtId="0" fontId="24" fillId="0" borderId="130" xfId="0" applyFont="1" applyBorder="1" applyAlignment="1">
      <alignment horizontal="center" vertical="center"/>
    </xf>
    <xf numFmtId="0" fontId="25" fillId="0" borderId="130" xfId="0" applyFont="1" applyBorder="1" applyAlignment="1">
      <alignment horizontal="center" vertical="center"/>
    </xf>
    <xf numFmtId="10" fontId="25" fillId="11" borderId="132" xfId="0" applyNumberFormat="1" applyFont="1" applyFill="1" applyBorder="1" applyAlignment="1">
      <alignment horizontal="center" vertical="center"/>
    </xf>
    <xf numFmtId="0" fontId="25" fillId="11" borderId="132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0" fontId="5" fillId="5" borderId="167" xfId="0" applyFont="1" applyFill="1" applyBorder="1" applyAlignment="1">
      <alignment horizontal="center" vertical="center"/>
    </xf>
    <xf numFmtId="176" fontId="6" fillId="5" borderId="168" xfId="0" applyNumberFormat="1" applyFont="1" applyFill="1" applyBorder="1" applyAlignment="1">
      <alignment horizontal="center" vertical="center"/>
    </xf>
    <xf numFmtId="0" fontId="6" fillId="5" borderId="168" xfId="0" applyFont="1" applyFill="1" applyBorder="1" applyAlignment="1">
      <alignment horizontal="center" vertical="center"/>
    </xf>
    <xf numFmtId="10" fontId="21" fillId="5" borderId="168" xfId="0" applyNumberFormat="1" applyFont="1" applyFill="1" applyBorder="1" applyAlignment="1">
      <alignment horizontal="center" vertical="center"/>
    </xf>
    <xf numFmtId="0" fontId="23" fillId="5" borderId="168" xfId="0" applyFont="1" applyFill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/>
    </xf>
    <xf numFmtId="176" fontId="2" fillId="20" borderId="44" xfId="0" applyNumberFormat="1" applyFont="1" applyFill="1" applyBorder="1" applyAlignment="1">
      <alignment horizontal="center" vertical="center"/>
    </xf>
    <xf numFmtId="10" fontId="20" fillId="20" borderId="44" xfId="0" applyNumberFormat="1" applyFont="1" applyFill="1" applyBorder="1" applyAlignment="1">
      <alignment horizontal="center" vertical="center"/>
    </xf>
    <xf numFmtId="0" fontId="20" fillId="20" borderId="44" xfId="0" applyFont="1" applyFill="1" applyBorder="1" applyAlignment="1">
      <alignment horizontal="center" vertical="center"/>
    </xf>
    <xf numFmtId="0" fontId="21" fillId="20" borderId="44" xfId="0" applyFont="1" applyFill="1" applyBorder="1" applyAlignment="1">
      <alignment horizontal="center" vertical="center"/>
    </xf>
    <xf numFmtId="0" fontId="2" fillId="20" borderId="169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vertical="center"/>
    </xf>
    <xf numFmtId="177" fontId="25" fillId="10" borderId="66" xfId="0" applyNumberFormat="1" applyFont="1" applyFill="1" applyBorder="1" applyAlignment="1">
      <alignment horizontal="center" vertical="center"/>
    </xf>
    <xf numFmtId="10" fontId="5" fillId="0" borderId="130" xfId="0" applyNumberFormat="1" applyFont="1" applyBorder="1" applyAlignment="1">
      <alignment horizontal="center" vertical="center"/>
    </xf>
    <xf numFmtId="0" fontId="5" fillId="11" borderId="150" xfId="0" applyFont="1" applyFill="1" applyBorder="1" applyAlignment="1">
      <alignment horizontal="center" vertical="center" wrapText="1"/>
    </xf>
    <xf numFmtId="183" fontId="21" fillId="18" borderId="44" xfId="0" applyNumberFormat="1" applyFont="1" applyFill="1" applyBorder="1" applyAlignment="1">
      <alignment horizontal="center" vertical="center"/>
    </xf>
    <xf numFmtId="10" fontId="1" fillId="18" borderId="44" xfId="0" applyNumberFormat="1" applyFont="1" applyFill="1" applyBorder="1" applyAlignment="1">
      <alignment horizontal="center" vertical="center"/>
    </xf>
    <xf numFmtId="177" fontId="1" fillId="18" borderId="151" xfId="0" applyNumberFormat="1" applyFont="1" applyFill="1" applyBorder="1" applyAlignment="1">
      <alignment horizontal="center" vertical="center"/>
    </xf>
    <xf numFmtId="0" fontId="22" fillId="18" borderId="44" xfId="0" applyNumberFormat="1" applyFont="1" applyFill="1" applyBorder="1" applyAlignment="1">
      <alignment horizontal="center" vertical="center"/>
    </xf>
    <xf numFmtId="10" fontId="25" fillId="9" borderId="66" xfId="0" applyNumberFormat="1" applyFont="1" applyFill="1" applyBorder="1" applyAlignment="1">
      <alignment horizontal="center" vertical="center"/>
    </xf>
    <xf numFmtId="177" fontId="23" fillId="5" borderId="168" xfId="0" applyNumberFormat="1" applyFont="1" applyFill="1" applyBorder="1" applyAlignment="1">
      <alignment horizontal="center" vertical="center"/>
    </xf>
    <xf numFmtId="10" fontId="5" fillId="5" borderId="168" xfId="0" applyNumberFormat="1" applyFont="1" applyFill="1" applyBorder="1" applyAlignment="1">
      <alignment horizontal="center" vertical="center"/>
    </xf>
    <xf numFmtId="10" fontId="5" fillId="5" borderId="172" xfId="0" applyNumberFormat="1" applyFont="1" applyFill="1" applyBorder="1" applyAlignment="1">
      <alignment horizontal="center" vertical="center"/>
    </xf>
    <xf numFmtId="0" fontId="21" fillId="18" borderId="44" xfId="0" applyNumberFormat="1" applyFont="1" applyFill="1" applyBorder="1" applyAlignment="1">
      <alignment horizontal="center" vertical="center"/>
    </xf>
    <xf numFmtId="183" fontId="21" fillId="20" borderId="44" xfId="0" applyNumberFormat="1" applyFont="1" applyFill="1" applyBorder="1" applyAlignment="1">
      <alignment horizontal="center" vertical="center"/>
    </xf>
    <xf numFmtId="10" fontId="1" fillId="20" borderId="44" xfId="0" applyNumberFormat="1" applyFont="1" applyFill="1" applyBorder="1" applyAlignment="1">
      <alignment horizontal="center" vertical="center"/>
    </xf>
    <xf numFmtId="177" fontId="1" fillId="20" borderId="151" xfId="0" applyNumberFormat="1" applyFont="1" applyFill="1" applyBorder="1" applyAlignment="1">
      <alignment horizontal="center" vertical="center"/>
    </xf>
    <xf numFmtId="0" fontId="22" fillId="20" borderId="44" xfId="0" applyNumberFormat="1" applyFont="1" applyFill="1" applyBorder="1" applyAlignment="1">
      <alignment horizontal="center" vertical="center"/>
    </xf>
    <xf numFmtId="177" fontId="5" fillId="20" borderId="66" xfId="0" applyNumberFormat="1" applyFont="1" applyFill="1" applyBorder="1" applyAlignment="1">
      <alignment horizontal="center" vertical="center"/>
    </xf>
    <xf numFmtId="0" fontId="21" fillId="20" borderId="44" xfId="0" applyNumberFormat="1" applyFont="1" applyFill="1" applyBorder="1" applyAlignment="1">
      <alignment horizontal="center" vertical="center"/>
    </xf>
    <xf numFmtId="10" fontId="1" fillId="20" borderId="173" xfId="0" applyNumberFormat="1" applyFont="1" applyFill="1" applyBorder="1" applyAlignment="1">
      <alignment horizontal="center" vertical="center"/>
    </xf>
    <xf numFmtId="0" fontId="2" fillId="21" borderId="44" xfId="0" applyFont="1" applyFill="1" applyBorder="1" applyAlignment="1">
      <alignment horizontal="center" vertical="center"/>
    </xf>
    <xf numFmtId="176" fontId="2" fillId="21" borderId="44" xfId="0" applyNumberFormat="1" applyFont="1" applyFill="1" applyBorder="1" applyAlignment="1">
      <alignment horizontal="center" vertical="center"/>
    </xf>
    <xf numFmtId="0" fontId="2" fillId="21" borderId="55" xfId="0" applyFont="1" applyFill="1" applyBorder="1" applyAlignment="1">
      <alignment horizontal="center" vertical="center"/>
    </xf>
    <xf numFmtId="10" fontId="20" fillId="21" borderId="44" xfId="0" applyNumberFormat="1" applyFont="1" applyFill="1" applyBorder="1" applyAlignment="1">
      <alignment horizontal="center" vertical="center"/>
    </xf>
    <xf numFmtId="0" fontId="21" fillId="21" borderId="44" xfId="0" applyFont="1" applyFill="1" applyBorder="1" applyAlignment="1">
      <alignment horizontal="center" vertical="center"/>
    </xf>
    <xf numFmtId="0" fontId="6" fillId="21" borderId="44" xfId="0" applyFont="1" applyFill="1" applyBorder="1" applyAlignment="1">
      <alignment horizontal="center" vertical="center"/>
    </xf>
    <xf numFmtId="0" fontId="2" fillId="20" borderId="53" xfId="0" applyFont="1" applyFill="1" applyBorder="1" applyAlignment="1">
      <alignment horizontal="center" vertical="center"/>
    </xf>
    <xf numFmtId="176" fontId="2" fillId="20" borderId="53" xfId="0" applyNumberFormat="1" applyFont="1" applyFill="1" applyBorder="1" applyAlignment="1">
      <alignment horizontal="center" vertical="center"/>
    </xf>
    <xf numFmtId="0" fontId="2" fillId="20" borderId="130" xfId="0" applyFont="1" applyFill="1" applyBorder="1" applyAlignment="1">
      <alignment horizontal="center" vertical="center"/>
    </xf>
    <xf numFmtId="10" fontId="20" fillId="20" borderId="53" xfId="0" applyNumberFormat="1" applyFont="1" applyFill="1" applyBorder="1" applyAlignment="1">
      <alignment horizontal="center" vertical="center"/>
    </xf>
    <xf numFmtId="0" fontId="21" fillId="20" borderId="53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2" fillId="21" borderId="174" xfId="0" applyFont="1" applyFill="1" applyBorder="1" applyAlignment="1">
      <alignment horizontal="center" vertical="center"/>
    </xf>
    <xf numFmtId="176" fontId="2" fillId="21" borderId="175" xfId="0" applyNumberFormat="1" applyFont="1" applyFill="1" applyBorder="1" applyAlignment="1">
      <alignment horizontal="center" vertical="center"/>
    </xf>
    <xf numFmtId="0" fontId="2" fillId="21" borderId="175" xfId="0" applyFont="1" applyFill="1" applyBorder="1" applyAlignment="1">
      <alignment horizontal="center" vertical="center"/>
    </xf>
    <xf numFmtId="10" fontId="20" fillId="21" borderId="175" xfId="0" applyNumberFormat="1" applyFont="1" applyFill="1" applyBorder="1" applyAlignment="1">
      <alignment horizontal="center" vertical="center"/>
    </xf>
    <xf numFmtId="0" fontId="21" fillId="21" borderId="175" xfId="0" applyFont="1" applyFill="1" applyBorder="1" applyAlignment="1">
      <alignment horizontal="center" vertical="center"/>
    </xf>
    <xf numFmtId="0" fontId="6" fillId="21" borderId="175" xfId="0" applyFont="1" applyFill="1" applyBorder="1" applyAlignment="1">
      <alignment horizontal="center" vertical="center"/>
    </xf>
    <xf numFmtId="0" fontId="2" fillId="20" borderId="176" xfId="0" applyFont="1" applyFill="1" applyBorder="1" applyAlignment="1">
      <alignment horizontal="center" vertical="center"/>
    </xf>
    <xf numFmtId="176" fontId="2" fillId="20" borderId="177" xfId="0" applyNumberFormat="1" applyFont="1" applyFill="1" applyBorder="1" applyAlignment="1">
      <alignment horizontal="center" vertical="center"/>
    </xf>
    <xf numFmtId="0" fontId="2" fillId="20" borderId="177" xfId="0" applyFont="1" applyFill="1" applyBorder="1" applyAlignment="1">
      <alignment horizontal="center" vertical="center"/>
    </xf>
    <xf numFmtId="10" fontId="20" fillId="20" borderId="177" xfId="0" applyNumberFormat="1" applyFont="1" applyFill="1" applyBorder="1" applyAlignment="1">
      <alignment horizontal="center" vertical="center"/>
    </xf>
    <xf numFmtId="0" fontId="21" fillId="20" borderId="177" xfId="0" applyFont="1" applyFill="1" applyBorder="1" applyAlignment="1">
      <alignment horizontal="center" vertical="center"/>
    </xf>
    <xf numFmtId="0" fontId="6" fillId="4" borderId="177" xfId="0" applyFont="1" applyFill="1" applyBorder="1" applyAlignment="1">
      <alignment horizontal="center" vertical="center"/>
    </xf>
    <xf numFmtId="0" fontId="2" fillId="20" borderId="179" xfId="0" applyFont="1" applyFill="1" applyBorder="1" applyAlignment="1">
      <alignment horizontal="center" vertical="center"/>
    </xf>
    <xf numFmtId="176" fontId="2" fillId="20" borderId="180" xfId="0" applyNumberFormat="1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10" fontId="19" fillId="20" borderId="180" xfId="0" applyNumberFormat="1" applyFont="1" applyFill="1" applyBorder="1" applyAlignment="1">
      <alignment horizontal="center" vertical="center"/>
    </xf>
    <xf numFmtId="0" fontId="21" fillId="20" borderId="180" xfId="0" applyFont="1" applyFill="1" applyBorder="1" applyAlignment="1">
      <alignment horizontal="center" vertical="center"/>
    </xf>
    <xf numFmtId="0" fontId="6" fillId="15" borderId="180" xfId="0" applyFont="1" applyFill="1" applyBorder="1" applyAlignment="1">
      <alignment horizontal="center" vertical="center"/>
    </xf>
    <xf numFmtId="10" fontId="20" fillId="20" borderId="180" xfId="0" applyNumberFormat="1" applyFont="1" applyFill="1" applyBorder="1" applyAlignment="1">
      <alignment horizontal="center" vertical="center"/>
    </xf>
    <xf numFmtId="0" fontId="6" fillId="20" borderId="180" xfId="0" applyFont="1" applyFill="1" applyBorder="1" applyAlignment="1">
      <alignment horizontal="center" vertical="center"/>
    </xf>
    <xf numFmtId="0" fontId="2" fillId="20" borderId="145" xfId="0" applyFont="1" applyFill="1" applyBorder="1" applyAlignment="1">
      <alignment horizontal="center" vertical="center"/>
    </xf>
    <xf numFmtId="176" fontId="2" fillId="20" borderId="55" xfId="0" applyNumberFormat="1" applyFont="1" applyFill="1" applyBorder="1" applyAlignment="1">
      <alignment horizontal="center" vertical="center"/>
    </xf>
    <xf numFmtId="10" fontId="20" fillId="20" borderId="55" xfId="0" applyNumberFormat="1" applyFont="1" applyFill="1" applyBorder="1" applyAlignment="1">
      <alignment horizontal="center" vertical="center"/>
    </xf>
    <xf numFmtId="0" fontId="21" fillId="20" borderId="55" xfId="0" applyFont="1" applyFill="1" applyBorder="1" applyAlignment="1">
      <alignment horizontal="center" vertical="center"/>
    </xf>
    <xf numFmtId="0" fontId="6" fillId="20" borderId="55" xfId="0" applyFont="1" applyFill="1" applyBorder="1" applyAlignment="1">
      <alignment horizontal="center" vertical="center"/>
    </xf>
    <xf numFmtId="0" fontId="5" fillId="20" borderId="167" xfId="0" applyFont="1" applyFill="1" applyBorder="1" applyAlignment="1">
      <alignment horizontal="center" vertical="center"/>
    </xf>
    <xf numFmtId="176" fontId="6" fillId="20" borderId="168" xfId="0" applyNumberFormat="1" applyFont="1" applyFill="1" applyBorder="1" applyAlignment="1">
      <alignment horizontal="center" vertical="center"/>
    </xf>
    <xf numFmtId="0" fontId="6" fillId="20" borderId="168" xfId="0" applyFont="1" applyFill="1" applyBorder="1" applyAlignment="1">
      <alignment horizontal="center" vertical="center"/>
    </xf>
    <xf numFmtId="10" fontId="21" fillId="20" borderId="168" xfId="0" applyNumberFormat="1" applyFont="1" applyFill="1" applyBorder="1" applyAlignment="1">
      <alignment horizontal="center" vertical="center"/>
    </xf>
    <xf numFmtId="0" fontId="23" fillId="20" borderId="16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0" fontId="20" fillId="0" borderId="28" xfId="0" applyNumberFormat="1" applyFont="1" applyBorder="1" applyAlignment="1">
      <alignment horizontal="center" vertical="center"/>
    </xf>
    <xf numFmtId="176" fontId="5" fillId="11" borderId="182" xfId="0" applyNumberFormat="1" applyFont="1" applyFill="1" applyBorder="1" applyAlignment="1">
      <alignment horizontal="center" vertical="center"/>
    </xf>
    <xf numFmtId="176" fontId="5" fillId="11" borderId="183" xfId="0" applyNumberFormat="1" applyFont="1" applyFill="1" applyBorder="1" applyAlignment="1">
      <alignment horizontal="center" vertical="center"/>
    </xf>
    <xf numFmtId="0" fontId="5" fillId="11" borderId="183" xfId="0" applyFont="1" applyFill="1" applyBorder="1" applyAlignment="1">
      <alignment horizontal="center" vertical="center"/>
    </xf>
    <xf numFmtId="10" fontId="25" fillId="11" borderId="183" xfId="0" applyNumberFormat="1" applyFont="1" applyFill="1" applyBorder="1" applyAlignment="1">
      <alignment horizontal="center" vertical="center"/>
    </xf>
    <xf numFmtId="0" fontId="25" fillId="11" borderId="183" xfId="0" applyFont="1" applyFill="1" applyBorder="1" applyAlignment="1">
      <alignment horizontal="center" vertical="center"/>
    </xf>
    <xf numFmtId="0" fontId="2" fillId="20" borderId="184" xfId="0" applyFont="1" applyFill="1" applyBorder="1" applyAlignment="1">
      <alignment horizontal="center" vertical="center"/>
    </xf>
    <xf numFmtId="0" fontId="20" fillId="20" borderId="5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10" fontId="19" fillId="20" borderId="55" xfId="0" applyNumberFormat="1" applyFont="1" applyFill="1" applyBorder="1" applyAlignment="1">
      <alignment horizontal="center" vertical="center"/>
    </xf>
    <xf numFmtId="0" fontId="5" fillId="20" borderId="69" xfId="0" applyFont="1" applyFill="1" applyBorder="1" applyAlignment="1">
      <alignment horizontal="center" vertical="center"/>
    </xf>
    <xf numFmtId="176" fontId="6" fillId="20" borderId="52" xfId="0" applyNumberFormat="1" applyFont="1" applyFill="1" applyBorder="1" applyAlignment="1">
      <alignment horizontal="center" vertical="center"/>
    </xf>
    <xf numFmtId="0" fontId="6" fillId="20" borderId="52" xfId="0" applyFont="1" applyFill="1" applyBorder="1" applyAlignment="1">
      <alignment horizontal="center" vertical="center"/>
    </xf>
    <xf numFmtId="10" fontId="20" fillId="20" borderId="52" xfId="0" applyNumberFormat="1" applyFont="1" applyFill="1" applyBorder="1" applyAlignment="1">
      <alignment horizontal="center" vertical="center"/>
    </xf>
    <xf numFmtId="0" fontId="24" fillId="20" borderId="52" xfId="0" applyFont="1" applyFill="1" applyBorder="1" applyAlignment="1">
      <alignment horizontal="center" vertical="center"/>
    </xf>
    <xf numFmtId="0" fontId="25" fillId="20" borderId="52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178" fontId="19" fillId="20" borderId="55" xfId="0" applyNumberFormat="1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20" borderId="185" xfId="0" applyFont="1" applyFill="1" applyBorder="1" applyAlignment="1">
      <alignment horizontal="center" vertical="center"/>
    </xf>
    <xf numFmtId="176" fontId="2" fillId="20" borderId="130" xfId="0" applyNumberFormat="1" applyFont="1" applyFill="1" applyBorder="1" applyAlignment="1">
      <alignment horizontal="center" vertical="center"/>
    </xf>
    <xf numFmtId="10" fontId="20" fillId="20" borderId="130" xfId="0" applyNumberFormat="1" applyFont="1" applyFill="1" applyBorder="1" applyAlignment="1">
      <alignment horizontal="center" vertical="center"/>
    </xf>
    <xf numFmtId="178" fontId="19" fillId="20" borderId="130" xfId="0" applyNumberFormat="1" applyFont="1" applyFill="1" applyBorder="1" applyAlignment="1">
      <alignment horizontal="center" vertical="center"/>
    </xf>
    <xf numFmtId="0" fontId="2" fillId="2" borderId="13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0" fontId="21" fillId="20" borderId="53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0" fontId="22" fillId="20" borderId="53" xfId="0" applyNumberFormat="1" applyFont="1" applyFill="1" applyBorder="1" applyAlignment="1">
      <alignment horizontal="center" vertical="center"/>
    </xf>
    <xf numFmtId="0" fontId="21" fillId="21" borderId="44" xfId="0" applyNumberFormat="1" applyFont="1" applyFill="1" applyBorder="1" applyAlignment="1">
      <alignment horizontal="center" vertical="center"/>
    </xf>
    <xf numFmtId="10" fontId="1" fillId="21" borderId="44" xfId="0" applyNumberFormat="1" applyFont="1" applyFill="1" applyBorder="1" applyAlignment="1">
      <alignment horizontal="center" vertical="center"/>
    </xf>
    <xf numFmtId="177" fontId="5" fillId="21" borderId="66" xfId="0" applyNumberFormat="1" applyFont="1" applyFill="1" applyBorder="1" applyAlignment="1">
      <alignment horizontal="center" vertical="center"/>
    </xf>
    <xf numFmtId="10" fontId="1" fillId="20" borderId="53" xfId="0" applyNumberFormat="1" applyFont="1" applyFill="1" applyBorder="1" applyAlignment="1">
      <alignment horizontal="center" vertical="center"/>
    </xf>
    <xf numFmtId="0" fontId="21" fillId="21" borderId="175" xfId="0" applyNumberFormat="1" applyFont="1" applyFill="1" applyBorder="1" applyAlignment="1">
      <alignment horizontal="center" vertical="center"/>
    </xf>
    <xf numFmtId="10" fontId="1" fillId="21" borderId="190" xfId="0" applyNumberFormat="1" applyFont="1" applyFill="1" applyBorder="1" applyAlignment="1">
      <alignment horizontal="center" vertical="center"/>
    </xf>
    <xf numFmtId="177" fontId="5" fillId="21" borderId="191" xfId="0" applyNumberFormat="1" applyFont="1" applyFill="1" applyBorder="1" applyAlignment="1">
      <alignment horizontal="center" vertical="center"/>
    </xf>
    <xf numFmtId="0" fontId="21" fillId="20" borderId="177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77" fontId="5" fillId="20" borderId="191" xfId="0" applyNumberFormat="1" applyFont="1" applyFill="1" applyBorder="1" applyAlignment="1">
      <alignment horizontal="center" vertical="center"/>
    </xf>
    <xf numFmtId="0" fontId="21" fillId="20" borderId="180" xfId="0" applyNumberFormat="1" applyFont="1" applyFill="1" applyBorder="1" applyAlignment="1">
      <alignment horizontal="center" vertical="center"/>
    </xf>
    <xf numFmtId="10" fontId="1" fillId="20" borderId="193" xfId="0" applyNumberFormat="1" applyFont="1" applyFill="1" applyBorder="1" applyAlignment="1">
      <alignment horizontal="center" vertical="center"/>
    </xf>
    <xf numFmtId="177" fontId="5" fillId="20" borderId="44" xfId="0" applyNumberFormat="1" applyFont="1" applyFill="1" applyBorder="1" applyAlignment="1">
      <alignment horizontal="center" vertical="center"/>
    </xf>
    <xf numFmtId="10" fontId="1" fillId="20" borderId="194" xfId="0" applyNumberFormat="1" applyFont="1" applyFill="1" applyBorder="1" applyAlignment="1">
      <alignment horizontal="center" vertical="center"/>
    </xf>
    <xf numFmtId="177" fontId="5" fillId="20" borderId="195" xfId="0" applyNumberFormat="1" applyFont="1" applyFill="1" applyBorder="1" applyAlignment="1">
      <alignment horizontal="center" vertical="center"/>
    </xf>
    <xf numFmtId="0" fontId="21" fillId="20" borderId="55" xfId="0" applyNumberFormat="1" applyFont="1" applyFill="1" applyBorder="1" applyAlignment="1">
      <alignment horizontal="center" vertical="center"/>
    </xf>
    <xf numFmtId="10" fontId="1" fillId="20" borderId="196" xfId="0" applyNumberFormat="1" applyFont="1" applyFill="1" applyBorder="1" applyAlignment="1">
      <alignment horizontal="center" vertical="center"/>
    </xf>
    <xf numFmtId="177" fontId="5" fillId="20" borderId="53" xfId="0" applyNumberFormat="1" applyFont="1" applyFill="1" applyBorder="1" applyAlignment="1">
      <alignment horizontal="center" vertical="center"/>
    </xf>
    <xf numFmtId="10" fontId="1" fillId="20" borderId="55" xfId="0" applyNumberFormat="1" applyFont="1" applyFill="1" applyBorder="1" applyAlignment="1">
      <alignment horizontal="center" vertical="center"/>
    </xf>
    <xf numFmtId="177" fontId="23" fillId="20" borderId="168" xfId="0" applyNumberFormat="1" applyFont="1" applyFill="1" applyBorder="1" applyAlignment="1">
      <alignment horizontal="center" vertical="center"/>
    </xf>
    <xf numFmtId="10" fontId="5" fillId="20" borderId="55" xfId="0" applyNumberFormat="1" applyFont="1" applyFill="1" applyBorder="1" applyAlignment="1">
      <alignment horizontal="center" vertical="center"/>
    </xf>
    <xf numFmtId="177" fontId="5" fillId="20" borderId="55" xfId="0" applyNumberFormat="1" applyFont="1" applyFill="1" applyBorder="1" applyAlignment="1">
      <alignment horizontal="center" vertical="center"/>
    </xf>
    <xf numFmtId="9" fontId="6" fillId="9" borderId="29" xfId="0" applyNumberFormat="1" applyFont="1" applyFill="1" applyBorder="1" applyAlignment="1">
      <alignment horizontal="center" vertical="center"/>
    </xf>
    <xf numFmtId="10" fontId="5" fillId="11" borderId="198" xfId="0" applyNumberFormat="1" applyFont="1" applyFill="1" applyBorder="1" applyAlignment="1">
      <alignment horizontal="center" vertical="center"/>
    </xf>
    <xf numFmtId="183" fontId="21" fillId="20" borderId="199" xfId="0" applyNumberFormat="1" applyFont="1" applyFill="1" applyBorder="1" applyAlignment="1">
      <alignment horizontal="center" vertical="center"/>
    </xf>
    <xf numFmtId="0" fontId="22" fillId="20" borderId="199" xfId="0" applyNumberFormat="1" applyFont="1" applyFill="1" applyBorder="1" applyAlignment="1">
      <alignment horizontal="center" vertical="center"/>
    </xf>
    <xf numFmtId="182" fontId="6" fillId="20" borderId="160" xfId="0" applyNumberFormat="1" applyFont="1" applyFill="1" applyBorder="1" applyAlignment="1">
      <alignment horizontal="center" vertical="center"/>
    </xf>
    <xf numFmtId="9" fontId="6" fillId="10" borderId="29" xfId="0" applyNumberFormat="1" applyFont="1" applyFill="1" applyBorder="1" applyAlignment="1">
      <alignment horizontal="center" vertical="center"/>
    </xf>
    <xf numFmtId="183" fontId="21" fillId="20" borderId="200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82" fontId="6" fillId="0" borderId="29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6" fillId="8" borderId="102" xfId="0" applyNumberFormat="1" applyFont="1" applyFill="1" applyBorder="1" applyAlignment="1">
      <alignment horizontal="center"/>
    </xf>
    <xf numFmtId="0" fontId="6" fillId="8" borderId="103" xfId="0" applyFont="1" applyFill="1" applyBorder="1" applyAlignment="1">
      <alignment horizontal="center" vertical="center"/>
    </xf>
    <xf numFmtId="178" fontId="6" fillId="0" borderId="103" xfId="0" applyNumberFormat="1" applyFont="1" applyBorder="1" applyAlignment="1">
      <alignment horizontal="center" vertical="center"/>
    </xf>
    <xf numFmtId="178" fontId="19" fillId="0" borderId="103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6" fillId="8" borderId="102" xfId="0" applyFont="1" applyFill="1" applyBorder="1" applyAlignment="1">
      <alignment horizontal="center"/>
    </xf>
    <xf numFmtId="178" fontId="6" fillId="8" borderId="103" xfId="0" applyNumberFormat="1" applyFont="1" applyFill="1" applyBorder="1" applyAlignment="1">
      <alignment horizontal="center" vertical="center"/>
    </xf>
    <xf numFmtId="178" fontId="19" fillId="8" borderId="103" xfId="0" applyNumberFormat="1" applyFont="1" applyFill="1" applyBorder="1" applyAlignment="1">
      <alignment horizontal="center" vertical="center"/>
    </xf>
    <xf numFmtId="0" fontId="20" fillId="8" borderId="105" xfId="0" applyFont="1" applyFill="1" applyBorder="1" applyAlignment="1">
      <alignment horizontal="center" vertical="center"/>
    </xf>
    <xf numFmtId="0" fontId="59" fillId="0" borderId="17" xfId="0" applyFont="1" applyBorder="1" applyAlignment="1">
      <alignment horizontal="left" vertical="top" wrapText="1"/>
    </xf>
    <xf numFmtId="0" fontId="60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67" xfId="0" applyFont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2" fillId="4" borderId="77" xfId="0" applyFont="1" applyFill="1" applyBorder="1" applyAlignment="1">
      <alignment horizontal="center"/>
    </xf>
    <xf numFmtId="0" fontId="2" fillId="4" borderId="78" xfId="0" applyFont="1" applyFill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83" xfId="0" applyBorder="1" applyAlignment="1">
      <alignment horizontal="center"/>
    </xf>
    <xf numFmtId="0" fontId="2" fillId="10" borderId="77" xfId="0" applyFont="1" applyFill="1" applyBorder="1" applyAlignment="1">
      <alignment horizontal="center"/>
    </xf>
    <xf numFmtId="0" fontId="2" fillId="10" borderId="78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76" fontId="25" fillId="5" borderId="4" xfId="0" applyNumberFormat="1" applyFont="1" applyFill="1" applyBorder="1" applyAlignment="1">
      <alignment horizontal="center" vertical="center"/>
    </xf>
    <xf numFmtId="176" fontId="25" fillId="5" borderId="5" xfId="0" applyNumberFormat="1" applyFont="1" applyFill="1" applyBorder="1" applyAlignment="1">
      <alignment horizontal="center" vertical="center"/>
    </xf>
    <xf numFmtId="176" fontId="25" fillId="5" borderId="6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5" fillId="0" borderId="181" xfId="0" applyFont="1" applyBorder="1" applyAlignment="1">
      <alignment horizontal="center" vertical="center"/>
    </xf>
    <xf numFmtId="0" fontId="25" fillId="0" borderId="197" xfId="0" applyFont="1" applyBorder="1" applyAlignment="1">
      <alignment horizontal="center" vertical="center"/>
    </xf>
    <xf numFmtId="0" fontId="20" fillId="20" borderId="186" xfId="0" applyFont="1" applyFill="1" applyBorder="1" applyAlignment="1">
      <alignment horizontal="left" vertical="top" wrapText="1"/>
    </xf>
    <xf numFmtId="0" fontId="6" fillId="20" borderId="187" xfId="0" applyFont="1" applyFill="1" applyBorder="1" applyAlignment="1">
      <alignment horizontal="left" vertical="top"/>
    </xf>
    <xf numFmtId="0" fontId="6" fillId="20" borderId="201" xfId="0" applyFont="1" applyFill="1" applyBorder="1" applyAlignment="1">
      <alignment horizontal="left" vertical="top"/>
    </xf>
    <xf numFmtId="0" fontId="25" fillId="2" borderId="67" xfId="0" applyFont="1" applyFill="1" applyBorder="1" applyAlignment="1">
      <alignment horizontal="center" vertical="center"/>
    </xf>
    <xf numFmtId="0" fontId="0" fillId="0" borderId="68" xfId="0" applyBorder="1" applyAlignment="1"/>
    <xf numFmtId="0" fontId="0" fillId="0" borderId="79" xfId="0" applyBorder="1" applyAlignment="1"/>
    <xf numFmtId="176" fontId="25" fillId="5" borderId="178" xfId="0" applyNumberFormat="1" applyFont="1" applyFill="1" applyBorder="1" applyAlignment="1">
      <alignment horizontal="center" vertical="center"/>
    </xf>
    <xf numFmtId="0" fontId="30" fillId="5" borderId="134" xfId="0" applyFont="1" applyFill="1" applyBorder="1" applyAlignment="1">
      <alignment horizontal="center" vertical="center"/>
    </xf>
    <xf numFmtId="0" fontId="30" fillId="5" borderId="142" xfId="0" applyFont="1" applyFill="1" applyBorder="1" applyAlignment="1">
      <alignment horizontal="center" vertical="center"/>
    </xf>
    <xf numFmtId="0" fontId="2" fillId="5" borderId="129" xfId="0" applyFont="1" applyFill="1" applyBorder="1" applyAlignment="1">
      <alignment horizontal="center" vertical="center"/>
    </xf>
    <xf numFmtId="0" fontId="9" fillId="5" borderId="130" xfId="0" applyFont="1" applyFill="1" applyBorder="1" applyAlignment="1">
      <alignment horizontal="center" vertical="center"/>
    </xf>
    <xf numFmtId="0" fontId="9" fillId="5" borderId="162" xfId="0" applyFont="1" applyFill="1" applyBorder="1" applyAlignment="1">
      <alignment horizontal="center" vertical="center"/>
    </xf>
    <xf numFmtId="0" fontId="30" fillId="5" borderId="149" xfId="0" applyFont="1" applyFill="1" applyBorder="1" applyAlignment="1">
      <alignment horizontal="center" vertical="center"/>
    </xf>
    <xf numFmtId="176" fontId="25" fillId="5" borderId="133" xfId="0" applyNumberFormat="1" applyFont="1" applyFill="1" applyBorder="1" applyAlignment="1">
      <alignment horizontal="center" vertical="center"/>
    </xf>
    <xf numFmtId="0" fontId="30" fillId="5" borderId="171" xfId="0" applyFont="1" applyFill="1" applyBorder="1" applyAlignment="1">
      <alignment horizontal="center" vertical="center"/>
    </xf>
    <xf numFmtId="0" fontId="2" fillId="0" borderId="165" xfId="0" applyFont="1" applyFill="1" applyBorder="1" applyAlignment="1">
      <alignment horizontal="center" vertical="center"/>
    </xf>
    <xf numFmtId="0" fontId="25" fillId="0" borderId="166" xfId="0" applyFont="1" applyBorder="1" applyAlignment="1">
      <alignment horizontal="center" vertical="center"/>
    </xf>
    <xf numFmtId="0" fontId="25" fillId="0" borderId="170" xfId="0" applyFont="1" applyBorder="1" applyAlignment="1">
      <alignment horizontal="center" vertical="center"/>
    </xf>
    <xf numFmtId="0" fontId="5" fillId="0" borderId="77" xfId="0" applyFont="1" applyBorder="1" applyAlignment="1">
      <alignment horizontal="left" vertical="center" wrapText="1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176" fontId="25" fillId="5" borderId="56" xfId="0" applyNumberFormat="1" applyFont="1" applyFill="1" applyBorder="1" applyAlignment="1">
      <alignment horizontal="center" vertical="center"/>
    </xf>
    <xf numFmtId="0" fontId="30" fillId="5" borderId="5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/>
    </xf>
    <xf numFmtId="0" fontId="6" fillId="5" borderId="100" xfId="0" applyFont="1" applyFill="1" applyBorder="1" applyAlignment="1">
      <alignment horizontal="center" vertical="center"/>
    </xf>
    <xf numFmtId="0" fontId="1" fillId="5" borderId="101" xfId="0" applyFont="1" applyFill="1" applyBorder="1" applyAlignment="1">
      <alignment horizontal="center" vertical="center"/>
    </xf>
    <xf numFmtId="0" fontId="1" fillId="5" borderId="78" xfId="0" applyFont="1" applyFill="1" applyBorder="1" applyAlignment="1">
      <alignment horizontal="center" vertical="center"/>
    </xf>
    <xf numFmtId="0" fontId="0" fillId="5" borderId="83" xfId="0" applyFill="1" applyBorder="1" applyAlignment="1">
      <alignment horizontal="center" vertical="center"/>
    </xf>
    <xf numFmtId="10" fontId="25" fillId="5" borderId="71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6" fontId="2" fillId="8" borderId="25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5" fillId="0" borderId="48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left" vertical="center"/>
    </xf>
    <xf numFmtId="10" fontId="5" fillId="0" borderId="31" xfId="0" applyNumberFormat="1" applyFont="1" applyBorder="1" applyAlignment="1">
      <alignment horizontal="left" vertical="center"/>
    </xf>
    <xf numFmtId="0" fontId="5" fillId="12" borderId="54" xfId="0" applyFont="1" applyFill="1" applyBorder="1" applyAlignment="1">
      <alignment horizontal="center" vertical="center"/>
    </xf>
    <xf numFmtId="0" fontId="5" fillId="12" borderId="55" xfId="0" applyFont="1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5" fillId="12" borderId="82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0" fillId="12" borderId="82" xfId="0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0" fontId="5" fillId="0" borderId="48" xfId="0" applyNumberFormat="1" applyFont="1" applyBorder="1" applyAlignment="1">
      <alignment horizontal="center" vertical="center"/>
    </xf>
    <xf numFmtId="0" fontId="5" fillId="0" borderId="147" xfId="0" applyFont="1" applyBorder="1" applyAlignment="1">
      <alignment horizontal="center" vertical="center"/>
    </xf>
    <xf numFmtId="0" fontId="5" fillId="0" borderId="148" xfId="0" applyFont="1" applyBorder="1" applyAlignment="1">
      <alignment horizontal="center" vertical="center"/>
    </xf>
    <xf numFmtId="0" fontId="5" fillId="0" borderId="155" xfId="0" applyFont="1" applyBorder="1" applyAlignment="1">
      <alignment horizontal="center" vertical="center"/>
    </xf>
    <xf numFmtId="0" fontId="2" fillId="9" borderId="77" xfId="0" applyFont="1" applyFill="1" applyBorder="1" applyAlignment="1">
      <alignment horizontal="center"/>
    </xf>
    <xf numFmtId="0" fontId="0" fillId="9" borderId="78" xfId="0" applyFill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2" fillId="5" borderId="100" xfId="0" applyFont="1" applyFill="1" applyBorder="1" applyAlignment="1">
      <alignment horizontal="center" vertical="center"/>
    </xf>
    <xf numFmtId="0" fontId="6" fillId="5" borderId="161" xfId="0" applyFont="1" applyFill="1" applyBorder="1" applyAlignment="1">
      <alignment horizontal="center" vertical="center"/>
    </xf>
    <xf numFmtId="0" fontId="1" fillId="5" borderId="162" xfId="0" applyFont="1" applyFill="1" applyBorder="1" applyAlignment="1">
      <alignment horizontal="center" vertical="center"/>
    </xf>
    <xf numFmtId="0" fontId="1" fillId="5" borderId="130" xfId="0" applyFont="1" applyFill="1" applyBorder="1" applyAlignment="1">
      <alignment horizontal="center" vertical="center"/>
    </xf>
    <xf numFmtId="0" fontId="0" fillId="5" borderId="149" xfId="0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" fillId="5" borderId="143" xfId="0" applyFont="1" applyFill="1" applyBorder="1" applyAlignment="1">
      <alignment horizontal="center" vertical="center"/>
    </xf>
    <xf numFmtId="0" fontId="2" fillId="5" borderId="144" xfId="0" applyFont="1" applyFill="1" applyBorder="1" applyAlignment="1">
      <alignment horizontal="center" vertical="center"/>
    </xf>
    <xf numFmtId="0" fontId="2" fillId="5" borderId="152" xfId="0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center" vertical="center"/>
    </xf>
    <xf numFmtId="0" fontId="5" fillId="5" borderId="67" xfId="0" applyFont="1" applyFill="1" applyBorder="1" applyAlignment="1">
      <alignment horizontal="left" vertical="center" wrapText="1"/>
    </xf>
    <xf numFmtId="0" fontId="2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60" xfId="0" applyFont="1" applyFill="1" applyBorder="1" applyAlignment="1"/>
    <xf numFmtId="0" fontId="2" fillId="5" borderId="136" xfId="0" applyFont="1" applyFill="1" applyBorder="1" applyAlignment="1">
      <alignment horizontal="center" vertical="center"/>
    </xf>
    <xf numFmtId="0" fontId="2" fillId="5" borderId="137" xfId="0" applyFont="1" applyFill="1" applyBorder="1" applyAlignment="1">
      <alignment horizontal="center" vertical="center"/>
    </xf>
    <xf numFmtId="0" fontId="2" fillId="0" borderId="77" xfId="0" applyFont="1" applyBorder="1" applyAlignment="1">
      <alignment horizontal="left" vertical="center" wrapText="1"/>
    </xf>
    <xf numFmtId="0" fontId="0" fillId="0" borderId="78" xfId="0" applyBorder="1" applyAlignment="1">
      <alignment horizontal="left"/>
    </xf>
    <xf numFmtId="0" fontId="0" fillId="0" borderId="83" xfId="0" applyBorder="1" applyAlignment="1">
      <alignment horizontal="left"/>
    </xf>
    <xf numFmtId="0" fontId="29" fillId="0" borderId="154" xfId="0" applyFont="1" applyBorder="1" applyAlignment="1">
      <alignment vertical="top" wrapText="1"/>
    </xf>
    <xf numFmtId="0" fontId="23" fillId="0" borderId="154" xfId="0" applyFont="1" applyBorder="1" applyAlignment="1">
      <alignment vertical="top"/>
    </xf>
    <xf numFmtId="0" fontId="23" fillId="0" borderId="44" xfId="0" applyFont="1" applyBorder="1" applyAlignment="1">
      <alignment horizontal="center" vertical="center" wrapText="1"/>
    </xf>
    <xf numFmtId="0" fontId="23" fillId="0" borderId="147" xfId="0" applyFont="1" applyBorder="1" applyAlignment="1">
      <alignment horizontal="center" vertical="center"/>
    </xf>
    <xf numFmtId="0" fontId="23" fillId="0" borderId="148" xfId="0" applyFont="1" applyBorder="1" applyAlignment="1">
      <alignment horizontal="center" vertical="center"/>
    </xf>
    <xf numFmtId="0" fontId="23" fillId="0" borderId="155" xfId="0" applyFont="1" applyBorder="1" applyAlignment="1">
      <alignment horizontal="center" vertical="center"/>
    </xf>
    <xf numFmtId="0" fontId="2" fillId="9" borderId="67" xfId="0" applyFont="1" applyFill="1" applyBorder="1" applyAlignment="1">
      <alignment horizontal="center"/>
    </xf>
    <xf numFmtId="0" fontId="2" fillId="9" borderId="68" xfId="0" applyFont="1" applyFill="1" applyBorder="1" applyAlignment="1">
      <alignment horizontal="center"/>
    </xf>
    <xf numFmtId="0" fontId="2" fillId="9" borderId="79" xfId="0" applyFont="1" applyFill="1" applyBorder="1" applyAlignment="1">
      <alignment horizontal="center"/>
    </xf>
    <xf numFmtId="0" fontId="5" fillId="12" borderId="136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5" fillId="12" borderId="139" xfId="0" applyFont="1" applyFill="1" applyBorder="1" applyAlignment="1">
      <alignment horizontal="center" vertical="center"/>
    </xf>
    <xf numFmtId="0" fontId="5" fillId="12" borderId="137" xfId="0" applyFont="1" applyFill="1" applyBorder="1" applyAlignment="1">
      <alignment horizontal="center" vertical="center"/>
    </xf>
    <xf numFmtId="0" fontId="5" fillId="12" borderId="152" xfId="0" applyFont="1" applyFill="1" applyBorder="1" applyAlignment="1">
      <alignment horizontal="center" vertical="center"/>
    </xf>
    <xf numFmtId="10" fontId="5" fillId="0" borderId="71" xfId="0" applyNumberFormat="1" applyFont="1" applyBorder="1" applyAlignment="1">
      <alignment horizontal="center" vertical="center"/>
    </xf>
    <xf numFmtId="10" fontId="5" fillId="0" borderId="72" xfId="0" applyNumberFormat="1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10" fontId="5" fillId="0" borderId="147" xfId="0" applyNumberFormat="1" applyFont="1" applyBorder="1" applyAlignment="1">
      <alignment horizontal="center" vertical="center"/>
    </xf>
    <xf numFmtId="10" fontId="5" fillId="0" borderId="76" xfId="0" applyNumberFormat="1" applyFont="1" applyBorder="1" applyAlignment="1">
      <alignment horizontal="center" vertical="center"/>
    </xf>
    <xf numFmtId="0" fontId="5" fillId="17" borderId="143" xfId="0" applyFont="1" applyFill="1" applyBorder="1" applyAlignment="1">
      <alignment horizontal="center" vertical="center"/>
    </xf>
    <xf numFmtId="0" fontId="5" fillId="17" borderId="144" xfId="0" applyFont="1" applyFill="1" applyBorder="1" applyAlignment="1">
      <alignment horizontal="center" vertical="center"/>
    </xf>
    <xf numFmtId="0" fontId="5" fillId="17" borderId="145" xfId="0" applyFont="1" applyFill="1" applyBorder="1" applyAlignment="1">
      <alignment horizontal="center" vertical="center"/>
    </xf>
    <xf numFmtId="0" fontId="5" fillId="17" borderId="146" xfId="0" applyFont="1" applyFill="1" applyBorder="1" applyAlignment="1">
      <alignment horizontal="center" vertical="center"/>
    </xf>
    <xf numFmtId="0" fontId="5" fillId="17" borderId="153" xfId="0" applyFont="1" applyFill="1" applyBorder="1" applyAlignment="1">
      <alignment horizontal="center" vertical="center"/>
    </xf>
    <xf numFmtId="0" fontId="5" fillId="0" borderId="141" xfId="0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10" fontId="5" fillId="0" borderId="53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0" fontId="5" fillId="17" borderId="44" xfId="0" applyFont="1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6" fillId="5" borderId="56" xfId="0" applyNumberFormat="1" applyFont="1" applyFill="1" applyBorder="1" applyAlignment="1">
      <alignment horizontal="center" vertical="center"/>
    </xf>
    <xf numFmtId="0" fontId="0" fillId="0" borderId="57" xfId="0" applyBorder="1" applyAlignment="1"/>
    <xf numFmtId="0" fontId="0" fillId="0" borderId="65" xfId="0" applyBorder="1" applyAlignment="1"/>
    <xf numFmtId="0" fontId="1" fillId="5" borderId="149" xfId="0" applyFont="1" applyFill="1" applyBorder="1" applyAlignment="1"/>
    <xf numFmtId="0" fontId="6" fillId="5" borderId="133" xfId="0" applyNumberFormat="1" applyFont="1" applyFill="1" applyBorder="1" applyAlignment="1">
      <alignment horizontal="center" vertical="center"/>
    </xf>
    <xf numFmtId="0" fontId="0" fillId="0" borderId="134" xfId="0" applyBorder="1" applyAlignment="1"/>
    <xf numFmtId="0" fontId="0" fillId="0" borderId="151" xfId="0" applyBorder="1" applyAlignment="1"/>
    <xf numFmtId="0" fontId="19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79" xfId="0" applyFont="1" applyFill="1" applyBorder="1" applyAlignment="1">
      <alignment horizontal="center" vertical="center"/>
    </xf>
    <xf numFmtId="0" fontId="5" fillId="5" borderId="108" xfId="0" applyFont="1" applyFill="1" applyBorder="1" applyAlignment="1">
      <alignment horizontal="left" vertical="center" wrapText="1"/>
    </xf>
    <xf numFmtId="0" fontId="0" fillId="0" borderId="109" xfId="0" applyBorder="1" applyAlignment="1"/>
    <xf numFmtId="0" fontId="0" fillId="0" borderId="120" xfId="0" applyBorder="1" applyAlignment="1"/>
    <xf numFmtId="0" fontId="2" fillId="5" borderId="111" xfId="0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 vertical="center"/>
    </xf>
    <xf numFmtId="0" fontId="1" fillId="5" borderId="121" xfId="0" applyFont="1" applyFill="1" applyBorder="1" applyAlignment="1"/>
    <xf numFmtId="0" fontId="6" fillId="5" borderId="114" xfId="0" applyNumberFormat="1" applyFont="1" applyFill="1" applyBorder="1" applyAlignment="1">
      <alignment horizontal="center" vertical="center"/>
    </xf>
    <xf numFmtId="0" fontId="0" fillId="0" borderId="123" xfId="0" applyBorder="1" applyAlignment="1"/>
    <xf numFmtId="0" fontId="2" fillId="5" borderId="118" xfId="0" applyFont="1" applyFill="1" applyBorder="1" applyAlignment="1">
      <alignment horizontal="center" vertical="center"/>
    </xf>
    <xf numFmtId="0" fontId="1" fillId="5" borderId="128" xfId="0" applyFont="1" applyFill="1" applyBorder="1" applyAlignment="1"/>
    <xf numFmtId="0" fontId="2" fillId="5" borderId="77" xfId="0" applyFont="1" applyFill="1" applyBorder="1" applyAlignment="1">
      <alignment horizontal="center" vertical="center"/>
    </xf>
    <xf numFmtId="0" fontId="1" fillId="5" borderId="83" xfId="0" applyFont="1" applyFill="1" applyBorder="1" applyAlignment="1"/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5" xfId="0" applyBorder="1" applyAlignment="1">
      <alignment wrapText="1"/>
    </xf>
    <xf numFmtId="0" fontId="0" fillId="0" borderId="15" xfId="0" applyBorder="1" applyAlignment="1"/>
    <xf numFmtId="0" fontId="0" fillId="0" borderId="26" xfId="0" applyBorder="1" applyAlignment="1"/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0" fillId="0" borderId="102" xfId="0" applyBorder="1" applyAlignment="1">
      <alignment wrapText="1"/>
    </xf>
    <xf numFmtId="0" fontId="0" fillId="0" borderId="103" xfId="0" applyBorder="1" applyAlignment="1"/>
    <xf numFmtId="0" fontId="0" fillId="0" borderId="105" xfId="0" applyBorder="1" applyAlignment="1"/>
    <xf numFmtId="0" fontId="0" fillId="0" borderId="48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left" vertical="center" wrapText="1"/>
    </xf>
    <xf numFmtId="0" fontId="0" fillId="5" borderId="78" xfId="0" applyFill="1" applyBorder="1" applyAlignment="1">
      <alignment horizontal="left" vertical="center"/>
    </xf>
    <xf numFmtId="0" fontId="0" fillId="5" borderId="83" xfId="0" applyFill="1" applyBorder="1" applyAlignment="1">
      <alignment horizontal="left" vertical="center"/>
    </xf>
    <xf numFmtId="0" fontId="0" fillId="8" borderId="40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5" fillId="0" borderId="102" xfId="0" applyFont="1" applyBorder="1" applyAlignment="1">
      <alignment wrapText="1"/>
    </xf>
    <xf numFmtId="0" fontId="5" fillId="0" borderId="103" xfId="0" applyFont="1" applyBorder="1" applyAlignment="1"/>
    <xf numFmtId="0" fontId="5" fillId="0" borderId="105" xfId="0" applyFont="1" applyBorder="1" applyAlignment="1"/>
    <xf numFmtId="0" fontId="1" fillId="8" borderId="104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61" xfId="0" applyFont="1" applyFill="1" applyBorder="1" applyAlignment="1"/>
    <xf numFmtId="0" fontId="25" fillId="13" borderId="1" xfId="0" applyFont="1" applyFill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5" xfId="0" applyFont="1" applyBorder="1" applyAlignment="1">
      <alignment wrapText="1"/>
    </xf>
    <xf numFmtId="0" fontId="5" fillId="0" borderId="15" xfId="0" applyFont="1" applyBorder="1" applyAlignment="1"/>
    <xf numFmtId="0" fontId="5" fillId="0" borderId="26" xfId="0" applyFont="1" applyBorder="1" applyAlignment="1"/>
    <xf numFmtId="0" fontId="5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2" fillId="8" borderId="86" xfId="0" applyNumberFormat="1" applyFont="1" applyFill="1" applyBorder="1" applyAlignment="1">
      <alignment horizontal="center" vertical="center"/>
    </xf>
    <xf numFmtId="0" fontId="0" fillId="0" borderId="87" xfId="0" applyBorder="1" applyAlignment="1"/>
    <xf numFmtId="0" fontId="0" fillId="0" borderId="93" xfId="0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5" xfId="0" applyFont="1" applyBorder="1" applyAlignment="1"/>
    <xf numFmtId="0" fontId="5" fillId="0" borderId="27" xfId="0" applyFont="1" applyBorder="1" applyAlignment="1">
      <alignment wrapText="1"/>
    </xf>
    <xf numFmtId="0" fontId="5" fillId="0" borderId="28" xfId="0" applyFont="1" applyBorder="1" applyAlignment="1"/>
    <xf numFmtId="0" fontId="5" fillId="0" borderId="29" xfId="0" applyFont="1" applyBorder="1" applyAlignment="1"/>
    <xf numFmtId="0" fontId="6" fillId="5" borderId="56" xfId="0" applyFont="1" applyFill="1" applyBorder="1" applyAlignment="1">
      <alignment horizontal="center" vertical="center"/>
    </xf>
    <xf numFmtId="0" fontId="2" fillId="5" borderId="54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7" fillId="0" borderId="0" xfId="0" applyFont="1" applyAlignment="1"/>
    <xf numFmtId="180" fontId="10" fillId="8" borderId="25" xfId="0" applyNumberFormat="1" applyFont="1" applyFill="1" applyBorder="1" applyAlignment="1">
      <alignment horizontal="left"/>
    </xf>
    <xf numFmtId="180" fontId="10" fillId="8" borderId="15" xfId="0" applyNumberFormat="1" applyFont="1" applyFill="1" applyBorder="1" applyAlignment="1">
      <alignment horizontal="left"/>
    </xf>
    <xf numFmtId="180" fontId="10" fillId="0" borderId="27" xfId="0" applyNumberFormat="1" applyFont="1" applyBorder="1" applyAlignment="1">
      <alignment horizontal="left"/>
    </xf>
    <xf numFmtId="180" fontId="10" fillId="0" borderId="28" xfId="0" applyNumberFormat="1" applyFont="1" applyBorder="1" applyAlignment="1">
      <alignment horizontal="left"/>
    </xf>
    <xf numFmtId="180" fontId="10" fillId="7" borderId="21" xfId="0" applyNumberFormat="1" applyFont="1" applyFill="1" applyBorder="1" applyAlignment="1">
      <alignment horizontal="left"/>
    </xf>
    <xf numFmtId="180" fontId="10" fillId="7" borderId="22" xfId="0" applyNumberFormat="1" applyFont="1" applyFill="1" applyBorder="1" applyAlignment="1">
      <alignment horizontal="left"/>
    </xf>
    <xf numFmtId="180" fontId="10" fillId="7" borderId="27" xfId="0" applyNumberFormat="1" applyFont="1" applyFill="1" applyBorder="1" applyAlignment="1">
      <alignment horizontal="left"/>
    </xf>
    <xf numFmtId="180" fontId="10" fillId="7" borderId="28" xfId="0" applyNumberFormat="1" applyFont="1" applyFill="1" applyBorder="1" applyAlignment="1">
      <alignment horizontal="left"/>
    </xf>
    <xf numFmtId="0" fontId="6" fillId="0" borderId="3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80" fontId="10" fillId="7" borderId="25" xfId="0" applyNumberFormat="1" applyFont="1" applyFill="1" applyBorder="1" applyAlignment="1">
      <alignment horizontal="left"/>
    </xf>
    <xf numFmtId="180" fontId="10" fillId="7" borderId="15" xfId="0" applyNumberFormat="1" applyFont="1" applyFill="1" applyBorder="1" applyAlignment="1">
      <alignment horizontal="left"/>
    </xf>
    <xf numFmtId="180" fontId="10" fillId="8" borderId="21" xfId="0" applyNumberFormat="1" applyFont="1" applyFill="1" applyBorder="1" applyAlignment="1">
      <alignment horizontal="left"/>
    </xf>
    <xf numFmtId="180" fontId="10" fillId="8" borderId="22" xfId="0" applyNumberFormat="1" applyFont="1" applyFill="1" applyBorder="1" applyAlignment="1">
      <alignment horizontal="left"/>
    </xf>
    <xf numFmtId="180" fontId="10" fillId="6" borderId="25" xfId="0" applyNumberFormat="1" applyFont="1" applyFill="1" applyBorder="1" applyAlignment="1">
      <alignment horizontal="left"/>
    </xf>
    <xf numFmtId="180" fontId="10" fillId="6" borderId="15" xfId="0" applyNumberFormat="1" applyFont="1" applyFill="1" applyBorder="1" applyAlignment="1">
      <alignment horizontal="left"/>
    </xf>
    <xf numFmtId="180" fontId="10" fillId="6" borderId="27" xfId="0" applyNumberFormat="1" applyFont="1" applyFill="1" applyBorder="1" applyAlignment="1">
      <alignment horizontal="left"/>
    </xf>
    <xf numFmtId="180" fontId="10" fillId="6" borderId="28" xfId="0" applyNumberFormat="1" applyFont="1" applyFill="1" applyBorder="1" applyAlignment="1">
      <alignment horizontal="left"/>
    </xf>
    <xf numFmtId="180" fontId="9" fillId="2" borderId="37" xfId="0" applyNumberFormat="1" applyFont="1" applyFill="1" applyBorder="1" applyAlignment="1">
      <alignment horizontal="center" vertical="center"/>
    </xf>
    <xf numFmtId="180" fontId="9" fillId="2" borderId="31" xfId="0" applyNumberFormat="1" applyFont="1" applyFill="1" applyBorder="1" applyAlignment="1">
      <alignment horizontal="center" vertical="center"/>
    </xf>
    <xf numFmtId="180" fontId="9" fillId="2" borderId="38" xfId="0" applyNumberFormat="1" applyFont="1" applyFill="1" applyBorder="1" applyAlignment="1">
      <alignment horizontal="center" vertical="center"/>
    </xf>
    <xf numFmtId="180" fontId="10" fillId="5" borderId="25" xfId="0" applyNumberFormat="1" applyFont="1" applyFill="1" applyBorder="1" applyAlignment="1">
      <alignment horizontal="left"/>
    </xf>
    <xf numFmtId="180" fontId="10" fillId="5" borderId="15" xfId="0" applyNumberFormat="1" applyFont="1" applyFill="1" applyBorder="1" applyAlignment="1">
      <alignment horizontal="left"/>
    </xf>
    <xf numFmtId="180" fontId="10" fillId="5" borderId="27" xfId="0" applyNumberFormat="1" applyFont="1" applyFill="1" applyBorder="1" applyAlignment="1">
      <alignment horizontal="left"/>
    </xf>
    <xf numFmtId="180" fontId="10" fillId="5" borderId="28" xfId="0" applyNumberFormat="1" applyFont="1" applyFill="1" applyBorder="1" applyAlignment="1">
      <alignment horizontal="left"/>
    </xf>
    <xf numFmtId="180" fontId="10" fillId="0" borderId="35" xfId="0" applyNumberFormat="1" applyFont="1" applyBorder="1" applyAlignment="1">
      <alignment horizontal="left"/>
    </xf>
    <xf numFmtId="180" fontId="10" fillId="0" borderId="14" xfId="0" applyNumberFormat="1" applyFont="1" applyBorder="1" applyAlignment="1">
      <alignment horizontal="left"/>
    </xf>
    <xf numFmtId="180" fontId="9" fillId="2" borderId="4" xfId="0" applyNumberFormat="1" applyFont="1" applyFill="1" applyBorder="1" applyAlignment="1">
      <alignment horizontal="center" vertical="center"/>
    </xf>
    <xf numFmtId="180" fontId="9" fillId="2" borderId="5" xfId="0" applyNumberFormat="1" applyFont="1" applyFill="1" applyBorder="1" applyAlignment="1">
      <alignment horizontal="center" vertical="center"/>
    </xf>
    <xf numFmtId="180" fontId="9" fillId="2" borderId="6" xfId="0" applyNumberFormat="1" applyFont="1" applyFill="1" applyBorder="1" applyAlignment="1">
      <alignment horizontal="center" vertical="center"/>
    </xf>
    <xf numFmtId="180" fontId="10" fillId="5" borderId="21" xfId="0" applyNumberFormat="1" applyFont="1" applyFill="1" applyBorder="1" applyAlignment="1">
      <alignment horizontal="left"/>
    </xf>
    <xf numFmtId="180" fontId="10" fillId="5" borderId="22" xfId="0" applyNumberFormat="1" applyFont="1" applyFill="1" applyBorder="1" applyAlignment="1">
      <alignment horizontal="left"/>
    </xf>
    <xf numFmtId="178" fontId="7" fillId="0" borderId="32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178" fontId="7" fillId="0" borderId="33" xfId="0" applyNumberFormat="1" applyFont="1" applyBorder="1" applyAlignment="1">
      <alignment horizontal="center" vertical="center"/>
    </xf>
    <xf numFmtId="180" fontId="10" fillId="0" borderId="34" xfId="0" applyNumberFormat="1" applyFont="1" applyBorder="1" applyAlignment="1">
      <alignment horizontal="left"/>
    </xf>
    <xf numFmtId="180" fontId="10" fillId="0" borderId="24" xfId="0" applyNumberFormat="1" applyFont="1" applyBorder="1" applyAlignment="1">
      <alignment horizontal="left"/>
    </xf>
    <xf numFmtId="178" fontId="7" fillId="0" borderId="25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8" fontId="7" fillId="0" borderId="26" xfId="0" applyNumberFormat="1" applyFont="1" applyBorder="1" applyAlignment="1">
      <alignment horizontal="center" vertical="center"/>
    </xf>
    <xf numFmtId="178" fontId="7" fillId="0" borderId="27" xfId="0" applyNumberFormat="1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8" fontId="7" fillId="0" borderId="29" xfId="0" applyNumberFormat="1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center" vertical="center"/>
    </xf>
    <xf numFmtId="178" fontId="8" fillId="0" borderId="22" xfId="0" applyNumberFormat="1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6" fillId="0" borderId="14" xfId="0" applyNumberFormat="1" applyFont="1" applyBorder="1" applyAlignment="1">
      <alignment horizontal="left" vertical="top" wrapText="1"/>
    </xf>
    <xf numFmtId="178" fontId="6" fillId="0" borderId="15" xfId="0" applyNumberFormat="1" applyFont="1" applyBorder="1" applyAlignment="1">
      <alignment horizontal="left" vertical="top"/>
    </xf>
    <xf numFmtId="178" fontId="6" fillId="0" borderId="16" xfId="0" applyNumberFormat="1" applyFont="1" applyBorder="1" applyAlignment="1">
      <alignment horizontal="left" vertical="top"/>
    </xf>
    <xf numFmtId="178" fontId="6" fillId="0" borderId="18" xfId="0" applyNumberFormat="1" applyFont="1" applyBorder="1" applyAlignment="1">
      <alignment horizontal="left" vertical="top" wrapText="1"/>
    </xf>
    <xf numFmtId="178" fontId="6" fillId="0" borderId="19" xfId="0" applyNumberFormat="1" applyFont="1" applyBorder="1" applyAlignment="1">
      <alignment horizontal="left" vertical="top"/>
    </xf>
    <xf numFmtId="178" fontId="6" fillId="0" borderId="20" xfId="0" applyNumberFormat="1" applyFont="1" applyBorder="1" applyAlignment="1">
      <alignment horizontal="left" vertical="top"/>
    </xf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19100"/>
          <a:ext cx="75946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590550"/>
          <a:ext cx="4343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62000"/>
          <a:ext cx="486219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33450"/>
          <a:ext cx="42957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 x14ac:dyDescent="0.15"/>
  <cols>
    <col min="1" max="1" width="11.125" customWidth="1"/>
    <col min="2" max="3" width="10.25" style="549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 x14ac:dyDescent="0.15">
      <c r="A1" s="714" t="s">
        <v>0</v>
      </c>
      <c r="B1" s="715" t="s">
        <v>1</v>
      </c>
      <c r="C1" s="716" t="s">
        <v>2</v>
      </c>
      <c r="D1" s="716" t="s">
        <v>3</v>
      </c>
      <c r="E1" s="716" t="s">
        <v>4</v>
      </c>
      <c r="F1" s="716" t="s">
        <v>5</v>
      </c>
      <c r="G1" s="716" t="s">
        <v>6</v>
      </c>
      <c r="H1" s="714" t="s">
        <v>7</v>
      </c>
      <c r="I1" s="721" t="s">
        <v>8</v>
      </c>
      <c r="K1" s="714" t="s">
        <v>0</v>
      </c>
      <c r="L1" s="715" t="s">
        <v>1</v>
      </c>
      <c r="M1" s="716" t="s">
        <v>2</v>
      </c>
      <c r="N1" s="716" t="s">
        <v>9</v>
      </c>
      <c r="O1" s="716" t="s">
        <v>10</v>
      </c>
      <c r="P1" s="716" t="s">
        <v>5</v>
      </c>
      <c r="Q1" s="716" t="s">
        <v>6</v>
      </c>
      <c r="R1" s="714" t="s">
        <v>11</v>
      </c>
      <c r="S1" s="721" t="s">
        <v>8</v>
      </c>
    </row>
    <row r="2" spans="1:19" ht="16.5" x14ac:dyDescent="0.35">
      <c r="A2" s="717">
        <v>43038</v>
      </c>
      <c r="B2" s="718" t="s">
        <v>12</v>
      </c>
      <c r="C2" s="718">
        <v>3575</v>
      </c>
      <c r="D2" s="317">
        <v>3657</v>
      </c>
      <c r="E2" s="317">
        <v>0</v>
      </c>
      <c r="F2" s="719">
        <f>D2+(D2*0.6/100)</f>
        <v>3678.942</v>
      </c>
      <c r="G2" s="720">
        <f>螺纹空!C74+(螺纹空!C74*10*0.14*0.06)/10</f>
        <v>3615.114</v>
      </c>
      <c r="H2" s="719">
        <f>C2+C2*1.3/100</f>
        <v>3621.4749999999999</v>
      </c>
      <c r="I2" s="722">
        <f>螺纹空!C71-2550/10</f>
        <v>3335</v>
      </c>
      <c r="K2" s="723">
        <v>20171214</v>
      </c>
      <c r="L2" s="718" t="s">
        <v>12</v>
      </c>
      <c r="M2" s="718">
        <v>4358</v>
      </c>
      <c r="N2" s="718">
        <v>4199</v>
      </c>
      <c r="O2" s="718">
        <v>0</v>
      </c>
      <c r="P2" s="724">
        <f>N2-(N2*0.1/100)</f>
        <v>4194.8010000000004</v>
      </c>
      <c r="Q2" s="725">
        <f>螺纹多!C155-(螺纹多!C155*10*0.14*0.15)/10</f>
        <v>3851.386</v>
      </c>
      <c r="R2" s="724">
        <f>M2-M2*2.4/100</f>
        <v>4253.4080000000004</v>
      </c>
      <c r="S2" s="726">
        <f>螺纹多!C155+3800/10</f>
        <v>4314</v>
      </c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 x14ac:dyDescent="0.15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3" ht="16.5" x14ac:dyDescent="0.15">
      <c r="A2" s="826" t="s">
        <v>226</v>
      </c>
      <c r="B2" s="827"/>
      <c r="C2" s="827"/>
      <c r="D2" s="827"/>
      <c r="E2" s="827"/>
      <c r="F2" s="827"/>
      <c r="G2" s="827"/>
      <c r="H2" s="827"/>
      <c r="I2" s="828"/>
    </row>
    <row r="3" spans="1:13" ht="16.5" collapsed="1" x14ac:dyDescent="0.15">
      <c r="A3" s="95">
        <v>1</v>
      </c>
      <c r="B3" s="96">
        <v>38411</v>
      </c>
      <c r="C3" s="97">
        <v>1195</v>
      </c>
      <c r="D3" s="97">
        <v>1160</v>
      </c>
      <c r="E3" s="98">
        <f t="shared" ref="E3:E23" si="0">(C3-D3)/C3</f>
        <v>2.9288702928870293E-2</v>
      </c>
      <c r="F3" s="97">
        <f>(C3-D3)*10</f>
        <v>350</v>
      </c>
      <c r="G3" s="97">
        <v>1270</v>
      </c>
      <c r="H3" s="99">
        <f>(G3-C3)*10</f>
        <v>750</v>
      </c>
      <c r="I3" s="149">
        <f>H3/(F3)</f>
        <v>2.1428571428571428</v>
      </c>
      <c r="J3" s="150" t="s">
        <v>90</v>
      </c>
    </row>
    <row r="4" spans="1:13" ht="16.5" hidden="1" outlineLevel="1" x14ac:dyDescent="0.3">
      <c r="A4" s="840" t="s">
        <v>227</v>
      </c>
      <c r="B4" s="841"/>
      <c r="C4" s="841"/>
      <c r="D4" s="841"/>
      <c r="E4" s="841"/>
      <c r="F4" s="841"/>
      <c r="G4" s="841"/>
      <c r="H4" s="841"/>
      <c r="I4" s="841"/>
      <c r="J4" s="842"/>
    </row>
    <row r="5" spans="1:13" ht="36" hidden="1" outlineLevel="1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3" ht="16.5" hidden="1" outlineLevel="1" x14ac:dyDescent="0.3">
      <c r="A6" s="105">
        <f>B6-B3</f>
        <v>1</v>
      </c>
      <c r="B6" s="106">
        <v>38412</v>
      </c>
      <c r="C6" s="107">
        <v>1181</v>
      </c>
      <c r="D6" s="108"/>
      <c r="E6" s="109"/>
      <c r="F6" s="110"/>
      <c r="G6" s="108"/>
      <c r="H6" s="108"/>
      <c r="I6" s="152">
        <f>(G3-C6)*10</f>
        <v>890</v>
      </c>
      <c r="J6" s="153"/>
    </row>
    <row r="7" spans="1:13" ht="16.5" collapsed="1" x14ac:dyDescent="0.15">
      <c r="A7" s="95">
        <v>2</v>
      </c>
      <c r="B7" s="96">
        <v>38637</v>
      </c>
      <c r="C7" s="97">
        <v>1281</v>
      </c>
      <c r="D7" s="97">
        <v>1243</v>
      </c>
      <c r="E7" s="98">
        <f t="shared" si="0"/>
        <v>2.9664324746291961E-2</v>
      </c>
      <c r="F7" s="97">
        <f>(C7-D7)*10</f>
        <v>380</v>
      </c>
      <c r="G7" s="97">
        <v>1430</v>
      </c>
      <c r="H7" s="99">
        <f>(G7-C7)*10</f>
        <v>1490</v>
      </c>
      <c r="I7" s="149">
        <f>H7/(F7)</f>
        <v>3.9210526315789473</v>
      </c>
      <c r="J7" s="150" t="s">
        <v>90</v>
      </c>
    </row>
    <row r="8" spans="1:13" ht="16.5" hidden="1" outlineLevel="1" x14ac:dyDescent="0.3">
      <c r="A8" s="840" t="s">
        <v>228</v>
      </c>
      <c r="B8" s="841"/>
      <c r="C8" s="841"/>
      <c r="D8" s="841"/>
      <c r="E8" s="841"/>
      <c r="F8" s="841"/>
      <c r="G8" s="841"/>
      <c r="H8" s="841"/>
      <c r="I8" s="841"/>
      <c r="J8" s="842"/>
    </row>
    <row r="9" spans="1:13" ht="36" hidden="1" outlineLevel="1" x14ac:dyDescent="0.15">
      <c r="A9" s="100" t="s">
        <v>23</v>
      </c>
      <c r="B9" s="101" t="s">
        <v>14</v>
      </c>
      <c r="C9" s="102" t="s">
        <v>87</v>
      </c>
      <c r="D9" s="102" t="s">
        <v>3</v>
      </c>
      <c r="E9" s="103" t="s">
        <v>16</v>
      </c>
      <c r="F9" s="102" t="s">
        <v>17</v>
      </c>
      <c r="G9" s="104" t="s">
        <v>26</v>
      </c>
      <c r="H9" s="102" t="s">
        <v>25</v>
      </c>
      <c r="I9" s="103" t="s">
        <v>19</v>
      </c>
      <c r="J9" s="151" t="s">
        <v>147</v>
      </c>
    </row>
    <row r="10" spans="1:13" ht="16.5" hidden="1" outlineLevel="1" x14ac:dyDescent="0.3">
      <c r="A10" s="105">
        <f>B10-B7</f>
        <v>7</v>
      </c>
      <c r="B10" s="106">
        <v>38644</v>
      </c>
      <c r="C10" s="107">
        <v>1269</v>
      </c>
      <c r="D10" s="108"/>
      <c r="E10" s="109"/>
      <c r="F10" s="110"/>
      <c r="G10" s="108"/>
      <c r="H10" s="108"/>
      <c r="I10" s="152">
        <f>(G7-C10)*10</f>
        <v>1610</v>
      </c>
      <c r="J10" s="153"/>
    </row>
    <row r="11" spans="1:13" ht="16.5" collapsed="1" x14ac:dyDescent="0.15">
      <c r="A11" s="111">
        <v>3</v>
      </c>
      <c r="B11" s="112">
        <v>38846</v>
      </c>
      <c r="C11" s="113">
        <v>1451</v>
      </c>
      <c r="D11" s="113">
        <v>1399</v>
      </c>
      <c r="E11" s="114">
        <f t="shared" si="0"/>
        <v>3.5837353549276363E-2</v>
      </c>
      <c r="F11" s="113">
        <f>(C11-D11)*10</f>
        <v>520</v>
      </c>
      <c r="G11" s="113">
        <v>1449</v>
      </c>
      <c r="H11" s="115">
        <f>(G11-C11)*10</f>
        <v>-20</v>
      </c>
      <c r="I11" s="154">
        <f>(-H11-F11)/F11</f>
        <v>-0.96153846153846156</v>
      </c>
      <c r="J11" s="155" t="s">
        <v>220</v>
      </c>
    </row>
    <row r="12" spans="1:13" ht="16.5" hidden="1" outlineLevel="1" x14ac:dyDescent="0.3">
      <c r="A12" s="840" t="s">
        <v>229</v>
      </c>
      <c r="B12" s="841"/>
      <c r="C12" s="841"/>
      <c r="D12" s="841"/>
      <c r="E12" s="841"/>
      <c r="F12" s="841"/>
      <c r="G12" s="841"/>
      <c r="H12" s="841"/>
      <c r="I12" s="841"/>
      <c r="J12" s="842"/>
    </row>
    <row r="13" spans="1:13" ht="36" hidden="1" outlineLevel="1" x14ac:dyDescent="0.15">
      <c r="A13" s="100" t="s">
        <v>23</v>
      </c>
      <c r="B13" s="101" t="s">
        <v>14</v>
      </c>
      <c r="C13" s="102" t="s">
        <v>87</v>
      </c>
      <c r="D13" s="102" t="s">
        <v>3</v>
      </c>
      <c r="E13" s="103" t="s">
        <v>16</v>
      </c>
      <c r="F13" s="102" t="s">
        <v>17</v>
      </c>
      <c r="G13" s="104" t="s">
        <v>26</v>
      </c>
      <c r="H13" s="102" t="s">
        <v>25</v>
      </c>
      <c r="I13" s="103" t="s">
        <v>19</v>
      </c>
      <c r="J13" s="151" t="s">
        <v>147</v>
      </c>
    </row>
    <row r="14" spans="1:13" ht="16.5" hidden="1" outlineLevel="1" x14ac:dyDescent="0.3">
      <c r="A14" s="105">
        <f>B14-B11</f>
        <v>23</v>
      </c>
      <c r="B14" s="106">
        <v>38869</v>
      </c>
      <c r="C14" s="107">
        <v>1466</v>
      </c>
      <c r="D14" s="108"/>
      <c r="E14" s="109"/>
      <c r="F14" s="110"/>
      <c r="G14" s="108"/>
      <c r="H14" s="108"/>
      <c r="I14" s="152">
        <f>(G11-C14)*10</f>
        <v>-170</v>
      </c>
      <c r="J14" s="153"/>
    </row>
    <row r="15" spans="1:13" ht="16.5" collapsed="1" x14ac:dyDescent="0.15">
      <c r="A15" s="95">
        <v>4</v>
      </c>
      <c r="B15" s="96">
        <v>39002</v>
      </c>
      <c r="C15" s="97">
        <v>1456</v>
      </c>
      <c r="D15" s="97">
        <v>1403</v>
      </c>
      <c r="E15" s="98">
        <f t="shared" si="0"/>
        <v>3.6401098901098904E-2</v>
      </c>
      <c r="F15" s="97">
        <f>(C15-D15)*10</f>
        <v>530</v>
      </c>
      <c r="G15" s="97">
        <v>1646</v>
      </c>
      <c r="H15" s="99">
        <f>(G15-C15)*10</f>
        <v>1900</v>
      </c>
      <c r="I15" s="149">
        <f t="shared" ref="I15" si="1">H15/(F15)</f>
        <v>3.5849056603773586</v>
      </c>
      <c r="J15" s="155" t="s">
        <v>220</v>
      </c>
      <c r="M15" t="s">
        <v>230</v>
      </c>
    </row>
    <row r="16" spans="1:13" ht="16.5" hidden="1" outlineLevel="1" x14ac:dyDescent="0.3">
      <c r="A16" s="840" t="s">
        <v>231</v>
      </c>
      <c r="B16" s="841"/>
      <c r="C16" s="841"/>
      <c r="D16" s="841"/>
      <c r="E16" s="841"/>
      <c r="F16" s="841"/>
      <c r="G16" s="841"/>
      <c r="H16" s="841"/>
      <c r="I16" s="841"/>
      <c r="J16" s="842"/>
    </row>
    <row r="17" spans="1:10" ht="36" hidden="1" outlineLevel="1" x14ac:dyDescent="0.15">
      <c r="A17" s="100" t="s">
        <v>23</v>
      </c>
      <c r="B17" s="101" t="s">
        <v>14</v>
      </c>
      <c r="C17" s="102" t="s">
        <v>87</v>
      </c>
      <c r="D17" s="102" t="s">
        <v>3</v>
      </c>
      <c r="E17" s="103" t="s">
        <v>16</v>
      </c>
      <c r="F17" s="102" t="s">
        <v>17</v>
      </c>
      <c r="G17" s="104" t="s">
        <v>26</v>
      </c>
      <c r="H17" s="102" t="s">
        <v>25</v>
      </c>
      <c r="I17" s="103" t="s">
        <v>19</v>
      </c>
      <c r="J17" s="151" t="s">
        <v>147</v>
      </c>
    </row>
    <row r="18" spans="1:10" ht="16.5" hidden="1" outlineLevel="1" x14ac:dyDescent="0.3">
      <c r="A18" s="105">
        <f>B18-B15</f>
        <v>53</v>
      </c>
      <c r="B18" s="106">
        <v>39055</v>
      </c>
      <c r="C18" s="107">
        <v>1599</v>
      </c>
      <c r="D18" s="108"/>
      <c r="E18" s="109"/>
      <c r="F18" s="110"/>
      <c r="G18" s="108"/>
      <c r="H18" s="108"/>
      <c r="I18" s="152">
        <f>(G15-C18)*10</f>
        <v>470</v>
      </c>
      <c r="J18" s="153"/>
    </row>
    <row r="19" spans="1:10" ht="16.5" collapsed="1" x14ac:dyDescent="0.15">
      <c r="A19" s="95">
        <v>5</v>
      </c>
      <c r="B19" s="96">
        <v>39329</v>
      </c>
      <c r="C19" s="97">
        <v>1613</v>
      </c>
      <c r="D19" s="97">
        <v>1563</v>
      </c>
      <c r="E19" s="98">
        <f t="shared" si="0"/>
        <v>3.0998140111593304E-2</v>
      </c>
      <c r="F19" s="97">
        <f>(C19-D19)*10</f>
        <v>500</v>
      </c>
      <c r="G19" s="97">
        <v>1722</v>
      </c>
      <c r="H19" s="99">
        <f>(G19-C19)*10</f>
        <v>1090</v>
      </c>
      <c r="I19" s="149">
        <f t="shared" ref="I19" si="2">H19/(F19)</f>
        <v>2.1800000000000002</v>
      </c>
      <c r="J19" s="150" t="s">
        <v>90</v>
      </c>
    </row>
    <row r="20" spans="1:10" ht="16.5" hidden="1" outlineLevel="1" x14ac:dyDescent="0.3">
      <c r="A20" s="840" t="s">
        <v>231</v>
      </c>
      <c r="B20" s="841"/>
      <c r="C20" s="841"/>
      <c r="D20" s="841"/>
      <c r="E20" s="841"/>
      <c r="F20" s="841"/>
      <c r="G20" s="841"/>
      <c r="H20" s="841"/>
      <c r="I20" s="841"/>
      <c r="J20" s="842"/>
    </row>
    <row r="21" spans="1:10" ht="36" hidden="1" outlineLevel="1" x14ac:dyDescent="0.15">
      <c r="A21" s="100" t="s">
        <v>23</v>
      </c>
      <c r="B21" s="101" t="s">
        <v>14</v>
      </c>
      <c r="C21" s="102" t="s">
        <v>87</v>
      </c>
      <c r="D21" s="102" t="s">
        <v>3</v>
      </c>
      <c r="E21" s="103" t="s">
        <v>16</v>
      </c>
      <c r="F21" s="102" t="s">
        <v>17</v>
      </c>
      <c r="G21" s="104" t="s">
        <v>26</v>
      </c>
      <c r="H21" s="102" t="s">
        <v>25</v>
      </c>
      <c r="I21" s="103" t="s">
        <v>19</v>
      </c>
      <c r="J21" s="151" t="s">
        <v>147</v>
      </c>
    </row>
    <row r="22" spans="1:10" ht="16.5" hidden="1" outlineLevel="1" x14ac:dyDescent="0.3">
      <c r="A22" s="105">
        <f>B22-B19</f>
        <v>20</v>
      </c>
      <c r="B22" s="106">
        <v>39349</v>
      </c>
      <c r="C22" s="107">
        <v>1616</v>
      </c>
      <c r="D22" s="108"/>
      <c r="E22" s="109"/>
      <c r="F22" s="110"/>
      <c r="G22" s="108"/>
      <c r="H22" s="108"/>
      <c r="I22" s="152">
        <f>(G19-C22)*10</f>
        <v>1060</v>
      </c>
      <c r="J22" s="153"/>
    </row>
    <row r="23" spans="1:10" ht="16.5" collapsed="1" x14ac:dyDescent="0.15">
      <c r="A23" s="116">
        <v>8</v>
      </c>
      <c r="B23" s="117">
        <v>39496</v>
      </c>
      <c r="C23" s="118">
        <v>1796</v>
      </c>
      <c r="D23" s="118">
        <v>1739</v>
      </c>
      <c r="E23" s="119">
        <f t="shared" si="0"/>
        <v>3.173719376391982E-2</v>
      </c>
      <c r="F23" s="120">
        <f>(C23-D23)*10</f>
        <v>570</v>
      </c>
      <c r="G23" s="118">
        <v>1854</v>
      </c>
      <c r="H23" s="121">
        <f>(G23-C23)*10</f>
        <v>580</v>
      </c>
      <c r="I23" s="149">
        <f t="shared" ref="I23" si="3">H23/(F23)</f>
        <v>1.0175438596491229</v>
      </c>
      <c r="J23" s="150" t="s">
        <v>90</v>
      </c>
    </row>
    <row r="24" spans="1:10" ht="16.5" hidden="1" outlineLevel="1" x14ac:dyDescent="0.3">
      <c r="A24" s="840" t="s">
        <v>231</v>
      </c>
      <c r="B24" s="841"/>
      <c r="C24" s="841"/>
      <c r="D24" s="841"/>
      <c r="E24" s="841"/>
      <c r="F24" s="841"/>
      <c r="G24" s="841"/>
      <c r="H24" s="841"/>
      <c r="I24" s="841"/>
      <c r="J24" s="842"/>
    </row>
    <row r="25" spans="1:10" ht="36" hidden="1" outlineLevel="1" x14ac:dyDescent="0.15">
      <c r="A25" s="100" t="s">
        <v>23</v>
      </c>
      <c r="B25" s="101" t="s">
        <v>14</v>
      </c>
      <c r="C25" s="102" t="s">
        <v>87</v>
      </c>
      <c r="D25" s="102" t="s">
        <v>3</v>
      </c>
      <c r="E25" s="103" t="s">
        <v>16</v>
      </c>
      <c r="F25" s="102" t="s">
        <v>17</v>
      </c>
      <c r="G25" s="104" t="s">
        <v>26</v>
      </c>
      <c r="H25" s="102" t="s">
        <v>25</v>
      </c>
      <c r="I25" s="103" t="s">
        <v>19</v>
      </c>
      <c r="J25" s="151" t="s">
        <v>147</v>
      </c>
    </row>
    <row r="26" spans="1:10" ht="16.5" hidden="1" outlineLevel="1" x14ac:dyDescent="0.3">
      <c r="A26" s="105">
        <f>B26-B23</f>
        <v>4</v>
      </c>
      <c r="B26" s="106">
        <v>39500</v>
      </c>
      <c r="C26" s="107">
        <v>1764</v>
      </c>
      <c r="D26" s="108"/>
      <c r="E26" s="109"/>
      <c r="F26" s="110"/>
      <c r="G26" s="108"/>
      <c r="H26" s="108"/>
      <c r="I26" s="152">
        <f>(G23-C26)*10</f>
        <v>900</v>
      </c>
      <c r="J26" s="153"/>
    </row>
    <row r="27" spans="1:10" ht="16.5" collapsed="1" x14ac:dyDescent="0.15">
      <c r="A27" s="122">
        <v>9</v>
      </c>
      <c r="B27" s="123">
        <v>39856</v>
      </c>
      <c r="C27" s="124">
        <v>1640</v>
      </c>
      <c r="D27" s="124">
        <v>1585</v>
      </c>
      <c r="E27" s="119">
        <f t="shared" ref="E27" si="4">(C27-D27)/C27</f>
        <v>3.3536585365853661E-2</v>
      </c>
      <c r="F27" s="120">
        <f>(C27-D27)*10</f>
        <v>550</v>
      </c>
      <c r="G27" s="124">
        <v>1657</v>
      </c>
      <c r="H27" s="121">
        <f>(G27-C27)*10</f>
        <v>170</v>
      </c>
      <c r="I27" s="149">
        <f t="shared" ref="I27" si="5">H27/(F27)</f>
        <v>0.30909090909090908</v>
      </c>
      <c r="J27" s="155" t="s">
        <v>220</v>
      </c>
    </row>
    <row r="28" spans="1:10" ht="16.5" hidden="1" outlineLevel="1" x14ac:dyDescent="0.3">
      <c r="A28" s="840" t="s">
        <v>231</v>
      </c>
      <c r="B28" s="841"/>
      <c r="C28" s="841"/>
      <c r="D28" s="841"/>
      <c r="E28" s="841"/>
      <c r="F28" s="841"/>
      <c r="G28" s="841"/>
      <c r="H28" s="841"/>
      <c r="I28" s="841"/>
      <c r="J28" s="842"/>
    </row>
    <row r="29" spans="1:10" ht="36" hidden="1" outlineLevel="1" x14ac:dyDescent="0.15">
      <c r="A29" s="100" t="s">
        <v>23</v>
      </c>
      <c r="B29" s="101" t="s">
        <v>14</v>
      </c>
      <c r="C29" s="102" t="s">
        <v>87</v>
      </c>
      <c r="D29" s="102" t="s">
        <v>3</v>
      </c>
      <c r="E29" s="103" t="s">
        <v>16</v>
      </c>
      <c r="F29" s="102" t="s">
        <v>17</v>
      </c>
      <c r="G29" s="104" t="s">
        <v>26</v>
      </c>
      <c r="H29" s="102" t="s">
        <v>25</v>
      </c>
      <c r="I29" s="103" t="s">
        <v>19</v>
      </c>
      <c r="J29" s="151" t="s">
        <v>147</v>
      </c>
    </row>
    <row r="30" spans="1:10" ht="16.5" hidden="1" outlineLevel="1" x14ac:dyDescent="0.3">
      <c r="A30" s="105">
        <f>B30-B27</f>
        <v>15</v>
      </c>
      <c r="B30" s="106">
        <v>39871</v>
      </c>
      <c r="C30" s="107">
        <v>1648</v>
      </c>
      <c r="D30" s="108"/>
      <c r="E30" s="109"/>
      <c r="F30" s="110"/>
      <c r="G30" s="108"/>
      <c r="H30" s="108"/>
      <c r="I30" s="152">
        <f>(G27-C30)*10</f>
        <v>90</v>
      </c>
      <c r="J30" s="153"/>
    </row>
    <row r="31" spans="1:10" ht="16.5" collapsed="1" x14ac:dyDescent="0.15">
      <c r="A31" s="116">
        <v>10</v>
      </c>
      <c r="B31" s="117">
        <v>40042</v>
      </c>
      <c r="C31" s="118">
        <v>1703</v>
      </c>
      <c r="D31" s="118">
        <v>1645</v>
      </c>
      <c r="E31" s="119">
        <f t="shared" ref="E31" si="6">(C31-D31)/C31</f>
        <v>3.4057545507927188E-2</v>
      </c>
      <c r="F31" s="120">
        <f>(C31-D31)*10</f>
        <v>580</v>
      </c>
      <c r="G31" s="118">
        <v>1906</v>
      </c>
      <c r="H31" s="121">
        <f>(G31-C31)*10</f>
        <v>2030</v>
      </c>
      <c r="I31" s="149">
        <f t="shared" ref="I31" si="7">H31/(F31)</f>
        <v>3.5</v>
      </c>
      <c r="J31" s="150" t="s">
        <v>90</v>
      </c>
    </row>
    <row r="32" spans="1:10" ht="16.5" hidden="1" outlineLevel="1" x14ac:dyDescent="0.3">
      <c r="A32" s="840" t="s">
        <v>231</v>
      </c>
      <c r="B32" s="841"/>
      <c r="C32" s="841"/>
      <c r="D32" s="841"/>
      <c r="E32" s="841"/>
      <c r="F32" s="841"/>
      <c r="G32" s="841"/>
      <c r="H32" s="841"/>
      <c r="I32" s="841"/>
      <c r="J32" s="842"/>
    </row>
    <row r="33" spans="1:10" ht="36" hidden="1" outlineLevel="1" x14ac:dyDescent="0.15">
      <c r="A33" s="100" t="s">
        <v>23</v>
      </c>
      <c r="B33" s="101" t="s">
        <v>14</v>
      </c>
      <c r="C33" s="102" t="s">
        <v>87</v>
      </c>
      <c r="D33" s="102" t="s">
        <v>3</v>
      </c>
      <c r="E33" s="103" t="s">
        <v>16</v>
      </c>
      <c r="F33" s="102" t="s">
        <v>17</v>
      </c>
      <c r="G33" s="104" t="s">
        <v>26</v>
      </c>
      <c r="H33" s="102" t="s">
        <v>25</v>
      </c>
      <c r="I33" s="103" t="s">
        <v>19</v>
      </c>
      <c r="J33" s="151" t="s">
        <v>147</v>
      </c>
    </row>
    <row r="34" spans="1:10" ht="16.5" hidden="1" outlineLevel="1" x14ac:dyDescent="0.3">
      <c r="A34" s="105">
        <f>B34-B31</f>
        <v>2</v>
      </c>
      <c r="B34" s="106">
        <v>40044</v>
      </c>
      <c r="C34" s="107">
        <v>1677</v>
      </c>
      <c r="D34" s="108"/>
      <c r="E34" s="109"/>
      <c r="F34" s="110"/>
      <c r="G34" s="108"/>
      <c r="H34" s="108"/>
      <c r="I34" s="152">
        <f>(G31-C34)*10</f>
        <v>2290</v>
      </c>
      <c r="J34" s="153"/>
    </row>
    <row r="35" spans="1:10" ht="16.5" collapsed="1" x14ac:dyDescent="0.15">
      <c r="A35" s="116">
        <v>11</v>
      </c>
      <c r="B35" s="117">
        <v>40392</v>
      </c>
      <c r="C35" s="118">
        <v>1969</v>
      </c>
      <c r="D35" s="118">
        <v>1922</v>
      </c>
      <c r="E35" s="119">
        <f t="shared" ref="E35" si="8">(C35-D35)/C35</f>
        <v>2.3869984763839513E-2</v>
      </c>
      <c r="F35" s="120">
        <f>(C35-D35)*10</f>
        <v>470</v>
      </c>
      <c r="G35" s="118">
        <v>2340</v>
      </c>
      <c r="H35" s="121">
        <f>(G35-C35)*10</f>
        <v>3710</v>
      </c>
      <c r="I35" s="149">
        <f t="shared" ref="I35" si="9">H35/(F35)</f>
        <v>7.8936170212765955</v>
      </c>
      <c r="J35" s="150" t="s">
        <v>90</v>
      </c>
    </row>
    <row r="36" spans="1:10" ht="16.5" hidden="1" outlineLevel="1" x14ac:dyDescent="0.3">
      <c r="A36" s="840" t="s">
        <v>231</v>
      </c>
      <c r="B36" s="841"/>
      <c r="C36" s="841"/>
      <c r="D36" s="841"/>
      <c r="E36" s="841"/>
      <c r="F36" s="841"/>
      <c r="G36" s="841"/>
      <c r="H36" s="841"/>
      <c r="I36" s="841"/>
      <c r="J36" s="842"/>
    </row>
    <row r="37" spans="1:10" ht="36" hidden="1" outlineLevel="1" x14ac:dyDescent="0.15">
      <c r="A37" s="100" t="s">
        <v>23</v>
      </c>
      <c r="B37" s="101" t="s">
        <v>14</v>
      </c>
      <c r="C37" s="102" t="s">
        <v>87</v>
      </c>
      <c r="D37" s="102" t="s">
        <v>3</v>
      </c>
      <c r="E37" s="103" t="s">
        <v>16</v>
      </c>
      <c r="F37" s="102" t="s">
        <v>17</v>
      </c>
      <c r="G37" s="104" t="s">
        <v>26</v>
      </c>
      <c r="H37" s="102" t="s">
        <v>25</v>
      </c>
      <c r="I37" s="103" t="s">
        <v>19</v>
      </c>
      <c r="J37" s="151" t="s">
        <v>147</v>
      </c>
    </row>
    <row r="38" spans="1:10" ht="16.5" hidden="1" outlineLevel="1" x14ac:dyDescent="0.3">
      <c r="A38" s="105">
        <f>B38-B35</f>
        <v>9</v>
      </c>
      <c r="B38" s="106">
        <v>40401</v>
      </c>
      <c r="C38" s="107">
        <v>1970</v>
      </c>
      <c r="D38" s="108"/>
      <c r="E38" s="109"/>
      <c r="F38" s="110"/>
      <c r="G38" s="108"/>
      <c r="H38" s="108"/>
      <c r="I38" s="152">
        <f>(G35-C38)*10</f>
        <v>3700</v>
      </c>
      <c r="J38" s="153"/>
    </row>
    <row r="39" spans="1:10" ht="16.5" collapsed="1" x14ac:dyDescent="0.15">
      <c r="A39" s="116">
        <v>12</v>
      </c>
      <c r="B39" s="117">
        <v>40939</v>
      </c>
      <c r="C39" s="118">
        <v>2333</v>
      </c>
      <c r="D39" s="118">
        <v>2275</v>
      </c>
      <c r="E39" s="119">
        <f t="shared" ref="E39" si="10">(C39-D39)/C39</f>
        <v>2.4860694384912129E-2</v>
      </c>
      <c r="F39" s="120">
        <f>(C39-D39)*10</f>
        <v>580</v>
      </c>
      <c r="G39" s="118">
        <v>2376</v>
      </c>
      <c r="H39" s="121">
        <f>(G39-C39)*10</f>
        <v>430</v>
      </c>
      <c r="I39" s="149">
        <f t="shared" ref="I39" si="11">H39/(F39)</f>
        <v>0.74137931034482762</v>
      </c>
      <c r="J39" s="155" t="s">
        <v>220</v>
      </c>
    </row>
    <row r="40" spans="1:10" ht="16.5" hidden="1" outlineLevel="1" x14ac:dyDescent="0.3">
      <c r="A40" s="840" t="s">
        <v>231</v>
      </c>
      <c r="B40" s="841"/>
      <c r="C40" s="841"/>
      <c r="D40" s="841"/>
      <c r="E40" s="841"/>
      <c r="F40" s="841"/>
      <c r="G40" s="841"/>
      <c r="H40" s="841"/>
      <c r="I40" s="841"/>
      <c r="J40" s="842"/>
    </row>
    <row r="41" spans="1:10" ht="36" hidden="1" outlineLevel="1" x14ac:dyDescent="0.15">
      <c r="A41" s="100" t="s">
        <v>23</v>
      </c>
      <c r="B41" s="101" t="s">
        <v>14</v>
      </c>
      <c r="C41" s="102" t="s">
        <v>87</v>
      </c>
      <c r="D41" s="102" t="s">
        <v>3</v>
      </c>
      <c r="E41" s="103" t="s">
        <v>16</v>
      </c>
      <c r="F41" s="102" t="s">
        <v>17</v>
      </c>
      <c r="G41" s="104" t="s">
        <v>26</v>
      </c>
      <c r="H41" s="102" t="s">
        <v>25</v>
      </c>
      <c r="I41" s="103" t="s">
        <v>19</v>
      </c>
      <c r="J41" s="151" t="s">
        <v>147</v>
      </c>
    </row>
    <row r="42" spans="1:10" ht="16.5" hidden="1" outlineLevel="1" x14ac:dyDescent="0.3">
      <c r="A42" s="105">
        <f>B42-B39</f>
        <v>17</v>
      </c>
      <c r="B42" s="117">
        <v>40956</v>
      </c>
      <c r="C42" s="107">
        <v>2368</v>
      </c>
      <c r="D42" s="108"/>
      <c r="E42" s="109"/>
      <c r="F42" s="110"/>
      <c r="G42" s="108"/>
      <c r="H42" s="108"/>
      <c r="I42" s="152">
        <f>(G39-C42)*10</f>
        <v>80</v>
      </c>
      <c r="J42" s="153"/>
    </row>
    <row r="43" spans="1:10" ht="16.5" collapsed="1" x14ac:dyDescent="0.15">
      <c r="A43" s="116">
        <v>13</v>
      </c>
      <c r="B43" s="117">
        <v>42670</v>
      </c>
      <c r="C43" s="118">
        <v>1503</v>
      </c>
      <c r="D43" s="118">
        <v>1450</v>
      </c>
      <c r="E43" s="119">
        <f t="shared" ref="E43" si="12">(C43-D43)/C43</f>
        <v>3.526280771789754E-2</v>
      </c>
      <c r="F43" s="120">
        <f>(C43-D43)*10</f>
        <v>530</v>
      </c>
      <c r="G43" s="118">
        <v>1533</v>
      </c>
      <c r="H43" s="121">
        <f>(G43-C43)*10</f>
        <v>300</v>
      </c>
      <c r="I43" s="149">
        <f t="shared" ref="I43" si="13">H43/(F43)</f>
        <v>0.56603773584905659</v>
      </c>
      <c r="J43" s="155" t="s">
        <v>220</v>
      </c>
    </row>
    <row r="44" spans="1:10" ht="16.5" hidden="1" outlineLevel="1" x14ac:dyDescent="0.3">
      <c r="A44" s="840" t="s">
        <v>231</v>
      </c>
      <c r="B44" s="841"/>
      <c r="C44" s="841"/>
      <c r="D44" s="841"/>
      <c r="E44" s="841"/>
      <c r="F44" s="841"/>
      <c r="G44" s="841"/>
      <c r="H44" s="841"/>
      <c r="I44" s="841"/>
      <c r="J44" s="842"/>
    </row>
    <row r="45" spans="1:10" ht="36" hidden="1" outlineLevel="1" x14ac:dyDescent="0.15">
      <c r="A45" s="100" t="s">
        <v>23</v>
      </c>
      <c r="B45" s="101" t="s">
        <v>14</v>
      </c>
      <c r="C45" s="102" t="s">
        <v>87</v>
      </c>
      <c r="D45" s="102" t="s">
        <v>3</v>
      </c>
      <c r="E45" s="103" t="s">
        <v>16</v>
      </c>
      <c r="F45" s="102" t="s">
        <v>17</v>
      </c>
      <c r="G45" s="104" t="s">
        <v>26</v>
      </c>
      <c r="H45" s="102" t="s">
        <v>25</v>
      </c>
      <c r="I45" s="103" t="s">
        <v>19</v>
      </c>
      <c r="J45" s="151" t="s">
        <v>147</v>
      </c>
    </row>
    <row r="46" spans="1:10" ht="16.5" hidden="1" outlineLevel="1" x14ac:dyDescent="0.3">
      <c r="A46" s="105">
        <f>B46-B43</f>
        <v>28</v>
      </c>
      <c r="B46" s="117">
        <v>42698</v>
      </c>
      <c r="C46" s="107">
        <v>1556</v>
      </c>
      <c r="D46" s="108"/>
      <c r="E46" s="109"/>
      <c r="F46" s="110"/>
      <c r="G46" s="108"/>
      <c r="H46" s="108"/>
      <c r="I46" s="152">
        <f>(G43-C46)*10</f>
        <v>-230</v>
      </c>
      <c r="J46" s="153"/>
    </row>
    <row r="47" spans="1:10" ht="16.5" collapsed="1" x14ac:dyDescent="0.15">
      <c r="A47" s="116">
        <v>14</v>
      </c>
      <c r="B47" s="117">
        <v>42754</v>
      </c>
      <c r="C47" s="118">
        <v>1573</v>
      </c>
      <c r="D47" s="118">
        <v>1529</v>
      </c>
      <c r="E47" s="119">
        <f t="shared" ref="E47" si="14">(C47-D47)/C47</f>
        <v>2.7972027972027972E-2</v>
      </c>
      <c r="F47" s="120">
        <f>(C47-D47)*10</f>
        <v>440</v>
      </c>
      <c r="G47" s="118">
        <v>1632</v>
      </c>
      <c r="H47" s="121">
        <f>(G47-C47)*10</f>
        <v>590</v>
      </c>
      <c r="I47" s="149">
        <f t="shared" ref="I47" si="15">H47/(F47)</f>
        <v>1.3409090909090908</v>
      </c>
      <c r="J47" s="155" t="s">
        <v>220</v>
      </c>
    </row>
    <row r="48" spans="1:10" ht="16.5" hidden="1" outlineLevel="1" x14ac:dyDescent="0.3">
      <c r="A48" s="840" t="s">
        <v>231</v>
      </c>
      <c r="B48" s="841"/>
      <c r="C48" s="841"/>
      <c r="D48" s="841"/>
      <c r="E48" s="841"/>
      <c r="F48" s="841"/>
      <c r="G48" s="841"/>
      <c r="H48" s="841"/>
      <c r="I48" s="841"/>
      <c r="J48" s="842"/>
    </row>
    <row r="49" spans="1:10" ht="36" hidden="1" outlineLevel="1" x14ac:dyDescent="0.15">
      <c r="A49" s="100" t="s">
        <v>23</v>
      </c>
      <c r="B49" s="101" t="s">
        <v>14</v>
      </c>
      <c r="C49" s="102" t="s">
        <v>87</v>
      </c>
      <c r="D49" s="102" t="s">
        <v>3</v>
      </c>
      <c r="E49" s="103" t="s">
        <v>16</v>
      </c>
      <c r="F49" s="102" t="s">
        <v>17</v>
      </c>
      <c r="G49" s="104" t="s">
        <v>26</v>
      </c>
      <c r="H49" s="102" t="s">
        <v>25</v>
      </c>
      <c r="I49" s="103" t="s">
        <v>19</v>
      </c>
      <c r="J49" s="151" t="s">
        <v>147</v>
      </c>
    </row>
    <row r="50" spans="1:10" ht="16.5" hidden="1" outlineLevel="1" x14ac:dyDescent="0.3">
      <c r="A50" s="125">
        <f>B50-B47</f>
        <v>37</v>
      </c>
      <c r="B50" s="117">
        <v>42791</v>
      </c>
      <c r="C50" s="126">
        <v>1590</v>
      </c>
      <c r="D50" s="127"/>
      <c r="E50" s="128"/>
      <c r="F50" s="129"/>
      <c r="G50" s="127"/>
      <c r="H50" s="127"/>
      <c r="I50" s="156">
        <f>(G47-C50)*10</f>
        <v>420</v>
      </c>
      <c r="J50" s="153"/>
    </row>
    <row r="51" spans="1:10" ht="16.5" x14ac:dyDescent="0.15">
      <c r="A51" s="130">
        <v>15</v>
      </c>
      <c r="B51" s="131">
        <v>42895</v>
      </c>
      <c r="C51" s="132">
        <v>1690</v>
      </c>
      <c r="D51" s="132">
        <v>1647</v>
      </c>
      <c r="E51" s="133">
        <f t="shared" ref="E51" si="16">(C51-D51)/C51</f>
        <v>2.5443786982248522E-2</v>
      </c>
      <c r="F51" s="134">
        <f>(C51-D51)*10</f>
        <v>430</v>
      </c>
      <c r="G51" s="134">
        <v>1679</v>
      </c>
      <c r="H51" s="135">
        <f>(G51-C51)*10</f>
        <v>-110</v>
      </c>
      <c r="I51" s="154">
        <f>(-H51-F51)/F51</f>
        <v>-0.7441860465116279</v>
      </c>
    </row>
    <row r="52" spans="1:10" ht="16.5" customHeight="1" outlineLevel="1" x14ac:dyDescent="0.3">
      <c r="A52" s="965" t="s">
        <v>231</v>
      </c>
      <c r="B52" s="966"/>
      <c r="C52" s="966"/>
      <c r="D52" s="966"/>
      <c r="E52" s="966"/>
      <c r="F52" s="966"/>
      <c r="G52" s="966"/>
      <c r="H52" s="966"/>
      <c r="I52" s="966"/>
      <c r="J52" s="842"/>
    </row>
    <row r="53" spans="1:10" ht="36" customHeight="1" outlineLevel="1" x14ac:dyDescent="0.15">
      <c r="A53" s="100" t="s">
        <v>23</v>
      </c>
      <c r="B53" s="101" t="s">
        <v>14</v>
      </c>
      <c r="C53" s="102" t="s">
        <v>87</v>
      </c>
      <c r="D53" s="102" t="s">
        <v>9</v>
      </c>
      <c r="E53" s="103" t="s">
        <v>16</v>
      </c>
      <c r="F53" s="102" t="s">
        <v>17</v>
      </c>
      <c r="G53" s="104" t="s">
        <v>26</v>
      </c>
      <c r="H53" s="102" t="s">
        <v>25</v>
      </c>
      <c r="I53" s="103" t="s">
        <v>19</v>
      </c>
      <c r="J53" s="151" t="s">
        <v>147</v>
      </c>
    </row>
    <row r="54" spans="1:10" ht="16.5" customHeight="1" outlineLevel="1" collapsed="1" x14ac:dyDescent="0.15">
      <c r="A54" s="964" t="s">
        <v>232</v>
      </c>
      <c r="B54" s="886"/>
      <c r="C54" s="886"/>
      <c r="D54" s="886"/>
      <c r="E54" s="886"/>
      <c r="F54" s="886"/>
      <c r="G54" s="886"/>
      <c r="H54" s="886"/>
      <c r="I54" s="886"/>
      <c r="J54" s="887"/>
    </row>
    <row r="55" spans="1:10" ht="16.5" hidden="1" customHeight="1" outlineLevel="2" x14ac:dyDescent="0.3">
      <c r="A55" s="136">
        <f>B55-B51</f>
        <v>17</v>
      </c>
      <c r="B55" s="137">
        <v>42912</v>
      </c>
      <c r="C55" s="138">
        <v>1706</v>
      </c>
      <c r="D55" s="138">
        <v>1665</v>
      </c>
      <c r="E55" s="139">
        <f t="shared" ref="E55:E62" si="17">(C55-D55)/C55</f>
        <v>2.4032825322391559E-2</v>
      </c>
      <c r="F55" s="138">
        <f t="shared" ref="F55:F62" si="18">(C55-D55)*10</f>
        <v>410</v>
      </c>
      <c r="G55" s="138"/>
      <c r="H55" s="138" t="s">
        <v>95</v>
      </c>
      <c r="I55" s="157"/>
      <c r="J55" s="158"/>
    </row>
    <row r="56" spans="1:10" ht="16.5" hidden="1" customHeight="1" outlineLevel="2" x14ac:dyDescent="0.3">
      <c r="A56" s="136">
        <f>B56-B51</f>
        <v>18</v>
      </c>
      <c r="B56" s="137">
        <v>42913</v>
      </c>
      <c r="C56" s="138">
        <v>1713</v>
      </c>
      <c r="D56" s="138">
        <v>1667</v>
      </c>
      <c r="E56" s="139">
        <f t="shared" si="17"/>
        <v>2.6853473438412143E-2</v>
      </c>
      <c r="F56" s="138">
        <f t="shared" si="18"/>
        <v>460</v>
      </c>
      <c r="G56" s="138"/>
      <c r="H56" s="138" t="s">
        <v>95</v>
      </c>
      <c r="I56" s="157"/>
      <c r="J56" s="158"/>
    </row>
    <row r="57" spans="1:10" ht="16.5" hidden="1" customHeight="1" outlineLevel="2" x14ac:dyDescent="0.3">
      <c r="A57" s="136">
        <f>B57-B51</f>
        <v>19</v>
      </c>
      <c r="B57" s="137">
        <v>42914</v>
      </c>
      <c r="C57" s="127">
        <v>1702</v>
      </c>
      <c r="D57" s="127">
        <v>1669</v>
      </c>
      <c r="E57" s="139">
        <f t="shared" si="17"/>
        <v>1.9388954171562868E-2</v>
      </c>
      <c r="F57" s="138">
        <f t="shared" si="18"/>
        <v>330</v>
      </c>
      <c r="G57" s="127"/>
      <c r="H57" s="138" t="s">
        <v>95</v>
      </c>
      <c r="I57" s="129"/>
      <c r="J57" s="159"/>
    </row>
    <row r="58" spans="1:10" ht="16.5" hidden="1" customHeight="1" outlineLevel="2" x14ac:dyDescent="0.3">
      <c r="A58" s="136">
        <f>B58-B51</f>
        <v>20</v>
      </c>
      <c r="B58" s="137">
        <v>42915</v>
      </c>
      <c r="C58" s="127">
        <v>1702</v>
      </c>
      <c r="D58" s="127">
        <v>1671</v>
      </c>
      <c r="E58" s="139">
        <f t="shared" si="17"/>
        <v>1.8213866039952998E-2</v>
      </c>
      <c r="F58" s="138">
        <f t="shared" si="18"/>
        <v>310</v>
      </c>
      <c r="G58" s="127"/>
      <c r="H58" s="138" t="s">
        <v>95</v>
      </c>
      <c r="I58" s="129"/>
      <c r="J58" s="159"/>
    </row>
    <row r="59" spans="1:10" ht="16.5" hidden="1" customHeight="1" outlineLevel="2" x14ac:dyDescent="0.3">
      <c r="A59" s="136">
        <f>B59-B51</f>
        <v>21</v>
      </c>
      <c r="B59" s="137">
        <v>42916</v>
      </c>
      <c r="C59" s="127">
        <v>1700</v>
      </c>
      <c r="D59" s="127">
        <v>1673</v>
      </c>
      <c r="E59" s="128">
        <f t="shared" si="17"/>
        <v>1.5882352941176469E-2</v>
      </c>
      <c r="F59" s="127">
        <f t="shared" si="18"/>
        <v>270</v>
      </c>
      <c r="G59" s="127"/>
      <c r="H59" s="140" t="s">
        <v>32</v>
      </c>
      <c r="I59" s="129"/>
      <c r="J59" s="159"/>
    </row>
    <row r="60" spans="1:10" ht="16.5" hidden="1" customHeight="1" outlineLevel="2" x14ac:dyDescent="0.3">
      <c r="A60" s="136">
        <f>B60-B51</f>
        <v>24</v>
      </c>
      <c r="B60" s="141">
        <v>42919</v>
      </c>
      <c r="C60" s="127">
        <v>1703</v>
      </c>
      <c r="D60" s="127">
        <v>1676</v>
      </c>
      <c r="E60" s="128">
        <f t="shared" si="17"/>
        <v>1.5854374633000587E-2</v>
      </c>
      <c r="F60" s="127">
        <f t="shared" si="18"/>
        <v>270</v>
      </c>
      <c r="G60" s="127"/>
      <c r="H60" s="140" t="s">
        <v>32</v>
      </c>
      <c r="I60" s="129"/>
      <c r="J60" s="159"/>
    </row>
    <row r="61" spans="1:10" ht="16.5" hidden="1" customHeight="1" outlineLevel="2" x14ac:dyDescent="0.3">
      <c r="A61" s="142">
        <f>B61-B51</f>
        <v>25</v>
      </c>
      <c r="B61" s="143">
        <v>42920</v>
      </c>
      <c r="C61" s="129">
        <v>1695</v>
      </c>
      <c r="D61" s="129">
        <v>1678</v>
      </c>
      <c r="E61" s="144">
        <f t="shared" si="17"/>
        <v>1.0029498525073746E-2</v>
      </c>
      <c r="F61" s="129">
        <f t="shared" si="18"/>
        <v>170</v>
      </c>
      <c r="G61" s="129"/>
      <c r="H61" s="145" t="s">
        <v>32</v>
      </c>
      <c r="I61" s="129"/>
      <c r="J61" s="159"/>
    </row>
    <row r="62" spans="1:10" ht="16.5" hidden="1" customHeight="1" outlineLevel="2" x14ac:dyDescent="0.15">
      <c r="A62" s="136">
        <f>B62-B51</f>
        <v>26</v>
      </c>
      <c r="B62" s="141">
        <v>42921</v>
      </c>
      <c r="C62" s="127">
        <v>1698</v>
      </c>
      <c r="D62" s="127">
        <v>1680</v>
      </c>
      <c r="E62" s="128">
        <f t="shared" si="17"/>
        <v>1.0600706713780919E-2</v>
      </c>
      <c r="F62" s="127">
        <f t="shared" si="18"/>
        <v>180</v>
      </c>
      <c r="G62" s="146">
        <f>(F62)/I62</f>
        <v>6</v>
      </c>
      <c r="H62" s="147" t="s">
        <v>33</v>
      </c>
      <c r="I62" s="160">
        <f>(C62-C61)*10</f>
        <v>30</v>
      </c>
      <c r="J62" s="161">
        <f>I62/(F61)</f>
        <v>0.17647058823529413</v>
      </c>
    </row>
    <row r="63" spans="1:10" ht="16.5" hidden="1" customHeight="1" outlineLevel="2" x14ac:dyDescent="0.15">
      <c r="A63" s="136">
        <f>B63-B51</f>
        <v>27</v>
      </c>
      <c r="B63" s="141">
        <v>42922</v>
      </c>
      <c r="C63" s="127">
        <v>1689</v>
      </c>
      <c r="D63" s="127">
        <v>1682</v>
      </c>
      <c r="E63" s="128">
        <f t="shared" ref="E63:E66" si="19">(C63-D63)/C63</f>
        <v>4.1444641799881585E-3</v>
      </c>
      <c r="F63" s="127">
        <f t="shared" ref="F63:F66" si="20">(C63-D63)*10</f>
        <v>70</v>
      </c>
      <c r="G63" s="146"/>
      <c r="H63" s="147" t="s">
        <v>33</v>
      </c>
      <c r="I63" s="162">
        <f>(C63-C61)*10</f>
        <v>-60</v>
      </c>
      <c r="J63" s="163">
        <f>(-I63-F61)/F61</f>
        <v>-0.6470588235294118</v>
      </c>
    </row>
    <row r="64" spans="1:10" ht="16.5" hidden="1" customHeight="1" outlineLevel="2" x14ac:dyDescent="0.15">
      <c r="A64" s="136">
        <f>B64-B51</f>
        <v>28</v>
      </c>
      <c r="B64" s="141">
        <v>42923</v>
      </c>
      <c r="C64" s="127">
        <v>1695</v>
      </c>
      <c r="D64" s="127">
        <v>1685</v>
      </c>
      <c r="E64" s="128">
        <f t="shared" si="19"/>
        <v>5.8997050147492625E-3</v>
      </c>
      <c r="F64" s="127">
        <f t="shared" si="20"/>
        <v>100</v>
      </c>
      <c r="G64" s="146"/>
      <c r="H64" s="147" t="s">
        <v>33</v>
      </c>
      <c r="I64" s="162">
        <f>(C64-C61)*10</f>
        <v>0</v>
      </c>
      <c r="J64" s="164">
        <f>I64/(F61)</f>
        <v>0</v>
      </c>
    </row>
    <row r="65" spans="1:10" ht="16.5" hidden="1" customHeight="1" outlineLevel="2" x14ac:dyDescent="0.15">
      <c r="A65" s="136">
        <f>B65-B51</f>
        <v>31</v>
      </c>
      <c r="B65" s="141">
        <v>42926</v>
      </c>
      <c r="C65" s="127">
        <v>1689</v>
      </c>
      <c r="D65" s="127">
        <v>1687</v>
      </c>
      <c r="E65" s="128">
        <f t="shared" si="19"/>
        <v>1.1841326228537595E-3</v>
      </c>
      <c r="F65" s="127">
        <f t="shared" si="20"/>
        <v>20</v>
      </c>
      <c r="G65" s="146"/>
      <c r="H65" s="147" t="s">
        <v>33</v>
      </c>
      <c r="I65" s="162">
        <f>(C65-C61)*10</f>
        <v>-60</v>
      </c>
      <c r="J65" s="163">
        <f>(-I65-F61)/F61</f>
        <v>-0.6470588235294118</v>
      </c>
    </row>
    <row r="66" spans="1:10" ht="16.5" hidden="1" customHeight="1" outlineLevel="2" x14ac:dyDescent="0.15">
      <c r="A66" s="136">
        <f>B66-B51</f>
        <v>32</v>
      </c>
      <c r="B66" s="141">
        <v>42927</v>
      </c>
      <c r="C66" s="127">
        <v>1694</v>
      </c>
      <c r="D66" s="127">
        <v>1689</v>
      </c>
      <c r="E66" s="128">
        <f t="shared" si="19"/>
        <v>2.9515938606847697E-3</v>
      </c>
      <c r="F66" s="127">
        <f t="shared" si="20"/>
        <v>50</v>
      </c>
      <c r="G66" s="146"/>
      <c r="H66" s="147" t="s">
        <v>33</v>
      </c>
      <c r="I66" s="162">
        <f>(C66-C61)*10</f>
        <v>-10</v>
      </c>
      <c r="J66" s="163">
        <f>(-I66-F61)/F61</f>
        <v>-0.94117647058823528</v>
      </c>
    </row>
    <row r="67" spans="1:10" ht="16.5" hidden="1" customHeight="1" outlineLevel="2" x14ac:dyDescent="0.15">
      <c r="A67" s="136">
        <f>B67-B51</f>
        <v>33</v>
      </c>
      <c r="B67" s="141">
        <v>42928</v>
      </c>
      <c r="C67" s="127">
        <v>1699</v>
      </c>
      <c r="D67" s="127">
        <v>1690</v>
      </c>
      <c r="E67" s="128">
        <f t="shared" ref="E67:E76" si="21">(C67-D67)/C67</f>
        <v>5.2972336668628602E-3</v>
      </c>
      <c r="F67" s="127">
        <f t="shared" ref="F67:F72" si="22">(C67-D67)*10</f>
        <v>90</v>
      </c>
      <c r="G67" s="146">
        <f>(F67)/I67</f>
        <v>2.25</v>
      </c>
      <c r="H67" s="147" t="s">
        <v>33</v>
      </c>
      <c r="I67" s="160">
        <f>(C67-C61)*10</f>
        <v>40</v>
      </c>
      <c r="J67" s="161">
        <f>I67/(F61)</f>
        <v>0.23529411764705882</v>
      </c>
    </row>
    <row r="68" spans="1:10" ht="16.5" hidden="1" customHeight="1" outlineLevel="2" x14ac:dyDescent="0.15">
      <c r="A68" s="136">
        <f>B68-B51</f>
        <v>34</v>
      </c>
      <c r="B68" s="141">
        <v>42929</v>
      </c>
      <c r="C68" s="127">
        <v>1683</v>
      </c>
      <c r="D68" s="127">
        <v>1691</v>
      </c>
      <c r="E68" s="165">
        <f t="shared" si="21"/>
        <v>-4.7534165181224008E-3</v>
      </c>
      <c r="F68" s="127"/>
      <c r="G68" s="146"/>
      <c r="H68" s="135" t="s">
        <v>40</v>
      </c>
      <c r="I68" s="162">
        <f>(C68-C61)*10</f>
        <v>-120</v>
      </c>
      <c r="J68" s="163">
        <f>(-I68-F61)/F61</f>
        <v>-0.29411764705882354</v>
      </c>
    </row>
    <row r="69" spans="1:10" ht="16.5" hidden="1" customHeight="1" outlineLevel="2" x14ac:dyDescent="0.15">
      <c r="A69" s="136">
        <f>B69-B51</f>
        <v>35</v>
      </c>
      <c r="B69" s="141">
        <v>42930</v>
      </c>
      <c r="C69" s="127">
        <v>1683</v>
      </c>
      <c r="D69" s="127">
        <v>1693</v>
      </c>
      <c r="E69" s="165">
        <f t="shared" si="21"/>
        <v>-5.9417706476530005E-3</v>
      </c>
      <c r="F69" s="127"/>
      <c r="G69" s="146"/>
      <c r="H69" s="135" t="s">
        <v>40</v>
      </c>
      <c r="I69" s="162">
        <f>(C69-C61)*10</f>
        <v>-120</v>
      </c>
      <c r="J69" s="163">
        <f>(-I69-F61)/F61</f>
        <v>-0.29411764705882354</v>
      </c>
    </row>
    <row r="70" spans="1:10" ht="16.5" hidden="1" customHeight="1" outlineLevel="2" x14ac:dyDescent="0.15">
      <c r="A70" s="136">
        <f>B70-B51</f>
        <v>38</v>
      </c>
      <c r="B70" s="141">
        <v>42933</v>
      </c>
      <c r="C70" s="127">
        <v>1701</v>
      </c>
      <c r="D70" s="127">
        <v>1695</v>
      </c>
      <c r="E70" s="128">
        <f t="shared" si="21"/>
        <v>3.5273368606701938E-3</v>
      </c>
      <c r="F70" s="127">
        <f t="shared" si="22"/>
        <v>60</v>
      </c>
      <c r="G70" s="146">
        <f>(F70)/I70</f>
        <v>1</v>
      </c>
      <c r="H70" s="147" t="s">
        <v>33</v>
      </c>
      <c r="I70" s="160">
        <f>(C70-C61)*10</f>
        <v>60</v>
      </c>
      <c r="J70" s="161">
        <f>I70/(F61)</f>
        <v>0.35294117647058826</v>
      </c>
    </row>
    <row r="71" spans="1:10" ht="16.5" customHeight="1" outlineLevel="1" collapsed="1" x14ac:dyDescent="0.15">
      <c r="A71" s="964" t="s">
        <v>233</v>
      </c>
      <c r="B71" s="886"/>
      <c r="C71" s="886"/>
      <c r="D71" s="886"/>
      <c r="E71" s="886"/>
      <c r="F71" s="886"/>
      <c r="G71" s="886"/>
      <c r="H71" s="886"/>
      <c r="I71" s="886"/>
      <c r="J71" s="887"/>
    </row>
    <row r="72" spans="1:10" ht="16.5" hidden="1" customHeight="1" outlineLevel="2" x14ac:dyDescent="0.15">
      <c r="A72" s="136">
        <f>B72-B51</f>
        <v>39</v>
      </c>
      <c r="B72" s="141">
        <v>42934</v>
      </c>
      <c r="C72" s="127">
        <v>1700</v>
      </c>
      <c r="D72" s="127">
        <v>1695</v>
      </c>
      <c r="E72" s="128">
        <f t="shared" si="21"/>
        <v>2.9411764705882353E-3</v>
      </c>
      <c r="F72" s="127">
        <f t="shared" si="22"/>
        <v>50</v>
      </c>
      <c r="G72" s="146">
        <f>(F72)/I72</f>
        <v>1</v>
      </c>
      <c r="H72" s="147" t="s">
        <v>33</v>
      </c>
      <c r="I72" s="160">
        <f>(C72-C61)*10</f>
        <v>50</v>
      </c>
      <c r="J72" s="161">
        <f>I72/(F61)</f>
        <v>0.29411764705882354</v>
      </c>
    </row>
    <row r="73" spans="1:10" ht="16.5" hidden="1" customHeight="1" outlineLevel="2" x14ac:dyDescent="0.15">
      <c r="A73" s="136">
        <f>B73-B51</f>
        <v>40</v>
      </c>
      <c r="B73" s="141">
        <v>42935</v>
      </c>
      <c r="C73" s="127">
        <v>1690</v>
      </c>
      <c r="D73" s="127">
        <v>1694</v>
      </c>
      <c r="E73" s="165">
        <f t="shared" si="21"/>
        <v>-2.3668639053254438E-3</v>
      </c>
      <c r="F73" s="127"/>
      <c r="G73" s="146"/>
      <c r="H73" s="135" t="s">
        <v>40</v>
      </c>
      <c r="I73" s="162">
        <f>(C73-C61)*10</f>
        <v>-50</v>
      </c>
      <c r="J73" s="163">
        <f>(-I73-F61)/F61</f>
        <v>-0.70588235294117652</v>
      </c>
    </row>
    <row r="74" spans="1:10" ht="16.5" hidden="1" customHeight="1" outlineLevel="2" x14ac:dyDescent="0.15">
      <c r="A74" s="136">
        <f>B74-B51</f>
        <v>41</v>
      </c>
      <c r="B74" s="141">
        <v>42936</v>
      </c>
      <c r="C74" s="127">
        <v>1698</v>
      </c>
      <c r="D74" s="127">
        <v>1695</v>
      </c>
      <c r="E74" s="128">
        <f t="shared" si="21"/>
        <v>1.7667844522968198E-3</v>
      </c>
      <c r="F74" s="127">
        <f t="shared" ref="F74" si="23">(C74-D74)*10</f>
        <v>30</v>
      </c>
      <c r="G74" s="146">
        <f>(F74)/I74</f>
        <v>1</v>
      </c>
      <c r="H74" s="147" t="s">
        <v>33</v>
      </c>
      <c r="I74" s="160">
        <f>(C74-C61)*10</f>
        <v>30</v>
      </c>
      <c r="J74" s="161">
        <f>I74/(F61)</f>
        <v>0.17647058823529413</v>
      </c>
    </row>
    <row r="75" spans="1:10" ht="16.5" hidden="1" customHeight="1" outlineLevel="2" x14ac:dyDescent="0.15">
      <c r="A75" s="136">
        <f>B75-B51</f>
        <v>42</v>
      </c>
      <c r="B75" s="141">
        <v>42937</v>
      </c>
      <c r="C75" s="127">
        <v>1690</v>
      </c>
      <c r="D75" s="127">
        <v>1694</v>
      </c>
      <c r="E75" s="165">
        <f t="shared" si="21"/>
        <v>-2.3668639053254438E-3</v>
      </c>
      <c r="F75" s="127"/>
      <c r="G75" s="146"/>
      <c r="H75" s="135" t="s">
        <v>40</v>
      </c>
      <c r="I75" s="162">
        <f>(C75-C61)*10</f>
        <v>-50</v>
      </c>
      <c r="J75" s="163">
        <f>(-I75-F61)/F61</f>
        <v>-0.70588235294117652</v>
      </c>
    </row>
    <row r="76" spans="1:10" ht="16.5" hidden="1" customHeight="1" outlineLevel="2" x14ac:dyDescent="0.15">
      <c r="A76" s="136">
        <f>B76-B51</f>
        <v>45</v>
      </c>
      <c r="B76" s="141">
        <v>42940</v>
      </c>
      <c r="C76" s="127">
        <v>1678</v>
      </c>
      <c r="D76" s="127">
        <v>1693</v>
      </c>
      <c r="E76" s="165">
        <f t="shared" si="21"/>
        <v>-8.9392133492252682E-3</v>
      </c>
      <c r="F76" s="127"/>
      <c r="G76" s="146"/>
      <c r="H76" s="135" t="s">
        <v>40</v>
      </c>
      <c r="I76" s="162">
        <f>(C76-C61)*10</f>
        <v>-170</v>
      </c>
      <c r="J76" s="163">
        <f>(-I76-F61)/F61</f>
        <v>0</v>
      </c>
    </row>
    <row r="77" spans="1:10" ht="16.5" hidden="1" customHeight="1" outlineLevel="2" x14ac:dyDescent="0.15">
      <c r="A77" s="136">
        <f>B77-B51</f>
        <v>46</v>
      </c>
      <c r="B77" s="141">
        <v>42941</v>
      </c>
      <c r="C77" s="127">
        <v>1680</v>
      </c>
      <c r="D77" s="127">
        <v>1692</v>
      </c>
      <c r="E77" s="165">
        <f t="shared" ref="E77:E78" si="24">(C77-D77)/C77</f>
        <v>-7.1428571428571426E-3</v>
      </c>
      <c r="F77" s="127"/>
      <c r="G77" s="146"/>
      <c r="H77" s="135" t="s">
        <v>40</v>
      </c>
      <c r="I77" s="162">
        <f>(C77-C61)*10</f>
        <v>-150</v>
      </c>
      <c r="J77" s="163">
        <f>(-I77-F61)/F61</f>
        <v>-0.11764705882352941</v>
      </c>
    </row>
    <row r="78" spans="1:10" ht="16.5" hidden="1" customHeight="1" outlineLevel="2" x14ac:dyDescent="0.15">
      <c r="A78" s="136">
        <f>B78-B51</f>
        <v>47</v>
      </c>
      <c r="B78" s="141">
        <v>42942</v>
      </c>
      <c r="C78" s="127">
        <v>1668</v>
      </c>
      <c r="D78" s="127">
        <v>1692</v>
      </c>
      <c r="E78" s="165">
        <f t="shared" si="24"/>
        <v>-1.4388489208633094E-2</v>
      </c>
      <c r="F78" s="127"/>
      <c r="G78" s="146"/>
      <c r="H78" s="135" t="s">
        <v>40</v>
      </c>
      <c r="I78" s="162">
        <f>(C78-C61)*10</f>
        <v>-270</v>
      </c>
      <c r="J78" s="163">
        <f>(-I78-F61)/F61</f>
        <v>0.58823529411764708</v>
      </c>
    </row>
    <row r="79" spans="1:10" ht="16.5" hidden="1" customHeight="1" outlineLevel="2" x14ac:dyDescent="0.15">
      <c r="A79" s="136">
        <f>B79-B51</f>
        <v>48</v>
      </c>
      <c r="B79" s="141">
        <v>42943</v>
      </c>
      <c r="C79" s="127">
        <v>1670</v>
      </c>
      <c r="D79" s="127">
        <v>1691</v>
      </c>
      <c r="E79" s="165">
        <f t="shared" ref="E79" si="25">(C79-D79)/C79</f>
        <v>-1.2574850299401197E-2</v>
      </c>
      <c r="F79" s="127"/>
      <c r="G79" s="146"/>
      <c r="H79" s="135" t="s">
        <v>40</v>
      </c>
      <c r="I79" s="162">
        <f>(C79-C61)*10</f>
        <v>-250</v>
      </c>
      <c r="J79" s="163">
        <f>(-I79-F61)/F61</f>
        <v>0.47058823529411764</v>
      </c>
    </row>
    <row r="80" spans="1:10" ht="16.5" hidden="1" customHeight="1" outlineLevel="2" x14ac:dyDescent="0.15">
      <c r="A80" s="136">
        <f>B80-B51</f>
        <v>49</v>
      </c>
      <c r="B80" s="141">
        <v>42944</v>
      </c>
      <c r="C80" s="127">
        <v>1677</v>
      </c>
      <c r="D80" s="127">
        <v>1692</v>
      </c>
      <c r="E80" s="165">
        <f t="shared" ref="E80" si="26">(C80-D80)/C80</f>
        <v>-8.9445438282647581E-3</v>
      </c>
      <c r="F80" s="127"/>
      <c r="G80" s="146"/>
      <c r="H80" s="135" t="s">
        <v>40</v>
      </c>
      <c r="I80" s="162">
        <f>(C80-C61)*10</f>
        <v>-180</v>
      </c>
      <c r="J80" s="163">
        <f>(-I80-F61)/F61</f>
        <v>5.8823529411764705E-2</v>
      </c>
    </row>
    <row r="81" spans="1:10" ht="16.5" hidden="1" customHeight="1" outlineLevel="2" x14ac:dyDescent="0.15">
      <c r="A81" s="136">
        <f>B81-B51</f>
        <v>52</v>
      </c>
      <c r="B81" s="141">
        <v>42947</v>
      </c>
      <c r="C81" s="127">
        <v>1665</v>
      </c>
      <c r="D81" s="127">
        <v>1691</v>
      </c>
      <c r="E81" s="165">
        <f t="shared" ref="E81" si="27">(C81-D81)/C81</f>
        <v>-1.5615615615615615E-2</v>
      </c>
      <c r="F81" s="127"/>
      <c r="G81" s="146"/>
      <c r="H81" s="135" t="s">
        <v>40</v>
      </c>
      <c r="I81" s="162">
        <f>(C81-C61)*10</f>
        <v>-300</v>
      </c>
      <c r="J81" s="163">
        <f>(-I81-F61)/F61</f>
        <v>0.76470588235294112</v>
      </c>
    </row>
    <row r="82" spans="1:10" ht="16.5" hidden="1" customHeight="1" outlineLevel="2" x14ac:dyDescent="0.15">
      <c r="A82" s="136">
        <f>B82-B51</f>
        <v>53</v>
      </c>
      <c r="B82" s="141">
        <v>42948</v>
      </c>
      <c r="C82" s="127">
        <v>1666</v>
      </c>
      <c r="D82" s="127">
        <v>1690</v>
      </c>
      <c r="E82" s="165">
        <f t="shared" ref="E82" si="28">(C82-D82)/C82</f>
        <v>-1.4405762304921969E-2</v>
      </c>
      <c r="F82" s="127"/>
      <c r="G82" s="146"/>
      <c r="H82" s="135" t="s">
        <v>40</v>
      </c>
      <c r="I82" s="162">
        <f>(C82-C61)*10</f>
        <v>-290</v>
      </c>
      <c r="J82" s="163">
        <f>(-I82-F61)/F61</f>
        <v>0.70588235294117652</v>
      </c>
    </row>
    <row r="83" spans="1:10" ht="16.5" hidden="1" customHeight="1" outlineLevel="2" x14ac:dyDescent="0.15">
      <c r="A83" s="136">
        <f>B83-B51</f>
        <v>54</v>
      </c>
      <c r="B83" s="141">
        <v>42949</v>
      </c>
      <c r="C83" s="127">
        <v>1666</v>
      </c>
      <c r="D83" s="127">
        <v>1688</v>
      </c>
      <c r="E83" s="165">
        <f t="shared" ref="E83" si="29">(C83-D83)/C83</f>
        <v>-1.3205282112845138E-2</v>
      </c>
      <c r="F83" s="127"/>
      <c r="G83" s="146"/>
      <c r="H83" s="135" t="s">
        <v>40</v>
      </c>
      <c r="I83" s="162">
        <f>(C83-C61)*10</f>
        <v>-290</v>
      </c>
      <c r="J83" s="163">
        <f>(-I83-F61)/F61</f>
        <v>0.70588235294117652</v>
      </c>
    </row>
    <row r="84" spans="1:10" ht="16.5" hidden="1" customHeight="1" outlineLevel="2" x14ac:dyDescent="0.15">
      <c r="A84" s="136">
        <f>B84-B51</f>
        <v>55</v>
      </c>
      <c r="B84" s="141">
        <v>42950</v>
      </c>
      <c r="C84" s="127">
        <v>1667</v>
      </c>
      <c r="D84" s="127">
        <v>1686</v>
      </c>
      <c r="E84" s="165">
        <f t="shared" ref="E84" si="30">(C84-D84)/C84</f>
        <v>-1.1397720455908818E-2</v>
      </c>
      <c r="F84" s="127"/>
      <c r="G84" s="146"/>
      <c r="H84" s="135" t="s">
        <v>40</v>
      </c>
      <c r="I84" s="162">
        <f>(C84-C61)*10</f>
        <v>-280</v>
      </c>
      <c r="J84" s="163">
        <f>(-I84-F61)/F61</f>
        <v>0.6470588235294118</v>
      </c>
    </row>
    <row r="85" spans="1:10" ht="16.5" hidden="1" customHeight="1" outlineLevel="2" x14ac:dyDescent="0.15">
      <c r="A85" s="136">
        <f>B85-B51</f>
        <v>56</v>
      </c>
      <c r="B85" s="141">
        <v>42951</v>
      </c>
      <c r="C85" s="127">
        <v>1673</v>
      </c>
      <c r="D85" s="127">
        <v>1685</v>
      </c>
      <c r="E85" s="165">
        <f t="shared" ref="E85" si="31">(C85-D85)/C85</f>
        <v>-7.1727435744172148E-3</v>
      </c>
      <c r="F85" s="127"/>
      <c r="G85" s="146"/>
      <c r="H85" s="135" t="s">
        <v>40</v>
      </c>
      <c r="I85" s="162">
        <f>(C85-C61)*10</f>
        <v>-220</v>
      </c>
      <c r="J85" s="163">
        <f>(-I85-F61)/F62</f>
        <v>0.27777777777777779</v>
      </c>
    </row>
    <row r="86" spans="1:10" ht="16.5" hidden="1" customHeight="1" outlineLevel="2" x14ac:dyDescent="0.15">
      <c r="A86" s="136">
        <f>B86-B51</f>
        <v>59</v>
      </c>
      <c r="B86" s="141">
        <v>42954</v>
      </c>
      <c r="C86" s="127">
        <v>1672</v>
      </c>
      <c r="D86" s="127">
        <v>1684</v>
      </c>
      <c r="E86" s="165">
        <f t="shared" ref="E86" si="32">(C86-D86)/C86</f>
        <v>-7.1770334928229667E-3</v>
      </c>
      <c r="F86" s="127"/>
      <c r="G86" s="146"/>
      <c r="H86" s="135" t="s">
        <v>40</v>
      </c>
      <c r="I86" s="162">
        <f>(C86-C61)*10</f>
        <v>-230</v>
      </c>
      <c r="J86" s="163">
        <f>(-I86-F61)/F63</f>
        <v>0.8571428571428571</v>
      </c>
    </row>
    <row r="87" spans="1:10" ht="16.5" customHeight="1" outlineLevel="1" collapsed="1" x14ac:dyDescent="0.15">
      <c r="A87" s="964" t="s">
        <v>234</v>
      </c>
      <c r="B87" s="886"/>
      <c r="C87" s="886"/>
      <c r="D87" s="886"/>
      <c r="E87" s="886"/>
      <c r="F87" s="886"/>
      <c r="G87" s="886"/>
      <c r="H87" s="886"/>
      <c r="I87" s="886"/>
      <c r="J87" s="887"/>
    </row>
    <row r="88" spans="1:10" ht="16.5" hidden="1" customHeight="1" outlineLevel="2" x14ac:dyDescent="0.15">
      <c r="A88" s="136">
        <f>B88-B51</f>
        <v>60</v>
      </c>
      <c r="B88" s="141">
        <v>42955</v>
      </c>
      <c r="C88" s="127">
        <v>1679</v>
      </c>
      <c r="D88" s="127">
        <v>1684</v>
      </c>
      <c r="E88" s="165">
        <f t="shared" ref="E88" si="33">(C88-D88)/C88</f>
        <v>-2.9779630732578916E-3</v>
      </c>
      <c r="F88" s="127"/>
      <c r="G88" s="146"/>
      <c r="H88" s="135" t="s">
        <v>40</v>
      </c>
      <c r="I88" s="162">
        <f>(C88-C61)*10</f>
        <v>-160</v>
      </c>
      <c r="J88" s="163">
        <f>(-I88-F62)/F64</f>
        <v>-0.2</v>
      </c>
    </row>
    <row r="89" spans="1:10" ht="16.5" hidden="1" customHeight="1" outlineLevel="2" x14ac:dyDescent="0.15">
      <c r="A89" s="136">
        <f>B89-B51</f>
        <v>61</v>
      </c>
      <c r="B89" s="141">
        <v>42956</v>
      </c>
      <c r="C89" s="127">
        <v>1710</v>
      </c>
      <c r="D89" s="127">
        <v>1684</v>
      </c>
      <c r="E89" s="128">
        <f t="shared" ref="E89" si="34">(C89-D89)/C89</f>
        <v>1.5204678362573099E-2</v>
      </c>
      <c r="F89" s="127">
        <f t="shared" ref="F89" si="35">(C89-D89)*10</f>
        <v>260</v>
      </c>
      <c r="G89" s="146">
        <f t="shared" ref="G89:G94" si="36">(F89)/I89</f>
        <v>1.7333333333333334</v>
      </c>
      <c r="H89" s="147" t="s">
        <v>33</v>
      </c>
      <c r="I89" s="160">
        <f>(C89-C61)*10</f>
        <v>150</v>
      </c>
      <c r="J89" s="161">
        <f>I89/(F61)</f>
        <v>0.88235294117647056</v>
      </c>
    </row>
    <row r="90" spans="1:10" ht="16.5" hidden="1" customHeight="1" outlineLevel="2" x14ac:dyDescent="0.15">
      <c r="A90" s="136">
        <f>B90-B51</f>
        <v>62</v>
      </c>
      <c r="B90" s="141">
        <v>42957</v>
      </c>
      <c r="C90" s="127">
        <v>1715</v>
      </c>
      <c r="D90" s="127">
        <v>1685</v>
      </c>
      <c r="E90" s="128">
        <f t="shared" ref="E90" si="37">(C90-D90)/C90</f>
        <v>1.7492711370262391E-2</v>
      </c>
      <c r="F90" s="127">
        <f t="shared" ref="F90" si="38">(C90-D90)*10</f>
        <v>300</v>
      </c>
      <c r="G90" s="146">
        <f t="shared" si="36"/>
        <v>1.5</v>
      </c>
      <c r="H90" s="147" t="s">
        <v>33</v>
      </c>
      <c r="I90" s="160">
        <f>(C90-C61)*10</f>
        <v>200</v>
      </c>
      <c r="J90" s="161">
        <f>I90/(F61)</f>
        <v>1.1764705882352942</v>
      </c>
    </row>
    <row r="91" spans="1:10" ht="16.5" hidden="1" customHeight="1" outlineLevel="2" x14ac:dyDescent="0.15">
      <c r="A91" s="136">
        <f>B91-B51</f>
        <v>63</v>
      </c>
      <c r="B91" s="141">
        <v>42958</v>
      </c>
      <c r="C91" s="127">
        <v>1723</v>
      </c>
      <c r="D91" s="127">
        <v>1686</v>
      </c>
      <c r="E91" s="128">
        <f t="shared" ref="E91" si="39">(C91-D91)/C91</f>
        <v>2.1474172954149738E-2</v>
      </c>
      <c r="F91" s="127">
        <f t="shared" ref="F91" si="40">(C91-D91)*10</f>
        <v>370</v>
      </c>
      <c r="G91" s="146">
        <f t="shared" si="36"/>
        <v>1.3214285714285714</v>
      </c>
      <c r="H91" s="147" t="s">
        <v>33</v>
      </c>
      <c r="I91" s="160">
        <f>(C91-C61)*10</f>
        <v>280</v>
      </c>
      <c r="J91" s="161">
        <f>I91/(F61)</f>
        <v>1.6470588235294117</v>
      </c>
    </row>
    <row r="92" spans="1:10" ht="16.5" hidden="1" customHeight="1" outlineLevel="2" x14ac:dyDescent="0.15">
      <c r="A92" s="136">
        <f>B92-B51</f>
        <v>66</v>
      </c>
      <c r="B92" s="141">
        <v>42961</v>
      </c>
      <c r="C92" s="127">
        <v>1719</v>
      </c>
      <c r="D92" s="127">
        <v>1687</v>
      </c>
      <c r="E92" s="128">
        <f t="shared" ref="E92" si="41">(C92-D92)/C92</f>
        <v>1.8615474112856311E-2</v>
      </c>
      <c r="F92" s="127">
        <f t="shared" ref="F92" si="42">(C92-D92)*10</f>
        <v>320</v>
      </c>
      <c r="G92" s="146">
        <f t="shared" si="36"/>
        <v>1.3333333333333333</v>
      </c>
      <c r="H92" s="147" t="s">
        <v>33</v>
      </c>
      <c r="I92" s="160">
        <f>(C92-C61)*10</f>
        <v>240</v>
      </c>
      <c r="J92" s="161">
        <f>I92/(F61)</f>
        <v>1.411764705882353</v>
      </c>
    </row>
    <row r="93" spans="1:10" ht="16.5" hidden="1" customHeight="1" outlineLevel="2" x14ac:dyDescent="0.15">
      <c r="A93" s="136">
        <f>B93-B51</f>
        <v>67</v>
      </c>
      <c r="B93" s="141">
        <v>42962</v>
      </c>
      <c r="C93" s="127">
        <v>1719</v>
      </c>
      <c r="D93" s="127">
        <v>1688</v>
      </c>
      <c r="E93" s="128">
        <f t="shared" ref="E93" si="43">(C93-D93)/C93</f>
        <v>1.8033740546829553E-2</v>
      </c>
      <c r="F93" s="127">
        <f t="shared" ref="F93" si="44">(C93-D93)*10</f>
        <v>310</v>
      </c>
      <c r="G93" s="146">
        <f t="shared" si="36"/>
        <v>1.2916666666666667</v>
      </c>
      <c r="H93" s="147" t="s">
        <v>33</v>
      </c>
      <c r="I93" s="160">
        <f>(C93-C61)*10</f>
        <v>240</v>
      </c>
      <c r="J93" s="161">
        <f>I93/(F61)</f>
        <v>1.411764705882353</v>
      </c>
    </row>
    <row r="94" spans="1:10" ht="16.5" hidden="1" customHeight="1" outlineLevel="2" x14ac:dyDescent="0.15">
      <c r="A94" s="136">
        <f>B94-B51</f>
        <v>68</v>
      </c>
      <c r="B94" s="141">
        <v>42963</v>
      </c>
      <c r="C94" s="127">
        <v>1723</v>
      </c>
      <c r="D94" s="127">
        <v>1689</v>
      </c>
      <c r="E94" s="128">
        <f t="shared" ref="E94" si="45">(C94-D94)/C94</f>
        <v>1.9733023795705164E-2</v>
      </c>
      <c r="F94" s="127">
        <f t="shared" ref="F94" si="46">(C94-D94)*10</f>
        <v>340</v>
      </c>
      <c r="G94" s="146">
        <f t="shared" si="36"/>
        <v>1.2142857142857142</v>
      </c>
      <c r="H94" s="147" t="s">
        <v>33</v>
      </c>
      <c r="I94" s="160">
        <f>(C94-C61)*10</f>
        <v>280</v>
      </c>
      <c r="J94" s="161">
        <f>I94/(F61)</f>
        <v>1.6470588235294117</v>
      </c>
    </row>
    <row r="95" spans="1:10" ht="16.5" hidden="1" customHeight="1" outlineLevel="2" x14ac:dyDescent="0.15">
      <c r="A95" s="136">
        <f>B95-B51</f>
        <v>69</v>
      </c>
      <c r="B95" s="141">
        <v>42964</v>
      </c>
      <c r="C95" s="127">
        <v>1737</v>
      </c>
      <c r="D95" s="127">
        <v>1690</v>
      </c>
      <c r="E95" s="128">
        <f t="shared" ref="E95" si="47">(C95-D95)/C95</f>
        <v>2.7058146229130685E-2</v>
      </c>
      <c r="F95" s="127">
        <f t="shared" ref="F95" si="48">(C95-D95)*10</f>
        <v>470</v>
      </c>
      <c r="G95" s="146">
        <f t="shared" ref="G95" si="49">(F95)/I95</f>
        <v>1.1190476190476191</v>
      </c>
      <c r="H95" s="147" t="s">
        <v>33</v>
      </c>
      <c r="I95" s="160">
        <f>(C95-C61)*10</f>
        <v>420</v>
      </c>
      <c r="J95" s="161">
        <f>I95/(F61)</f>
        <v>2.4705882352941178</v>
      </c>
    </row>
    <row r="96" spans="1:10" ht="16.5" hidden="1" customHeight="1" outlineLevel="2" x14ac:dyDescent="0.15">
      <c r="A96" s="136">
        <f>B96-B51</f>
        <v>70</v>
      </c>
      <c r="B96" s="141">
        <v>42965</v>
      </c>
      <c r="C96" s="127">
        <v>1730</v>
      </c>
      <c r="D96" s="127">
        <v>1692</v>
      </c>
      <c r="E96" s="128">
        <f t="shared" ref="E96" si="50">(C96-D96)/C96</f>
        <v>2.1965317919075144E-2</v>
      </c>
      <c r="F96" s="127">
        <f t="shared" ref="F96" si="51">(C96-D96)*10</f>
        <v>380</v>
      </c>
      <c r="G96" s="146">
        <f t="shared" ref="G96" si="52">(F96)/I96</f>
        <v>1.0857142857142856</v>
      </c>
      <c r="H96" s="147" t="s">
        <v>33</v>
      </c>
      <c r="I96" s="160">
        <f>(C96-C61)*10</f>
        <v>350</v>
      </c>
      <c r="J96" s="161">
        <f>I96/(F61)</f>
        <v>2.0588235294117645</v>
      </c>
    </row>
    <row r="97" spans="1:10" ht="16.5" hidden="1" customHeight="1" outlineLevel="2" x14ac:dyDescent="0.15">
      <c r="A97" s="136">
        <f>B97-B51</f>
        <v>73</v>
      </c>
      <c r="B97" s="141">
        <v>42968</v>
      </c>
      <c r="C97" s="127">
        <v>1728</v>
      </c>
      <c r="D97" s="127">
        <v>1693</v>
      </c>
      <c r="E97" s="128">
        <f t="shared" ref="E97" si="53">(C97-D97)/C97</f>
        <v>2.0254629629629629E-2</v>
      </c>
      <c r="F97" s="127">
        <f t="shared" ref="F97" si="54">(C97-D97)*10</f>
        <v>350</v>
      </c>
      <c r="G97" s="146">
        <f t="shared" ref="G97" si="55">(F97)/I97</f>
        <v>1.0606060606060606</v>
      </c>
      <c r="H97" s="147" t="s">
        <v>33</v>
      </c>
      <c r="I97" s="160">
        <f>(C97-C61)*10</f>
        <v>330</v>
      </c>
      <c r="J97" s="161">
        <f>I97/(F61)</f>
        <v>1.9411764705882353</v>
      </c>
    </row>
    <row r="98" spans="1:10" ht="16.5" hidden="1" customHeight="1" outlineLevel="2" x14ac:dyDescent="0.15">
      <c r="A98" s="136">
        <f>B98-B51</f>
        <v>74</v>
      </c>
      <c r="B98" s="141">
        <v>42969</v>
      </c>
      <c r="C98" s="127">
        <v>1739</v>
      </c>
      <c r="D98" s="127">
        <v>1695</v>
      </c>
      <c r="E98" s="128">
        <f t="shared" ref="E98" si="56">(C98-D98)/C98</f>
        <v>2.5301897642323174E-2</v>
      </c>
      <c r="F98" s="127">
        <f t="shared" ref="F98" si="57">(C98-D98)*10</f>
        <v>440</v>
      </c>
      <c r="G98" s="146">
        <f t="shared" ref="G98" si="58">(F98)/I98</f>
        <v>1</v>
      </c>
      <c r="H98" s="147" t="s">
        <v>33</v>
      </c>
      <c r="I98" s="160">
        <f>(C98-C61)*10</f>
        <v>440</v>
      </c>
      <c r="J98" s="161">
        <f>I98/(F61)</f>
        <v>2.5882352941176472</v>
      </c>
    </row>
    <row r="99" spans="1:10" ht="16.5" hidden="1" customHeight="1" outlineLevel="2" x14ac:dyDescent="0.15">
      <c r="A99" s="136">
        <f>B99-B51</f>
        <v>75</v>
      </c>
      <c r="B99" s="141">
        <v>42970</v>
      </c>
      <c r="C99" s="127">
        <v>1730</v>
      </c>
      <c r="D99" s="127">
        <v>1697</v>
      </c>
      <c r="E99" s="128">
        <f t="shared" ref="E99" si="59">(C99-D99)/C99</f>
        <v>1.9075144508670521E-2</v>
      </c>
      <c r="F99" s="127">
        <f t="shared" ref="F99" si="60">(C99-D99)*10</f>
        <v>330</v>
      </c>
      <c r="G99" s="146">
        <f t="shared" ref="G99" si="61">(F99)/I99</f>
        <v>0.94285714285714284</v>
      </c>
      <c r="H99" s="147" t="s">
        <v>33</v>
      </c>
      <c r="I99" s="160">
        <f>(C99-C61)*10</f>
        <v>350</v>
      </c>
      <c r="J99" s="161">
        <f>I99/(F61)</f>
        <v>2.0588235294117645</v>
      </c>
    </row>
    <row r="100" spans="1:10" ht="16.5" hidden="1" customHeight="1" outlineLevel="2" x14ac:dyDescent="0.15">
      <c r="A100" s="136">
        <f>B100-B51</f>
        <v>76</v>
      </c>
      <c r="B100" s="141">
        <v>42971</v>
      </c>
      <c r="C100" s="127">
        <v>1729</v>
      </c>
      <c r="D100" s="127">
        <v>1698</v>
      </c>
      <c r="E100" s="128">
        <f t="shared" ref="E100" si="62">(C100-D100)/C100</f>
        <v>1.7929438982070563E-2</v>
      </c>
      <c r="F100" s="127">
        <f t="shared" ref="F100" si="63">(C100-D100)*10</f>
        <v>310</v>
      </c>
      <c r="G100" s="146">
        <f t="shared" ref="G100" si="64">(F100)/I100</f>
        <v>0.91176470588235292</v>
      </c>
      <c r="H100" s="147" t="s">
        <v>33</v>
      </c>
      <c r="I100" s="160">
        <f>(C100-C61)*10</f>
        <v>340</v>
      </c>
      <c r="J100" s="161">
        <f>I100/(F61)</f>
        <v>2</v>
      </c>
    </row>
    <row r="101" spans="1:10" ht="16.5" hidden="1" customHeight="1" outlineLevel="2" x14ac:dyDescent="0.15">
      <c r="A101" s="136">
        <f>B101-B51</f>
        <v>77</v>
      </c>
      <c r="B101" s="141">
        <v>42972</v>
      </c>
      <c r="C101" s="127">
        <v>1723</v>
      </c>
      <c r="D101" s="127">
        <v>1699</v>
      </c>
      <c r="E101" s="128">
        <f t="shared" ref="E101" si="65">(C101-D101)/C101</f>
        <v>1.3929193267556587E-2</v>
      </c>
      <c r="F101" s="127">
        <f t="shared" ref="F101" si="66">(C101-D101)*10</f>
        <v>240</v>
      </c>
      <c r="G101" s="146">
        <f t="shared" ref="G101" si="67">(F101)/I101</f>
        <v>0.8571428571428571</v>
      </c>
      <c r="H101" s="147" t="s">
        <v>33</v>
      </c>
      <c r="I101" s="160">
        <f>(C101-C61)*10</f>
        <v>280</v>
      </c>
      <c r="J101" s="161">
        <f>I101/(F61)</f>
        <v>1.6470588235294117</v>
      </c>
    </row>
    <row r="102" spans="1:10" ht="16.5" hidden="1" customHeight="1" outlineLevel="2" x14ac:dyDescent="0.15">
      <c r="A102" s="136">
        <f>B102-B51</f>
        <v>80</v>
      </c>
      <c r="B102" s="141">
        <v>42975</v>
      </c>
      <c r="C102" s="127">
        <v>1723</v>
      </c>
      <c r="D102" s="127">
        <v>1700</v>
      </c>
      <c r="E102" s="128">
        <f t="shared" ref="E102" si="68">(C102-D102)/C102</f>
        <v>1.3348810214741729E-2</v>
      </c>
      <c r="F102" s="127">
        <f t="shared" ref="F102" si="69">(C102-D102)*10</f>
        <v>230</v>
      </c>
      <c r="G102" s="146">
        <f t="shared" ref="G102" si="70">(F102)/I102</f>
        <v>0.8214285714285714</v>
      </c>
      <c r="H102" s="147" t="s">
        <v>33</v>
      </c>
      <c r="I102" s="160">
        <f>(C102-C61)*10</f>
        <v>280</v>
      </c>
      <c r="J102" s="161">
        <f>I102/(F61)</f>
        <v>1.6470588235294117</v>
      </c>
    </row>
    <row r="103" spans="1:10" ht="16.5" hidden="1" customHeight="1" outlineLevel="2" x14ac:dyDescent="0.15">
      <c r="A103" s="136">
        <f>B103-B51</f>
        <v>81</v>
      </c>
      <c r="B103" s="141">
        <v>42976</v>
      </c>
      <c r="C103" s="127">
        <v>1706</v>
      </c>
      <c r="D103" s="127">
        <v>1700</v>
      </c>
      <c r="E103" s="128">
        <f t="shared" ref="E103" si="71">(C103-D103)/C103</f>
        <v>3.5169988276670576E-3</v>
      </c>
      <c r="F103" s="127">
        <f t="shared" ref="F103" si="72">(C103-D103)*10</f>
        <v>60</v>
      </c>
      <c r="G103" s="146">
        <f t="shared" ref="G103" si="73">(F103)/I103</f>
        <v>0.54545454545454541</v>
      </c>
      <c r="H103" s="147" t="s">
        <v>33</v>
      </c>
      <c r="I103" s="160">
        <f>(C103-C61)*10</f>
        <v>110</v>
      </c>
      <c r="J103" s="161">
        <f>I103/(F61)</f>
        <v>0.6470588235294118</v>
      </c>
    </row>
    <row r="104" spans="1:10" ht="16.5" hidden="1" customHeight="1" outlineLevel="2" x14ac:dyDescent="0.15">
      <c r="A104" s="136">
        <f>B104-B51</f>
        <v>82</v>
      </c>
      <c r="B104" s="141">
        <v>42977</v>
      </c>
      <c r="C104" s="127">
        <v>1698</v>
      </c>
      <c r="D104" s="127">
        <v>1701</v>
      </c>
      <c r="E104" s="165">
        <f t="shared" ref="E104" si="74">(C104-D104)/C104</f>
        <v>-1.7667844522968198E-3</v>
      </c>
      <c r="F104" s="127"/>
      <c r="G104" s="146"/>
      <c r="H104" s="135" t="s">
        <v>40</v>
      </c>
      <c r="I104" s="160">
        <f>(C104-C61)*10</f>
        <v>30</v>
      </c>
      <c r="J104" s="161">
        <f>I104/(F61)</f>
        <v>0.17647058823529413</v>
      </c>
    </row>
    <row r="105" spans="1:10" ht="16.5" hidden="1" customHeight="1" outlineLevel="2" x14ac:dyDescent="0.15">
      <c r="A105" s="136">
        <f>B105-B51</f>
        <v>83</v>
      </c>
      <c r="B105" s="141">
        <v>42978</v>
      </c>
      <c r="C105" s="127">
        <v>1693</v>
      </c>
      <c r="D105" s="127">
        <v>1701</v>
      </c>
      <c r="E105" s="165">
        <f t="shared" ref="E105" si="75">(C105-D105)/C105</f>
        <v>-4.7253396337861783E-3</v>
      </c>
      <c r="F105" s="127"/>
      <c r="G105" s="146"/>
      <c r="H105" s="135" t="s">
        <v>40</v>
      </c>
      <c r="I105" s="162">
        <f>(C105-C61)*10</f>
        <v>-20</v>
      </c>
      <c r="J105" s="163">
        <f>(-I105-F61)/F61</f>
        <v>-0.88235294117647056</v>
      </c>
    </row>
    <row r="106" spans="1:10" ht="16.5" hidden="1" customHeight="1" outlineLevel="2" x14ac:dyDescent="0.15">
      <c r="A106" s="136">
        <f>B106-B51</f>
        <v>84</v>
      </c>
      <c r="B106" s="141">
        <v>42979</v>
      </c>
      <c r="C106" s="127">
        <v>1696</v>
      </c>
      <c r="D106" s="127">
        <v>1703</v>
      </c>
      <c r="E106" s="165">
        <f t="shared" ref="E106:E107" si="76">(C106-D106)/C106</f>
        <v>-4.1273584905660377E-3</v>
      </c>
      <c r="F106" s="127"/>
      <c r="G106" s="146"/>
      <c r="H106" s="135" t="s">
        <v>40</v>
      </c>
      <c r="I106" s="160">
        <f>(C106-C61)*10</f>
        <v>10</v>
      </c>
      <c r="J106" s="163">
        <f>(-I106-F61)/F61</f>
        <v>-1.0588235294117647</v>
      </c>
    </row>
    <row r="107" spans="1:10" ht="16.5" hidden="1" customHeight="1" outlineLevel="2" x14ac:dyDescent="0.15">
      <c r="A107" s="136">
        <f>B107-B51</f>
        <v>87</v>
      </c>
      <c r="B107" s="141">
        <v>42982</v>
      </c>
      <c r="C107" s="127">
        <v>1719</v>
      </c>
      <c r="D107" s="127">
        <v>1704</v>
      </c>
      <c r="E107" s="128">
        <f t="shared" si="76"/>
        <v>8.7260034904013961E-3</v>
      </c>
      <c r="F107" s="127">
        <f t="shared" ref="F107" si="77">(C107-D107)*10</f>
        <v>150</v>
      </c>
      <c r="G107" s="146">
        <f t="shared" ref="G107" si="78">(F107)/I107</f>
        <v>0.625</v>
      </c>
      <c r="H107" s="147" t="s">
        <v>33</v>
      </c>
      <c r="I107" s="160">
        <f>(C107-C61)*10</f>
        <v>240</v>
      </c>
      <c r="J107" s="161">
        <f>I107/(F61)</f>
        <v>1.411764705882353</v>
      </c>
    </row>
    <row r="108" spans="1:10" ht="16.5" hidden="1" customHeight="1" outlineLevel="2" x14ac:dyDescent="0.15">
      <c r="A108" s="136">
        <f>B108-B51</f>
        <v>88</v>
      </c>
      <c r="B108" s="141">
        <v>42983</v>
      </c>
      <c r="C108" s="127">
        <v>1720</v>
      </c>
      <c r="D108" s="127">
        <v>1706</v>
      </c>
      <c r="E108" s="128">
        <f t="shared" ref="E108" si="79">(C108-D108)/C108</f>
        <v>8.1395348837209301E-3</v>
      </c>
      <c r="F108" s="127">
        <f t="shared" ref="F108" si="80">(C108-D108)*10</f>
        <v>140</v>
      </c>
      <c r="G108" s="146">
        <f t="shared" ref="G108" si="81">(F108)/I108</f>
        <v>0.56000000000000005</v>
      </c>
      <c r="H108" s="147" t="s">
        <v>33</v>
      </c>
      <c r="I108" s="160">
        <f>(C108-C61)*10</f>
        <v>250</v>
      </c>
      <c r="J108" s="161">
        <f>I108/(F61)</f>
        <v>1.4705882352941178</v>
      </c>
    </row>
    <row r="109" spans="1:10" ht="16.5" hidden="1" customHeight="1" outlineLevel="2" x14ac:dyDescent="0.15">
      <c r="A109" s="136">
        <f>B109-B51</f>
        <v>89</v>
      </c>
      <c r="B109" s="141">
        <v>42984</v>
      </c>
      <c r="C109" s="127">
        <v>1720</v>
      </c>
      <c r="D109" s="127">
        <v>1708</v>
      </c>
      <c r="E109" s="128">
        <f t="shared" ref="E109" si="82">(C109-D109)/C109</f>
        <v>6.9767441860465115E-3</v>
      </c>
      <c r="F109" s="127">
        <f t="shared" ref="F109" si="83">(C109-D109)*10</f>
        <v>120</v>
      </c>
      <c r="G109" s="146">
        <f t="shared" ref="G109" si="84">(F109)/I109</f>
        <v>0.48</v>
      </c>
      <c r="H109" s="147" t="s">
        <v>33</v>
      </c>
      <c r="I109" s="160">
        <f>(C109-C61)*10</f>
        <v>250</v>
      </c>
      <c r="J109" s="161">
        <f>I109/(F61)</f>
        <v>1.4705882352941178</v>
      </c>
    </row>
    <row r="110" spans="1:10" ht="16.5" hidden="1" customHeight="1" outlineLevel="2" x14ac:dyDescent="0.15">
      <c r="A110" s="136">
        <f>B110-B51</f>
        <v>90</v>
      </c>
      <c r="B110" s="141">
        <v>42985</v>
      </c>
      <c r="C110" s="127">
        <v>1725</v>
      </c>
      <c r="D110" s="127">
        <v>1710</v>
      </c>
      <c r="E110" s="128">
        <f t="shared" ref="E110" si="85">(C110-D110)/C110</f>
        <v>8.6956521739130436E-3</v>
      </c>
      <c r="F110" s="127">
        <f t="shared" ref="F110" si="86">(C110-D110)*10</f>
        <v>150</v>
      </c>
      <c r="G110" s="146">
        <f t="shared" ref="G110" si="87">(F110)/I110</f>
        <v>0.5</v>
      </c>
      <c r="H110" s="147" t="s">
        <v>33</v>
      </c>
      <c r="I110" s="160">
        <f>(C110-C61)*10</f>
        <v>300</v>
      </c>
      <c r="J110" s="161">
        <f>I110/(F61)</f>
        <v>1.7647058823529411</v>
      </c>
    </row>
    <row r="111" spans="1:10" ht="16.5" hidden="1" customHeight="1" outlineLevel="2" x14ac:dyDescent="0.15">
      <c r="A111" s="136">
        <f>B111-B51</f>
        <v>91</v>
      </c>
      <c r="B111" s="141">
        <v>42986</v>
      </c>
      <c r="C111" s="127">
        <v>1694</v>
      </c>
      <c r="D111" s="127">
        <v>1711</v>
      </c>
      <c r="E111" s="165">
        <f t="shared" ref="E111" si="88">(C111-D111)/C111</f>
        <v>-1.0035419126328217E-2</v>
      </c>
      <c r="F111" s="127"/>
      <c r="G111" s="146"/>
      <c r="H111" s="135" t="s">
        <v>40</v>
      </c>
      <c r="I111" s="162">
        <f>(C111-C61)*10</f>
        <v>-10</v>
      </c>
      <c r="J111" s="163">
        <f>(-I111-F61)/F61</f>
        <v>-0.94117647058823528</v>
      </c>
    </row>
    <row r="112" spans="1:10" ht="16.5" hidden="1" customHeight="1" outlineLevel="2" x14ac:dyDescent="0.15">
      <c r="A112" s="136">
        <f>B112-B51</f>
        <v>94</v>
      </c>
      <c r="B112" s="141">
        <v>42989</v>
      </c>
      <c r="C112" s="127">
        <v>1695</v>
      </c>
      <c r="D112" s="127">
        <v>1712</v>
      </c>
      <c r="E112" s="165">
        <f t="shared" ref="E112" si="89">(C112-D112)/C112</f>
        <v>-1.0029498525073746E-2</v>
      </c>
      <c r="F112" s="127"/>
      <c r="G112" s="146"/>
      <c r="H112" s="135" t="s">
        <v>40</v>
      </c>
      <c r="I112" s="162">
        <f>(C112-C62)*10</f>
        <v>-30</v>
      </c>
      <c r="J112" s="163">
        <f>(-I112-F62)/F62</f>
        <v>-0.83333333333333337</v>
      </c>
    </row>
    <row r="113" spans="1:10" ht="16.5" hidden="1" customHeight="1" outlineLevel="2" x14ac:dyDescent="0.15">
      <c r="A113" s="136">
        <f>B113-B51</f>
        <v>95</v>
      </c>
      <c r="B113" s="141">
        <v>42990</v>
      </c>
      <c r="C113" s="127">
        <v>1698</v>
      </c>
      <c r="D113" s="127">
        <v>1713</v>
      </c>
      <c r="E113" s="165">
        <f t="shared" ref="E113" si="90">(C113-D113)/C113</f>
        <v>-8.8339222614840993E-3</v>
      </c>
      <c r="F113" s="127"/>
      <c r="G113" s="146"/>
      <c r="H113" s="135" t="s">
        <v>40</v>
      </c>
      <c r="I113" s="160">
        <f>(C113-C61)*10</f>
        <v>30</v>
      </c>
      <c r="J113" s="161">
        <f>I113/(F61)</f>
        <v>0.17647058823529413</v>
      </c>
    </row>
    <row r="114" spans="1:10" ht="16.5" hidden="1" customHeight="1" outlineLevel="2" x14ac:dyDescent="0.15">
      <c r="A114" s="136">
        <f>B114-B51</f>
        <v>96</v>
      </c>
      <c r="B114" s="141">
        <v>42991</v>
      </c>
      <c r="C114" s="127">
        <v>1699</v>
      </c>
      <c r="D114" s="127">
        <v>1714</v>
      </c>
      <c r="E114" s="165">
        <f t="shared" ref="E114" si="91">(C114-D114)/C114</f>
        <v>-8.828722778104767E-3</v>
      </c>
      <c r="F114" s="127"/>
      <c r="G114" s="146"/>
      <c r="H114" s="135" t="s">
        <v>40</v>
      </c>
      <c r="I114" s="160">
        <f>(C114-C61)*10</f>
        <v>40</v>
      </c>
      <c r="J114" s="161">
        <f>I114/(F61)</f>
        <v>0.23529411764705882</v>
      </c>
    </row>
    <row r="115" spans="1:10" ht="16.5" hidden="1" customHeight="1" outlineLevel="2" x14ac:dyDescent="0.15">
      <c r="A115" s="136">
        <f>B115-B51</f>
        <v>97</v>
      </c>
      <c r="B115" s="141">
        <v>42992</v>
      </c>
      <c r="C115" s="127">
        <v>1711</v>
      </c>
      <c r="D115" s="127">
        <v>1715</v>
      </c>
      <c r="E115" s="165">
        <f t="shared" ref="E115" si="92">(C115-D115)/C115</f>
        <v>-2.3378141437755697E-3</v>
      </c>
      <c r="F115" s="127"/>
      <c r="G115" s="146"/>
      <c r="H115" s="135" t="s">
        <v>40</v>
      </c>
      <c r="I115" s="160">
        <f>(C115-C61)*10</f>
        <v>160</v>
      </c>
      <c r="J115" s="161">
        <f>I115/(F61)</f>
        <v>0.94117647058823528</v>
      </c>
    </row>
    <row r="116" spans="1:10" ht="16.5" customHeight="1" outlineLevel="1" collapsed="1" x14ac:dyDescent="0.15">
      <c r="A116" s="964" t="s">
        <v>235</v>
      </c>
      <c r="B116" s="886"/>
      <c r="C116" s="886"/>
      <c r="D116" s="886"/>
      <c r="E116" s="886"/>
      <c r="F116" s="886"/>
      <c r="G116" s="886"/>
      <c r="H116" s="886"/>
      <c r="I116" s="886"/>
      <c r="J116" s="887"/>
    </row>
    <row r="117" spans="1:10" ht="16.5" hidden="1" customHeight="1" outlineLevel="2" x14ac:dyDescent="0.15">
      <c r="A117" s="136">
        <f>B117-B51</f>
        <v>98</v>
      </c>
      <c r="B117" s="141">
        <v>42993</v>
      </c>
      <c r="C117" s="127">
        <v>1700</v>
      </c>
      <c r="D117" s="127">
        <v>1715</v>
      </c>
      <c r="E117" s="165">
        <f t="shared" ref="E117" si="93">(C117-D117)/C117</f>
        <v>-8.8235294117647058E-3</v>
      </c>
      <c r="F117" s="127"/>
      <c r="G117" s="146"/>
      <c r="H117" s="135" t="s">
        <v>40</v>
      </c>
      <c r="I117" s="160">
        <f>(C117-C61)*10</f>
        <v>50</v>
      </c>
      <c r="J117" s="161">
        <f>I117/(F61)</f>
        <v>0.29411764705882354</v>
      </c>
    </row>
    <row r="118" spans="1:10" ht="16.5" hidden="1" customHeight="1" outlineLevel="2" x14ac:dyDescent="0.15">
      <c r="A118" s="136">
        <f>B118-B51</f>
        <v>101</v>
      </c>
      <c r="B118" s="141">
        <v>42996</v>
      </c>
      <c r="C118" s="127">
        <v>1701</v>
      </c>
      <c r="D118" s="127">
        <v>1714</v>
      </c>
      <c r="E118" s="165">
        <f t="shared" ref="E118" si="94">(C118-D118)/C118</f>
        <v>-7.6425631981187538E-3</v>
      </c>
      <c r="F118" s="127"/>
      <c r="G118" s="146"/>
      <c r="H118" s="135" t="s">
        <v>40</v>
      </c>
      <c r="I118" s="160">
        <f>(C118-C61)*10</f>
        <v>60</v>
      </c>
      <c r="J118" s="161">
        <f>I118/(F61)</f>
        <v>0.35294117647058826</v>
      </c>
    </row>
    <row r="119" spans="1:10" ht="16.5" hidden="1" customHeight="1" outlineLevel="2" x14ac:dyDescent="0.15">
      <c r="A119" s="136">
        <f>B119-B51</f>
        <v>102</v>
      </c>
      <c r="B119" s="141">
        <v>42997</v>
      </c>
      <c r="C119" s="127">
        <v>1705</v>
      </c>
      <c r="D119" s="127">
        <v>1714</v>
      </c>
      <c r="E119" s="165">
        <f t="shared" ref="E119" si="95">(C119-D119)/C119</f>
        <v>-5.2785923753665689E-3</v>
      </c>
      <c r="F119" s="127"/>
      <c r="G119" s="146"/>
      <c r="H119" s="135" t="s">
        <v>40</v>
      </c>
      <c r="I119" s="160">
        <f>(C119-C61)*10</f>
        <v>100</v>
      </c>
      <c r="J119" s="161">
        <f>I119/(F61)</f>
        <v>0.58823529411764708</v>
      </c>
    </row>
    <row r="120" spans="1:10" ht="16.5" hidden="1" customHeight="1" outlineLevel="2" x14ac:dyDescent="0.15">
      <c r="A120" s="136">
        <f>B120-B51</f>
        <v>103</v>
      </c>
      <c r="B120" s="141">
        <v>42998</v>
      </c>
      <c r="C120" s="127">
        <v>1704</v>
      </c>
      <c r="D120" s="127">
        <v>1713</v>
      </c>
      <c r="E120" s="165">
        <f t="shared" ref="E120:E121" si="96">(C120-D120)/C120</f>
        <v>-5.2816901408450703E-3</v>
      </c>
      <c r="F120" s="127"/>
      <c r="G120" s="146"/>
      <c r="H120" s="135" t="s">
        <v>40</v>
      </c>
      <c r="I120" s="160">
        <f>(C120-C61)*10</f>
        <v>90</v>
      </c>
      <c r="J120" s="161">
        <f>I120/(F61)</f>
        <v>0.52941176470588236</v>
      </c>
    </row>
    <row r="121" spans="1:10" ht="16.5" hidden="1" customHeight="1" outlineLevel="2" x14ac:dyDescent="0.15">
      <c r="A121" s="136">
        <f>B121-B51</f>
        <v>104</v>
      </c>
      <c r="B121" s="141">
        <v>42999</v>
      </c>
      <c r="C121" s="127">
        <v>1716</v>
      </c>
      <c r="D121" s="127">
        <v>1713</v>
      </c>
      <c r="E121" s="128">
        <f t="shared" si="96"/>
        <v>1.7482517482517483E-3</v>
      </c>
      <c r="F121" s="127">
        <f t="shared" ref="F121" si="97">(C121-D121)*10</f>
        <v>30</v>
      </c>
      <c r="G121" s="146">
        <f t="shared" ref="G121" si="98">(F121)/I121</f>
        <v>0.14285714285714285</v>
      </c>
      <c r="H121" s="147" t="s">
        <v>33</v>
      </c>
      <c r="I121" s="160">
        <f>(C121-C61)*10</f>
        <v>210</v>
      </c>
      <c r="J121" s="161">
        <f>I121/(F61)</f>
        <v>1.2352941176470589</v>
      </c>
    </row>
    <row r="122" spans="1:10" ht="16.5" hidden="1" customHeight="1" outlineLevel="2" x14ac:dyDescent="0.15">
      <c r="A122" s="136">
        <f>B122-B51</f>
        <v>105</v>
      </c>
      <c r="B122" s="141">
        <v>43000</v>
      </c>
      <c r="C122" s="127">
        <v>1723</v>
      </c>
      <c r="D122" s="127">
        <v>1713</v>
      </c>
      <c r="E122" s="128">
        <f t="shared" ref="E122" si="99">(C122-D122)/C122</f>
        <v>5.8038305281485781E-3</v>
      </c>
      <c r="F122" s="127">
        <f t="shared" ref="F122" si="100">(C122-D122)*10</f>
        <v>100</v>
      </c>
      <c r="G122" s="146">
        <f t="shared" ref="G122" si="101">(F122)/I122</f>
        <v>0.35714285714285715</v>
      </c>
      <c r="H122" s="147" t="s">
        <v>33</v>
      </c>
      <c r="I122" s="160">
        <f>(C122-C61)*10</f>
        <v>280</v>
      </c>
      <c r="J122" s="161">
        <f>I122/(F61)</f>
        <v>1.6470588235294117</v>
      </c>
    </row>
    <row r="123" spans="1:10" ht="16.5" hidden="1" customHeight="1" outlineLevel="2" x14ac:dyDescent="0.15">
      <c r="A123" s="136">
        <f>B123-B51</f>
        <v>108</v>
      </c>
      <c r="B123" s="141">
        <v>43003</v>
      </c>
      <c r="C123" s="127">
        <v>1720</v>
      </c>
      <c r="D123" s="127">
        <v>1713</v>
      </c>
      <c r="E123" s="128">
        <f t="shared" ref="E123" si="102">(C123-D123)/C123</f>
        <v>4.0697674418604651E-3</v>
      </c>
      <c r="F123" s="127">
        <f t="shared" ref="F123" si="103">(C123-D123)*10</f>
        <v>70</v>
      </c>
      <c r="G123" s="146">
        <f t="shared" ref="G123" si="104">(F123)/I123</f>
        <v>0.28000000000000003</v>
      </c>
      <c r="H123" s="147" t="s">
        <v>33</v>
      </c>
      <c r="I123" s="160">
        <f>(C123-C61)*10</f>
        <v>250</v>
      </c>
      <c r="J123" s="161">
        <f>I123/(F61)</f>
        <v>1.4705882352941178</v>
      </c>
    </row>
    <row r="124" spans="1:10" ht="16.5" hidden="1" customHeight="1" outlineLevel="2" x14ac:dyDescent="0.15">
      <c r="A124" s="136">
        <f>B124-B51</f>
        <v>109</v>
      </c>
      <c r="B124" s="141">
        <v>43004</v>
      </c>
      <c r="C124" s="127">
        <v>1731</v>
      </c>
      <c r="D124" s="127">
        <v>1713</v>
      </c>
      <c r="E124" s="128">
        <f t="shared" ref="E124" si="105">(C124-D124)/C124</f>
        <v>1.0398613518197574E-2</v>
      </c>
      <c r="F124" s="127">
        <f t="shared" ref="F124" si="106">(C124-D124)*10</f>
        <v>180</v>
      </c>
      <c r="G124" s="146">
        <f t="shared" ref="G124" si="107">(F124)/I124</f>
        <v>0.5</v>
      </c>
      <c r="H124" s="147" t="s">
        <v>33</v>
      </c>
      <c r="I124" s="160">
        <f>(C124-C61)*10</f>
        <v>360</v>
      </c>
      <c r="J124" s="161">
        <f>I124/(F61)</f>
        <v>2.1176470588235294</v>
      </c>
    </row>
    <row r="125" spans="1:10" ht="16.5" hidden="1" customHeight="1" outlineLevel="2" x14ac:dyDescent="0.15">
      <c r="A125" s="136">
        <f>B125-B51</f>
        <v>110</v>
      </c>
      <c r="B125" s="141">
        <v>43005</v>
      </c>
      <c r="C125" s="127">
        <v>1722</v>
      </c>
      <c r="D125" s="127">
        <v>1713</v>
      </c>
      <c r="E125" s="128">
        <f t="shared" ref="E125" si="108">(C125-D125)/C125</f>
        <v>5.2264808362369342E-3</v>
      </c>
      <c r="F125" s="127">
        <f t="shared" ref="F125" si="109">(C125-D125)*10</f>
        <v>90</v>
      </c>
      <c r="G125" s="146">
        <f t="shared" ref="G125" si="110">(F125)/I125</f>
        <v>0.33333333333333331</v>
      </c>
      <c r="H125" s="147" t="s">
        <v>33</v>
      </c>
      <c r="I125" s="160">
        <f>(C125-C61)*10</f>
        <v>270</v>
      </c>
      <c r="J125" s="161">
        <f>I125/(F61)</f>
        <v>1.588235294117647</v>
      </c>
    </row>
    <row r="126" spans="1:10" ht="16.5" hidden="1" customHeight="1" outlineLevel="2" x14ac:dyDescent="0.15">
      <c r="A126" s="136">
        <f>B126-B51</f>
        <v>111</v>
      </c>
      <c r="B126" s="141">
        <v>43006</v>
      </c>
      <c r="C126" s="127">
        <v>1704</v>
      </c>
      <c r="D126" s="127">
        <v>1711</v>
      </c>
      <c r="E126" s="165">
        <f t="shared" ref="E126" si="111">(C126-D126)/C126</f>
        <v>-4.1079812206572773E-3</v>
      </c>
      <c r="F126" s="127"/>
      <c r="G126" s="146"/>
      <c r="H126" s="135" t="s">
        <v>40</v>
      </c>
      <c r="I126" s="160">
        <f>(C126-C61)*10</f>
        <v>90</v>
      </c>
      <c r="J126" s="161">
        <f>I126/(F61)</f>
        <v>0.52941176470588236</v>
      </c>
    </row>
    <row r="127" spans="1:10" ht="16.5" hidden="1" customHeight="1" outlineLevel="2" x14ac:dyDescent="0.15">
      <c r="A127" s="136">
        <f>B127-B51</f>
        <v>112</v>
      </c>
      <c r="B127" s="141">
        <v>43007</v>
      </c>
      <c r="C127" s="127">
        <v>1704</v>
      </c>
      <c r="D127" s="127">
        <v>1710</v>
      </c>
      <c r="E127" s="165">
        <f t="shared" ref="E127" si="112">(C127-D127)/C127</f>
        <v>-3.5211267605633804E-3</v>
      </c>
      <c r="F127" s="127"/>
      <c r="G127" s="146"/>
      <c r="H127" s="135" t="s">
        <v>40</v>
      </c>
      <c r="I127" s="160">
        <f>(C127-C61)*10</f>
        <v>90</v>
      </c>
      <c r="J127" s="161">
        <f>I127/(F61)</f>
        <v>0.52941176470588236</v>
      </c>
    </row>
    <row r="128" spans="1:10" ht="17.25" hidden="1" customHeight="1" outlineLevel="2" x14ac:dyDescent="0.15">
      <c r="A128" s="136">
        <f>B128-B51</f>
        <v>122</v>
      </c>
      <c r="B128" s="141">
        <v>43017</v>
      </c>
      <c r="C128" s="127">
        <v>1679</v>
      </c>
      <c r="D128" s="127">
        <v>1708</v>
      </c>
      <c r="E128" s="165">
        <f t="shared" ref="E128" si="113">(C128-D128)/C128</f>
        <v>-1.7272185824895772E-2</v>
      </c>
      <c r="F128" s="127"/>
      <c r="G128" s="146"/>
      <c r="H128" s="135" t="s">
        <v>40</v>
      </c>
      <c r="I128" s="160">
        <f>(C128-C62)*10</f>
        <v>-190</v>
      </c>
      <c r="J128" s="163">
        <f>(-I128-F61)/F61</f>
        <v>0.11764705882352941</v>
      </c>
    </row>
    <row r="129" spans="1:10" ht="50.25" customHeight="1" outlineLevel="1" x14ac:dyDescent="0.15">
      <c r="A129" s="839" t="s">
        <v>41</v>
      </c>
      <c r="B129" s="758"/>
      <c r="C129" s="758"/>
      <c r="D129" s="758"/>
      <c r="E129" s="758"/>
      <c r="F129" s="758"/>
      <c r="G129" s="758"/>
      <c r="H129" s="758"/>
      <c r="I129" s="758"/>
      <c r="J129" s="759"/>
    </row>
    <row r="130" spans="1:10" ht="16.5" x14ac:dyDescent="0.15">
      <c r="A130" s="166"/>
      <c r="B130" s="167"/>
      <c r="C130" s="168"/>
      <c r="D130" s="168"/>
      <c r="E130" s="169"/>
      <c r="F130" s="168"/>
      <c r="G130" s="168"/>
      <c r="H130" s="170"/>
      <c r="I130" s="149"/>
    </row>
    <row r="131" spans="1:10" ht="16.5" x14ac:dyDescent="0.15">
      <c r="A131" s="132"/>
      <c r="B131" s="171"/>
      <c r="C131" s="172"/>
      <c r="D131" s="172"/>
      <c r="E131" s="173"/>
      <c r="F131" s="172"/>
      <c r="G131" s="172"/>
      <c r="H131" s="174"/>
      <c r="I131" s="190"/>
    </row>
    <row r="132" spans="1:10" ht="16.5" x14ac:dyDescent="0.15">
      <c r="A132" s="175"/>
      <c r="B132" s="176"/>
      <c r="C132" s="177"/>
      <c r="D132" s="177"/>
      <c r="E132" s="178"/>
      <c r="F132" s="177"/>
      <c r="G132" s="177"/>
      <c r="H132" s="179"/>
      <c r="I132" s="191"/>
    </row>
    <row r="135" spans="1:10" collapsed="1" x14ac:dyDescent="0.15">
      <c r="A135" s="757" t="s">
        <v>32</v>
      </c>
      <c r="B135" s="758"/>
      <c r="C135" s="758"/>
      <c r="D135" s="758"/>
      <c r="E135" s="758"/>
      <c r="F135" s="758"/>
      <c r="G135" s="758"/>
      <c r="H135" s="758"/>
      <c r="I135" s="759"/>
    </row>
    <row r="136" spans="1:10" hidden="1" outlineLevel="1" x14ac:dyDescent="0.15">
      <c r="A136" s="801" t="s">
        <v>155</v>
      </c>
      <c r="B136" s="802"/>
      <c r="C136" s="803"/>
      <c r="D136" s="180" t="s">
        <v>25</v>
      </c>
      <c r="E136" s="802" t="s">
        <v>102</v>
      </c>
      <c r="F136" s="803"/>
      <c r="G136" s="802" t="s">
        <v>103</v>
      </c>
      <c r="H136" s="802"/>
      <c r="I136" s="804"/>
    </row>
    <row r="137" spans="1:10" hidden="1" outlineLevel="1" x14ac:dyDescent="0.15">
      <c r="A137" s="181" t="s">
        <v>104</v>
      </c>
      <c r="B137" s="834" t="s">
        <v>156</v>
      </c>
      <c r="C137" s="823"/>
      <c r="D137" s="182" t="s">
        <v>157</v>
      </c>
      <c r="E137" s="824" t="s">
        <v>107</v>
      </c>
      <c r="F137" s="824"/>
      <c r="G137" s="807" t="s">
        <v>158</v>
      </c>
      <c r="H137" s="807"/>
      <c r="I137" s="825"/>
    </row>
    <row r="138" spans="1:10" hidden="1" outlineLevel="1" x14ac:dyDescent="0.15">
      <c r="A138" s="181" t="s">
        <v>104</v>
      </c>
      <c r="B138" s="834" t="s">
        <v>159</v>
      </c>
      <c r="C138" s="823"/>
      <c r="D138" s="183" t="s">
        <v>160</v>
      </c>
      <c r="E138" s="824" t="s">
        <v>111</v>
      </c>
      <c r="F138" s="824"/>
      <c r="G138" s="805" t="s">
        <v>112</v>
      </c>
      <c r="H138" s="805"/>
      <c r="I138" s="821"/>
    </row>
    <row r="139" spans="1:10" hidden="1" outlineLevel="1" x14ac:dyDescent="0.15">
      <c r="A139" s="820" t="s">
        <v>112</v>
      </c>
      <c r="B139" s="805"/>
      <c r="C139" s="806"/>
      <c r="D139" s="184"/>
      <c r="E139" s="805"/>
      <c r="F139" s="806"/>
      <c r="G139" s="805"/>
      <c r="H139" s="805"/>
      <c r="I139" s="821"/>
    </row>
    <row r="140" spans="1:10" hidden="1" outlineLevel="1" x14ac:dyDescent="0.15">
      <c r="A140" s="185" t="s">
        <v>104</v>
      </c>
      <c r="B140" s="822" t="s">
        <v>161</v>
      </c>
      <c r="C140" s="823"/>
      <c r="D140" s="186" t="s">
        <v>157</v>
      </c>
      <c r="E140" s="824" t="s">
        <v>107</v>
      </c>
      <c r="F140" s="824"/>
      <c r="G140" s="807" t="s">
        <v>158</v>
      </c>
      <c r="H140" s="807"/>
      <c r="I140" s="825"/>
    </row>
    <row r="141" spans="1:10" hidden="1" outlineLevel="1" x14ac:dyDescent="0.15">
      <c r="A141" s="185" t="s">
        <v>104</v>
      </c>
      <c r="B141" s="812" t="s">
        <v>159</v>
      </c>
      <c r="C141" s="813"/>
      <c r="D141" s="187" t="s">
        <v>160</v>
      </c>
      <c r="E141" s="814" t="s">
        <v>111</v>
      </c>
      <c r="F141" s="814"/>
      <c r="G141" s="795" t="s">
        <v>112</v>
      </c>
      <c r="H141" s="795"/>
      <c r="I141" s="925"/>
    </row>
    <row r="143" spans="1:10" ht="16.5" collapsed="1" x14ac:dyDescent="0.35">
      <c r="A143" s="818" t="s">
        <v>40</v>
      </c>
      <c r="B143" s="819"/>
      <c r="C143" s="819"/>
      <c r="D143" s="819"/>
      <c r="E143" s="819"/>
      <c r="F143" s="740"/>
      <c r="G143" s="740"/>
      <c r="H143" s="740"/>
      <c r="I143" s="741"/>
    </row>
    <row r="144" spans="1:10" hidden="1" outlineLevel="1" x14ac:dyDescent="0.15">
      <c r="A144" s="801" t="s">
        <v>117</v>
      </c>
      <c r="B144" s="803"/>
      <c r="C144" s="802" t="s">
        <v>25</v>
      </c>
      <c r="D144" s="803"/>
      <c r="E144" s="803"/>
      <c r="F144" s="803"/>
      <c r="G144" s="803"/>
      <c r="H144" s="803"/>
      <c r="I144" s="811"/>
    </row>
    <row r="145" spans="1:9" hidden="1" outlineLevel="1" x14ac:dyDescent="0.15">
      <c r="A145" s="189" t="s">
        <v>104</v>
      </c>
      <c r="B145" s="188" t="s">
        <v>118</v>
      </c>
      <c r="C145" s="810" t="s">
        <v>236</v>
      </c>
      <c r="D145" s="796"/>
      <c r="E145" s="796"/>
      <c r="F145" s="796"/>
      <c r="G145" s="796"/>
      <c r="H145" s="796"/>
      <c r="I145" s="797"/>
    </row>
    <row r="147" spans="1:9" ht="16.5" collapsed="1" x14ac:dyDescent="0.35">
      <c r="A147" s="738" t="s">
        <v>33</v>
      </c>
      <c r="B147" s="739"/>
      <c r="C147" s="739"/>
      <c r="D147" s="739"/>
      <c r="E147" s="739"/>
      <c r="F147" s="740"/>
      <c r="G147" s="740"/>
      <c r="H147" s="740"/>
      <c r="I147" s="741"/>
    </row>
    <row r="148" spans="1:9" hidden="1" outlineLevel="1" x14ac:dyDescent="0.15">
      <c r="A148" s="801" t="s">
        <v>117</v>
      </c>
      <c r="B148" s="803"/>
      <c r="C148" s="802" t="s">
        <v>25</v>
      </c>
      <c r="D148" s="803"/>
      <c r="E148" s="803"/>
      <c r="F148" s="803"/>
      <c r="G148" s="803"/>
      <c r="H148" s="803"/>
      <c r="I148" s="811"/>
    </row>
    <row r="149" spans="1:9" hidden="1" outlineLevel="1" x14ac:dyDescent="0.15">
      <c r="A149" s="189" t="s">
        <v>104</v>
      </c>
      <c r="B149" s="188" t="s">
        <v>186</v>
      </c>
      <c r="C149" s="810" t="s">
        <v>236</v>
      </c>
      <c r="D149" s="796"/>
      <c r="E149" s="796"/>
      <c r="F149" s="796"/>
      <c r="G149" s="796"/>
      <c r="H149" s="796"/>
      <c r="I149" s="797"/>
    </row>
    <row r="151" spans="1:9" ht="16.5" collapsed="1" x14ac:dyDescent="0.35">
      <c r="A151" s="742" t="s">
        <v>35</v>
      </c>
      <c r="B151" s="743"/>
      <c r="C151" s="743"/>
      <c r="D151" s="743"/>
      <c r="E151" s="743"/>
      <c r="F151" s="740"/>
      <c r="G151" s="740"/>
      <c r="H151" s="740"/>
      <c r="I151" s="741"/>
    </row>
    <row r="152" spans="1:9" hidden="1" outlineLevel="1" x14ac:dyDescent="0.15">
      <c r="A152" s="801" t="s">
        <v>121</v>
      </c>
      <c r="B152" s="802"/>
      <c r="C152" s="803"/>
      <c r="D152" s="180" t="s">
        <v>25</v>
      </c>
      <c r="E152" s="802" t="s">
        <v>102</v>
      </c>
      <c r="F152" s="803"/>
      <c r="G152" s="802" t="s">
        <v>103</v>
      </c>
      <c r="H152" s="802"/>
      <c r="I152" s="804"/>
    </row>
    <row r="153" spans="1:9" hidden="1" outlineLevel="1" x14ac:dyDescent="0.15">
      <c r="A153" s="181" t="s">
        <v>104</v>
      </c>
      <c r="B153" s="805" t="s">
        <v>237</v>
      </c>
      <c r="C153" s="806"/>
      <c r="D153" s="182" t="s">
        <v>123</v>
      </c>
      <c r="E153" s="807" t="s">
        <v>124</v>
      </c>
      <c r="F153" s="806"/>
      <c r="G153" s="807" t="s">
        <v>125</v>
      </c>
      <c r="H153" s="808"/>
      <c r="I153" s="809"/>
    </row>
    <row r="154" spans="1:9" hidden="1" outlineLevel="1" x14ac:dyDescent="0.15">
      <c r="A154" s="189" t="s">
        <v>104</v>
      </c>
      <c r="B154" s="795" t="s">
        <v>238</v>
      </c>
      <c r="C154" s="796"/>
      <c r="D154" s="188"/>
      <c r="E154" s="795"/>
      <c r="F154" s="796"/>
      <c r="G154" s="795" t="s">
        <v>33</v>
      </c>
      <c r="H154" s="796"/>
      <c r="I154" s="797"/>
    </row>
    <row r="156" spans="1:9" collapsed="1" x14ac:dyDescent="0.15">
      <c r="A156" s="941" t="s">
        <v>239</v>
      </c>
      <c r="B156" s="942"/>
      <c r="C156" s="942"/>
      <c r="D156" s="942"/>
      <c r="E156" s="942"/>
      <c r="F156" s="942"/>
      <c r="G156" s="942"/>
      <c r="H156" s="942"/>
      <c r="I156" s="943"/>
    </row>
    <row r="157" spans="1:9" hidden="1" outlineLevel="1" collapsed="1" x14ac:dyDescent="0.15">
      <c r="A157" s="957" t="s">
        <v>240</v>
      </c>
      <c r="B157" s="958"/>
      <c r="C157" s="958"/>
      <c r="D157" s="958"/>
      <c r="E157" s="958"/>
      <c r="F157" s="958"/>
      <c r="G157" s="958"/>
      <c r="H157" s="958"/>
      <c r="I157" s="959"/>
    </row>
    <row r="158" spans="1:9" hidden="1" outlineLevel="2" x14ac:dyDescent="0.15">
      <c r="A158" s="947" t="s">
        <v>241</v>
      </c>
      <c r="B158" s="948"/>
      <c r="C158" s="948"/>
      <c r="D158" s="948"/>
      <c r="E158" s="948"/>
      <c r="F158" s="948"/>
      <c r="G158" s="948"/>
      <c r="H158" s="948"/>
      <c r="I158" s="949"/>
    </row>
    <row r="159" spans="1:9" hidden="1" outlineLevel="1" collapsed="1" x14ac:dyDescent="0.15">
      <c r="A159" s="960" t="s">
        <v>242</v>
      </c>
      <c r="B159" s="948"/>
      <c r="C159" s="948"/>
      <c r="D159" s="948"/>
      <c r="E159" s="948"/>
      <c r="F159" s="948"/>
      <c r="G159" s="948"/>
      <c r="H159" s="948"/>
      <c r="I159" s="949"/>
    </row>
    <row r="160" spans="1:9" hidden="1" outlineLevel="2" x14ac:dyDescent="0.15">
      <c r="A160" s="961" t="s">
        <v>243</v>
      </c>
      <c r="B160" s="962"/>
      <c r="C160" s="962"/>
      <c r="D160" s="962"/>
      <c r="E160" s="962"/>
      <c r="F160" s="962"/>
      <c r="G160" s="962"/>
      <c r="H160" s="962"/>
      <c r="I160" s="963"/>
    </row>
  </sheetData>
  <mergeCells count="61">
    <mergeCell ref="A2:I2"/>
    <mergeCell ref="A4:J4"/>
    <mergeCell ref="A8:J8"/>
    <mergeCell ref="A12:J12"/>
    <mergeCell ref="A16:J16"/>
    <mergeCell ref="A20:J20"/>
    <mergeCell ref="A24:J24"/>
    <mergeCell ref="A28:J28"/>
    <mergeCell ref="A32:J32"/>
    <mergeCell ref="A36:J36"/>
    <mergeCell ref="A40:J40"/>
    <mergeCell ref="A44:J44"/>
    <mergeCell ref="A48:J48"/>
    <mergeCell ref="A52:J52"/>
    <mergeCell ref="A54:J54"/>
    <mergeCell ref="A71:J71"/>
    <mergeCell ref="A87:J87"/>
    <mergeCell ref="A116:J116"/>
    <mergeCell ref="A129:J129"/>
    <mergeCell ref="A135:I135"/>
    <mergeCell ref="A136:C136"/>
    <mergeCell ref="E136:F136"/>
    <mergeCell ref="G136:I136"/>
    <mergeCell ref="B137:C137"/>
    <mergeCell ref="E137:F137"/>
    <mergeCell ref="G137:I137"/>
    <mergeCell ref="B138:C138"/>
    <mergeCell ref="E138:F138"/>
    <mergeCell ref="G138:I138"/>
    <mergeCell ref="A139:C139"/>
    <mergeCell ref="E139:F139"/>
    <mergeCell ref="G139:I139"/>
    <mergeCell ref="B140:C140"/>
    <mergeCell ref="E140:F140"/>
    <mergeCell ref="G140:I140"/>
    <mergeCell ref="B141:C141"/>
    <mergeCell ref="E141:F141"/>
    <mergeCell ref="G141:I141"/>
    <mergeCell ref="A143:I143"/>
    <mergeCell ref="A144:B144"/>
    <mergeCell ref="C144:I144"/>
    <mergeCell ref="C145:I145"/>
    <mergeCell ref="A147:I147"/>
    <mergeCell ref="A148:B148"/>
    <mergeCell ref="C148:I148"/>
    <mergeCell ref="C149:I149"/>
    <mergeCell ref="A151:I151"/>
    <mergeCell ref="A152:C152"/>
    <mergeCell ref="E152:F152"/>
    <mergeCell ref="G152:I152"/>
    <mergeCell ref="B153:C153"/>
    <mergeCell ref="E153:F153"/>
    <mergeCell ref="G153:I153"/>
    <mergeCell ref="B154:C154"/>
    <mergeCell ref="E154:F154"/>
    <mergeCell ref="G154:I154"/>
    <mergeCell ref="A156:I156"/>
    <mergeCell ref="A157:I157"/>
    <mergeCell ref="A158:I158"/>
    <mergeCell ref="A159:I159"/>
    <mergeCell ref="A160:I160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 x14ac:dyDescent="0.15"/>
  <cols>
    <col min="1" max="1" width="13.25" style="88" customWidth="1"/>
    <col min="2" max="2" width="8.5" style="88" customWidth="1"/>
    <col min="3" max="3" width="85" style="88" customWidth="1"/>
    <col min="4" max="4" width="24.625" style="88" customWidth="1"/>
    <col min="5" max="16384" width="9" style="88"/>
  </cols>
  <sheetData>
    <row r="1" spans="1:3" x14ac:dyDescent="0.15">
      <c r="A1" s="88" t="s">
        <v>14</v>
      </c>
      <c r="B1" s="88" t="s">
        <v>244</v>
      </c>
      <c r="C1" s="88" t="s">
        <v>19</v>
      </c>
    </row>
    <row r="2" spans="1:3" s="87" customFormat="1" ht="19.5" customHeight="1" collapsed="1" x14ac:dyDescent="0.15">
      <c r="A2" s="89">
        <v>42999</v>
      </c>
      <c r="B2" s="87" t="s">
        <v>245</v>
      </c>
      <c r="C2" s="90">
        <v>-200</v>
      </c>
    </row>
    <row r="3" spans="1:3" ht="231" hidden="1" customHeight="1" outlineLevel="1" x14ac:dyDescent="0.15">
      <c r="A3" s="967"/>
      <c r="B3" s="967"/>
      <c r="C3" s="967"/>
    </row>
    <row r="4" spans="1:3" collapsed="1" x14ac:dyDescent="0.15">
      <c r="A4" s="89">
        <v>43000</v>
      </c>
      <c r="B4" s="87" t="s">
        <v>245</v>
      </c>
      <c r="C4" s="90">
        <v>-50</v>
      </c>
    </row>
    <row r="5" spans="1:3" ht="111.75" hidden="1" customHeight="1" outlineLevel="2" x14ac:dyDescent="0.15">
      <c r="A5" s="967"/>
      <c r="B5" s="967"/>
      <c r="C5" s="967"/>
    </row>
    <row r="6" spans="1:3" collapsed="1" x14ac:dyDescent="0.15">
      <c r="A6" s="89">
        <v>43017</v>
      </c>
      <c r="B6" s="87" t="s">
        <v>246</v>
      </c>
      <c r="C6" s="90" t="s">
        <v>247</v>
      </c>
    </row>
    <row r="7" spans="1:3" ht="164.25" hidden="1" customHeight="1" outlineLevel="1" x14ac:dyDescent="0.15">
      <c r="A7" s="967"/>
      <c r="B7" s="967"/>
      <c r="C7" s="967"/>
    </row>
    <row r="8" spans="1:3" collapsed="1" x14ac:dyDescent="0.15">
      <c r="A8" s="89">
        <v>43021</v>
      </c>
      <c r="B8" s="87" t="s">
        <v>245</v>
      </c>
      <c r="C8" s="90" t="s">
        <v>248</v>
      </c>
    </row>
    <row r="9" spans="1:3" ht="243" hidden="1" customHeight="1" outlineLevel="1" x14ac:dyDescent="0.15">
      <c r="A9" s="967"/>
      <c r="B9" s="967"/>
      <c r="C9" s="967"/>
    </row>
  </sheetData>
  <mergeCells count="4">
    <mergeCell ref="A3:C3"/>
    <mergeCell ref="A5:C5"/>
    <mergeCell ref="A7:C7"/>
    <mergeCell ref="A9:C9"/>
  </mergeCells>
  <phoneticPr fontId="58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64"/>
  <sheetViews>
    <sheetView tabSelected="1" topLeftCell="A36" zoomScale="90" zoomScaleNormal="90" workbookViewId="0">
      <pane xSplit="5" topLeftCell="FV1" activePane="topRight" state="frozen"/>
      <selection pane="topRight" activeCell="FW25" sqref="FW25"/>
    </sheetView>
  </sheetViews>
  <sheetFormatPr defaultColWidth="9" defaultRowHeight="16.5" x14ac:dyDescent="0.3"/>
  <cols>
    <col min="1" max="1" width="9.875" style="1" customWidth="1"/>
    <col min="2" max="2" width="10.75" style="2" customWidth="1"/>
    <col min="3" max="3" width="15.25" style="3" customWidth="1"/>
    <col min="4" max="4" width="13.25" style="3" customWidth="1"/>
    <col min="5" max="5" width="16.625" style="3" hidden="1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customWidth="1"/>
    <col min="66" max="66" width="46.125" style="3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customWidth="1"/>
    <col min="71" max="71" width="48.5" style="3" customWidth="1"/>
    <col min="72" max="72" width="55" style="3" customWidth="1"/>
    <col min="73" max="73" width="51.25" style="3" customWidth="1"/>
    <col min="74" max="74" width="51.375" style="3" customWidth="1"/>
    <col min="75" max="75" width="47" style="3" customWidth="1"/>
    <col min="76" max="76" width="34.625" style="3" customWidth="1"/>
    <col min="77" max="77" width="41.375" style="3" customWidth="1"/>
    <col min="78" max="78" width="51.375" style="3" customWidth="1"/>
    <col min="79" max="79" width="51.875" style="3" customWidth="1"/>
    <col min="80" max="80" width="55.625" style="3" customWidth="1"/>
    <col min="81" max="81" width="47" style="3" customWidth="1"/>
    <col min="82" max="82" width="52.25" style="3" customWidth="1"/>
    <col min="83" max="83" width="46.125" style="3" customWidth="1"/>
    <col min="84" max="84" width="50.75" style="3" customWidth="1"/>
    <col min="85" max="85" width="55.625" style="3" customWidth="1"/>
    <col min="86" max="88" width="46.125" style="3" customWidth="1"/>
    <col min="89" max="89" width="55.625" style="3" customWidth="1"/>
    <col min="90" max="90" width="46.125" style="3" customWidth="1"/>
    <col min="91" max="91" width="44.375" style="3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customWidth="1"/>
    <col min="101" max="101" width="39.25" style="3" customWidth="1"/>
    <col min="102" max="102" width="48.375" style="3" customWidth="1"/>
    <col min="103" max="103" width="44.625" style="3" customWidth="1"/>
    <col min="104" max="104" width="48.25" style="3" customWidth="1"/>
    <col min="105" max="107" width="46.125" style="3" customWidth="1"/>
    <col min="108" max="108" width="56.875" style="3" customWidth="1"/>
    <col min="109" max="114" width="48" style="3" customWidth="1"/>
    <col min="115" max="116" width="49.75" style="3" customWidth="1"/>
    <col min="117" max="118" width="48" style="3" customWidth="1"/>
    <col min="119" max="120" width="53.5" style="3" customWidth="1"/>
    <col min="121" max="121" width="46.875" style="3" customWidth="1"/>
    <col min="122" max="122" width="43.75" style="3" customWidth="1"/>
    <col min="123" max="123" width="28.625" style="3" customWidth="1"/>
    <col min="124" max="124" width="42.375" style="3" customWidth="1"/>
    <col min="125" max="125" width="43.375" style="3" customWidth="1"/>
    <col min="126" max="126" width="46.875" style="3" customWidth="1"/>
    <col min="127" max="127" width="48.625" style="3" customWidth="1"/>
    <col min="128" max="128" width="64.625" style="3" customWidth="1"/>
    <col min="129" max="129" width="50.125" style="3" customWidth="1"/>
    <col min="130" max="130" width="53" style="3" customWidth="1"/>
    <col min="131" max="131" width="54.125" style="3" customWidth="1"/>
    <col min="132" max="132" width="53.375" style="3" customWidth="1"/>
    <col min="133" max="133" width="46.125" style="3" customWidth="1"/>
    <col min="134" max="134" width="45.875" style="3" customWidth="1"/>
    <col min="135" max="135" width="39.375" style="3" customWidth="1"/>
    <col min="136" max="136" width="55" style="3" customWidth="1"/>
    <col min="137" max="137" width="62.75" style="3" customWidth="1"/>
    <col min="138" max="138" width="45" style="3" customWidth="1"/>
    <col min="139" max="139" width="57.375" style="3" customWidth="1"/>
    <col min="140" max="140" width="39.25" style="3" customWidth="1"/>
    <col min="141" max="141" width="43.5" style="3" customWidth="1"/>
    <col min="142" max="142" width="53.125" style="3" customWidth="1"/>
    <col min="143" max="143" width="44.5" style="3" customWidth="1"/>
    <col min="144" max="144" width="43.875" style="3" customWidth="1"/>
    <col min="145" max="146" width="46.125" style="3" customWidth="1"/>
    <col min="147" max="149" width="43.5" style="3" customWidth="1"/>
    <col min="150" max="150" width="39.25" style="3" customWidth="1"/>
    <col min="151" max="151" width="43.5" style="3" customWidth="1"/>
    <col min="152" max="153" width="46.125" style="3" customWidth="1"/>
    <col min="154" max="154" width="45.75" style="3" customWidth="1"/>
    <col min="155" max="155" width="56.75" style="3" customWidth="1"/>
    <col min="156" max="156" width="60.75" style="3" customWidth="1"/>
    <col min="157" max="157" width="63.875" style="3" customWidth="1"/>
    <col min="158" max="158" width="58" style="3" customWidth="1"/>
    <col min="159" max="159" width="57.625" style="3" customWidth="1"/>
    <col min="160" max="160" width="15.25" style="3" customWidth="1"/>
    <col min="161" max="161" width="50.375" style="3" customWidth="1"/>
    <col min="162" max="162" width="49.25" style="3" customWidth="1"/>
    <col min="163" max="163" width="55.125" style="3" customWidth="1"/>
    <col min="164" max="164" width="50.75" style="3" customWidth="1"/>
    <col min="165" max="165" width="60.75" style="3" customWidth="1"/>
    <col min="166" max="166" width="57.5" style="3" customWidth="1"/>
    <col min="167" max="167" width="51" style="3" customWidth="1"/>
    <col min="168" max="168" width="53.75" style="3" customWidth="1"/>
    <col min="169" max="169" width="43.5" style="3" bestFit="1" customWidth="1"/>
    <col min="170" max="170" width="51.375" style="3" customWidth="1"/>
    <col min="171" max="171" width="45.125" style="3" bestFit="1" customWidth="1"/>
    <col min="172" max="172" width="49" style="3" customWidth="1"/>
    <col min="173" max="173" width="46.375" style="3" bestFit="1" customWidth="1"/>
    <col min="174" max="174" width="41.625" style="3" customWidth="1"/>
    <col min="175" max="175" width="50.75" style="3" bestFit="1" customWidth="1"/>
    <col min="176" max="176" width="47.375" style="3" bestFit="1" customWidth="1"/>
    <col min="177" max="177" width="43.625" style="3" customWidth="1"/>
    <col min="178" max="178" width="64.25" style="3" customWidth="1"/>
    <col min="179" max="179" width="52.75" style="3" customWidth="1"/>
    <col min="180" max="16384" width="9" style="3"/>
  </cols>
  <sheetData>
    <row r="1" spans="1:179" ht="17.25" x14ac:dyDescent="0.35">
      <c r="A1" s="1028" t="s">
        <v>249</v>
      </c>
      <c r="B1" s="1029"/>
      <c r="C1" s="1029"/>
      <c r="D1" s="1029"/>
      <c r="E1" s="1030"/>
    </row>
    <row r="2" spans="1:179" ht="54" customHeight="1" x14ac:dyDescent="0.3">
      <c r="A2" s="1031" t="s">
        <v>250</v>
      </c>
      <c r="B2" s="1032"/>
      <c r="C2" s="1032"/>
      <c r="D2" s="1032"/>
      <c r="E2" s="1033"/>
    </row>
    <row r="3" spans="1:179" x14ac:dyDescent="0.3">
      <c r="A3" s="1034" t="s">
        <v>251</v>
      </c>
      <c r="B3" s="1035"/>
      <c r="C3" s="1035"/>
      <c r="D3" s="1035"/>
      <c r="E3" s="1036"/>
    </row>
    <row r="4" spans="1:179" x14ac:dyDescent="0.3">
      <c r="A4" s="1014" t="s">
        <v>252</v>
      </c>
      <c r="B4" s="1015"/>
      <c r="C4" s="1015"/>
      <c r="D4" s="1015"/>
      <c r="E4" s="1016"/>
      <c r="M4" s="41">
        <v>3643</v>
      </c>
      <c r="N4" s="41">
        <v>3606</v>
      </c>
      <c r="O4" s="41">
        <v>3587</v>
      </c>
      <c r="P4" s="41">
        <v>3562</v>
      </c>
      <c r="Q4" s="41">
        <v>3526</v>
      </c>
      <c r="R4" s="41">
        <v>3505</v>
      </c>
      <c r="S4" s="41"/>
    </row>
    <row r="5" spans="1:179" x14ac:dyDescent="0.3">
      <c r="A5" s="1014" t="s">
        <v>253</v>
      </c>
      <c r="B5" s="1015"/>
      <c r="C5" s="1015"/>
      <c r="D5" s="1015"/>
      <c r="E5" s="1016"/>
      <c r="M5" s="41">
        <f t="shared" ref="M5:R5" si="0">M4*(1-3.7/100)</f>
        <v>3508.2089999999998</v>
      </c>
      <c r="N5" s="41">
        <f t="shared" si="0"/>
        <v>3472.578</v>
      </c>
      <c r="O5" s="41">
        <f t="shared" si="0"/>
        <v>3454.2809999999999</v>
      </c>
      <c r="P5" s="41">
        <f t="shared" si="0"/>
        <v>3430.2059999999997</v>
      </c>
      <c r="Q5" s="41">
        <f t="shared" si="0"/>
        <v>3395.538</v>
      </c>
      <c r="R5" s="41">
        <f t="shared" si="0"/>
        <v>3375.3150000000001</v>
      </c>
      <c r="S5" s="41"/>
    </row>
    <row r="6" spans="1:179" ht="17.25" thickBot="1" x14ac:dyDescent="0.35">
      <c r="A6" s="1014" t="s">
        <v>254</v>
      </c>
      <c r="B6" s="1015"/>
      <c r="C6" s="1015"/>
      <c r="D6" s="1015"/>
      <c r="E6" s="1016"/>
      <c r="M6" s="41">
        <f t="shared" ref="M6:R6" si="1">M4*(1-0.65/100)</f>
        <v>3619.3205000000003</v>
      </c>
      <c r="N6" s="41">
        <f t="shared" si="1"/>
        <v>3582.5610000000001</v>
      </c>
      <c r="O6" s="41">
        <f t="shared" si="1"/>
        <v>3563.6845000000003</v>
      </c>
      <c r="P6" s="41">
        <f t="shared" si="1"/>
        <v>3538.8470000000002</v>
      </c>
      <c r="Q6" s="41">
        <f t="shared" si="1"/>
        <v>3503.0810000000001</v>
      </c>
      <c r="R6" s="41">
        <f t="shared" si="1"/>
        <v>3482.2175000000002</v>
      </c>
      <c r="S6" s="41"/>
    </row>
    <row r="7" spans="1:179" ht="18" thickBot="1" x14ac:dyDescent="0.4">
      <c r="A7" s="4" t="s">
        <v>255</v>
      </c>
      <c r="B7" s="1017" t="s">
        <v>256</v>
      </c>
      <c r="C7" s="1018"/>
      <c r="D7" s="1018"/>
      <c r="E7" s="1018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  <c r="CY7" s="5">
        <v>43567</v>
      </c>
      <c r="CZ7" s="5">
        <v>43570</v>
      </c>
      <c r="DA7" s="5">
        <v>43571</v>
      </c>
      <c r="DB7" s="5">
        <v>43572</v>
      </c>
      <c r="DC7" s="5">
        <v>43573</v>
      </c>
      <c r="DD7" s="5">
        <v>43574</v>
      </c>
      <c r="DE7" s="5">
        <v>43577</v>
      </c>
      <c r="DF7" s="5">
        <v>43578</v>
      </c>
      <c r="DG7" s="5">
        <v>43579</v>
      </c>
      <c r="DH7" s="5">
        <v>43580</v>
      </c>
      <c r="DI7" s="5">
        <v>43581</v>
      </c>
      <c r="DJ7" s="5">
        <v>43584</v>
      </c>
      <c r="DK7" s="5">
        <v>43585</v>
      </c>
      <c r="DL7" s="5">
        <v>43591</v>
      </c>
      <c r="DM7" s="5">
        <v>43592</v>
      </c>
      <c r="DN7" s="5">
        <v>43593</v>
      </c>
      <c r="DO7" s="5">
        <v>43594</v>
      </c>
      <c r="DP7" s="5">
        <v>43595</v>
      </c>
      <c r="DQ7" s="5">
        <v>43598</v>
      </c>
      <c r="DR7" s="5">
        <v>43599</v>
      </c>
      <c r="DS7" s="5">
        <v>43600</v>
      </c>
      <c r="DT7" s="5">
        <v>43601</v>
      </c>
      <c r="DU7" s="5">
        <v>43602</v>
      </c>
      <c r="DV7" s="5">
        <v>43605</v>
      </c>
      <c r="DW7" s="5">
        <v>43606</v>
      </c>
      <c r="DX7" s="5">
        <v>43607</v>
      </c>
      <c r="DY7" s="5">
        <v>43608</v>
      </c>
      <c r="DZ7" s="5">
        <v>43609</v>
      </c>
      <c r="EA7" s="5">
        <v>43612</v>
      </c>
      <c r="EB7" s="5">
        <v>43613</v>
      </c>
      <c r="EC7" s="5">
        <v>43614</v>
      </c>
      <c r="ED7" s="5">
        <v>43615</v>
      </c>
      <c r="EE7" s="5">
        <v>43616</v>
      </c>
      <c r="EF7" s="5">
        <v>43619</v>
      </c>
      <c r="EG7" s="5">
        <v>43620</v>
      </c>
      <c r="EH7" s="5">
        <v>43621</v>
      </c>
      <c r="EI7" s="5">
        <v>43622</v>
      </c>
      <c r="EJ7" s="5">
        <v>43626</v>
      </c>
      <c r="EK7" s="5">
        <v>43627</v>
      </c>
      <c r="EL7" s="5">
        <v>43628</v>
      </c>
      <c r="EM7" s="5">
        <v>43629</v>
      </c>
      <c r="EN7" s="5">
        <v>43630</v>
      </c>
      <c r="EO7" s="5">
        <v>43633</v>
      </c>
      <c r="EP7" s="5">
        <v>43634</v>
      </c>
      <c r="EQ7" s="5">
        <v>43635</v>
      </c>
      <c r="ER7" s="5">
        <v>43636</v>
      </c>
      <c r="ES7" s="5">
        <v>43637</v>
      </c>
      <c r="ET7" s="5">
        <v>43640</v>
      </c>
      <c r="EU7" s="5">
        <v>43641</v>
      </c>
      <c r="EV7" s="5">
        <v>43642</v>
      </c>
      <c r="EW7" s="5">
        <v>43643</v>
      </c>
      <c r="EX7" s="5">
        <v>43644</v>
      </c>
      <c r="EY7" s="5">
        <v>43647</v>
      </c>
      <c r="EZ7" s="5">
        <v>43648</v>
      </c>
      <c r="FA7" s="5">
        <v>43649</v>
      </c>
      <c r="FB7" s="5">
        <v>43650</v>
      </c>
      <c r="FC7" s="5">
        <v>43651</v>
      </c>
      <c r="FD7" s="5">
        <v>43654</v>
      </c>
      <c r="FE7" s="5">
        <v>43655</v>
      </c>
      <c r="FF7" s="5">
        <v>43656</v>
      </c>
      <c r="FG7" s="5">
        <v>43658</v>
      </c>
      <c r="FH7" s="5">
        <v>43661</v>
      </c>
      <c r="FI7" s="5">
        <v>43662</v>
      </c>
      <c r="FJ7" s="5">
        <v>43663</v>
      </c>
      <c r="FK7" s="5">
        <v>43664</v>
      </c>
      <c r="FL7" s="5">
        <v>43665</v>
      </c>
      <c r="FM7" s="5">
        <v>43668</v>
      </c>
      <c r="FN7" s="5">
        <v>43669</v>
      </c>
      <c r="FO7" s="5">
        <v>43670</v>
      </c>
      <c r="FP7" s="5">
        <v>43671</v>
      </c>
      <c r="FQ7" s="5">
        <v>43672</v>
      </c>
      <c r="FR7" s="5">
        <v>43675</v>
      </c>
      <c r="FS7" s="5">
        <v>43676</v>
      </c>
      <c r="FT7" s="5">
        <v>43677</v>
      </c>
      <c r="FU7" s="5">
        <v>43678</v>
      </c>
      <c r="FV7" s="5">
        <v>43679</v>
      </c>
      <c r="FW7" s="5">
        <v>43682</v>
      </c>
    </row>
    <row r="8" spans="1:179" x14ac:dyDescent="0.3">
      <c r="A8" s="6">
        <v>1</v>
      </c>
      <c r="B8" s="1019" t="s">
        <v>257</v>
      </c>
      <c r="C8" s="1020"/>
      <c r="D8" s="1020"/>
      <c r="E8" s="1021"/>
      <c r="F8" s="7" t="s">
        <v>258</v>
      </c>
      <c r="G8" s="7" t="s">
        <v>258</v>
      </c>
      <c r="H8" s="7" t="s">
        <v>258</v>
      </c>
      <c r="I8" s="7" t="s">
        <v>259</v>
      </c>
      <c r="J8" s="7" t="s">
        <v>258</v>
      </c>
      <c r="K8" s="7" t="s">
        <v>258</v>
      </c>
      <c r="L8" s="7" t="s">
        <v>258</v>
      </c>
      <c r="M8" s="7" t="s">
        <v>258</v>
      </c>
      <c r="N8" s="7" t="s">
        <v>258</v>
      </c>
      <c r="O8" s="7" t="s">
        <v>258</v>
      </c>
      <c r="P8" s="7" t="s">
        <v>258</v>
      </c>
      <c r="Q8" s="7" t="s">
        <v>258</v>
      </c>
      <c r="R8" s="7" t="s">
        <v>260</v>
      </c>
      <c r="S8" s="7" t="s">
        <v>260</v>
      </c>
      <c r="T8" s="7" t="s">
        <v>261</v>
      </c>
      <c r="U8" s="7" t="s">
        <v>260</v>
      </c>
      <c r="V8" s="7" t="s">
        <v>260</v>
      </c>
      <c r="W8" s="7" t="s">
        <v>258</v>
      </c>
      <c r="X8" s="7" t="s">
        <v>258</v>
      </c>
      <c r="Y8" s="7" t="s">
        <v>258</v>
      </c>
      <c r="Z8" s="7" t="s">
        <v>258</v>
      </c>
      <c r="AA8" s="7" t="s">
        <v>258</v>
      </c>
      <c r="AB8" s="7" t="s">
        <v>258</v>
      </c>
      <c r="AC8" s="7" t="s">
        <v>258</v>
      </c>
      <c r="AD8" s="7" t="s">
        <v>262</v>
      </c>
      <c r="AE8" s="7" t="s">
        <v>262</v>
      </c>
      <c r="AF8" s="7" t="s">
        <v>262</v>
      </c>
      <c r="AG8" s="7" t="s">
        <v>262</v>
      </c>
      <c r="AH8" s="7" t="s">
        <v>258</v>
      </c>
      <c r="AI8" s="7" t="s">
        <v>262</v>
      </c>
      <c r="AJ8" s="7" t="s">
        <v>262</v>
      </c>
      <c r="AK8" s="7" t="s">
        <v>262</v>
      </c>
      <c r="AL8" s="7" t="s">
        <v>262</v>
      </c>
      <c r="AM8" s="7" t="s">
        <v>262</v>
      </c>
      <c r="AN8" s="7" t="s">
        <v>258</v>
      </c>
      <c r="AO8" s="7" t="s">
        <v>258</v>
      </c>
      <c r="AP8" s="7" t="s">
        <v>258</v>
      </c>
      <c r="AQ8" s="7" t="s">
        <v>262</v>
      </c>
      <c r="AR8" s="7" t="s">
        <v>262</v>
      </c>
      <c r="AS8" s="7" t="s">
        <v>262</v>
      </c>
      <c r="AT8" s="7" t="s">
        <v>262</v>
      </c>
      <c r="AU8" s="7" t="s">
        <v>262</v>
      </c>
      <c r="AV8" s="7" t="s">
        <v>263</v>
      </c>
      <c r="AW8" s="7" t="s">
        <v>263</v>
      </c>
      <c r="AX8" s="7" t="s">
        <v>262</v>
      </c>
      <c r="AY8" s="7" t="s">
        <v>262</v>
      </c>
      <c r="AZ8" s="7" t="s">
        <v>262</v>
      </c>
      <c r="BA8" s="7" t="s">
        <v>262</v>
      </c>
      <c r="BB8" s="7" t="s">
        <v>262</v>
      </c>
      <c r="BC8" s="7" t="s">
        <v>262</v>
      </c>
      <c r="BD8" s="7" t="s">
        <v>262</v>
      </c>
      <c r="BE8" s="7" t="s">
        <v>262</v>
      </c>
      <c r="BF8" s="7" t="s">
        <v>262</v>
      </c>
      <c r="BG8" s="7" t="s">
        <v>262</v>
      </c>
      <c r="BH8" s="7" t="s">
        <v>262</v>
      </c>
      <c r="BI8" s="7" t="s">
        <v>264</v>
      </c>
      <c r="BJ8" s="7" t="s">
        <v>264</v>
      </c>
      <c r="BK8" s="7" t="s">
        <v>264</v>
      </c>
      <c r="BL8" s="7" t="s">
        <v>264</v>
      </c>
      <c r="BM8" s="7" t="s">
        <v>263</v>
      </c>
      <c r="BN8" s="7" t="s">
        <v>263</v>
      </c>
      <c r="BO8" s="7" t="s">
        <v>263</v>
      </c>
      <c r="BP8" s="7" t="s">
        <v>263</v>
      </c>
      <c r="BQ8" s="7" t="s">
        <v>263</v>
      </c>
      <c r="BR8" s="7" t="s">
        <v>264</v>
      </c>
      <c r="BS8" s="7" t="s">
        <v>264</v>
      </c>
      <c r="BT8" s="7" t="s">
        <v>265</v>
      </c>
      <c r="BU8" s="7" t="s">
        <v>265</v>
      </c>
      <c r="BV8" s="7" t="s">
        <v>262</v>
      </c>
      <c r="BW8" s="7" t="s">
        <v>262</v>
      </c>
      <c r="BX8" s="7" t="s">
        <v>262</v>
      </c>
      <c r="BY8" s="7" t="s">
        <v>262</v>
      </c>
      <c r="BZ8" s="7" t="s">
        <v>262</v>
      </c>
      <c r="CA8" s="7" t="s">
        <v>262</v>
      </c>
      <c r="CB8" s="7" t="s">
        <v>262</v>
      </c>
      <c r="CC8" s="7" t="s">
        <v>265</v>
      </c>
      <c r="CD8" s="7" t="s">
        <v>265</v>
      </c>
      <c r="CE8" s="7" t="s">
        <v>265</v>
      </c>
      <c r="CF8" s="7" t="s">
        <v>262</v>
      </c>
      <c r="CG8" s="7" t="s">
        <v>265</v>
      </c>
      <c r="CH8" s="7" t="s">
        <v>265</v>
      </c>
      <c r="CI8" s="7" t="s">
        <v>265</v>
      </c>
      <c r="CJ8" s="7" t="s">
        <v>265</v>
      </c>
      <c r="CK8" s="7" t="s">
        <v>265</v>
      </c>
      <c r="CL8" s="7" t="s">
        <v>266</v>
      </c>
      <c r="CM8" s="7" t="s">
        <v>266</v>
      </c>
      <c r="CN8" s="7" t="s">
        <v>266</v>
      </c>
      <c r="CO8" s="7" t="s">
        <v>266</v>
      </c>
      <c r="CP8" s="7" t="s">
        <v>266</v>
      </c>
      <c r="CQ8" s="7" t="s">
        <v>266</v>
      </c>
      <c r="CR8" s="7" t="s">
        <v>266</v>
      </c>
      <c r="CS8" s="7" t="s">
        <v>266</v>
      </c>
      <c r="CT8" s="7" t="s">
        <v>266</v>
      </c>
      <c r="CU8" s="7" t="s">
        <v>266</v>
      </c>
      <c r="CV8" s="7" t="s">
        <v>263</v>
      </c>
      <c r="CW8" s="7" t="s">
        <v>265</v>
      </c>
      <c r="CX8" s="7" t="s">
        <v>262</v>
      </c>
      <c r="CY8" s="7" t="s">
        <v>262</v>
      </c>
      <c r="CZ8" s="7" t="s">
        <v>262</v>
      </c>
      <c r="DA8" s="7" t="s">
        <v>262</v>
      </c>
      <c r="DB8" s="7" t="s">
        <v>262</v>
      </c>
      <c r="DC8" s="7" t="s">
        <v>262</v>
      </c>
      <c r="DD8" s="7" t="s">
        <v>262</v>
      </c>
      <c r="DE8" s="7" t="s">
        <v>262</v>
      </c>
      <c r="DF8" s="7" t="s">
        <v>262</v>
      </c>
      <c r="DG8" s="7" t="s">
        <v>262</v>
      </c>
      <c r="DH8" s="7" t="s">
        <v>262</v>
      </c>
      <c r="DI8" s="7" t="s">
        <v>262</v>
      </c>
      <c r="DJ8" s="7" t="s">
        <v>262</v>
      </c>
      <c r="DK8" s="7" t="s">
        <v>262</v>
      </c>
      <c r="DL8" s="7" t="s">
        <v>262</v>
      </c>
      <c r="DM8" s="7" t="s">
        <v>262</v>
      </c>
      <c r="DN8" s="7" t="s">
        <v>262</v>
      </c>
      <c r="DO8" s="7" t="s">
        <v>266</v>
      </c>
      <c r="DP8" s="7" t="s">
        <v>266</v>
      </c>
      <c r="DQ8" s="7" t="s">
        <v>266</v>
      </c>
      <c r="DR8" s="7" t="s">
        <v>266</v>
      </c>
      <c r="DS8" s="7" t="s">
        <v>263</v>
      </c>
      <c r="DT8" s="7" t="s">
        <v>263</v>
      </c>
      <c r="DU8" s="7" t="s">
        <v>263</v>
      </c>
      <c r="DV8" s="7" t="s">
        <v>266</v>
      </c>
      <c r="DW8" s="7" t="s">
        <v>263</v>
      </c>
      <c r="DX8" s="7" t="s">
        <v>263</v>
      </c>
      <c r="DY8" s="7" t="s">
        <v>266</v>
      </c>
      <c r="DZ8" s="7" t="s">
        <v>266</v>
      </c>
      <c r="EA8" s="7" t="s">
        <v>262</v>
      </c>
      <c r="EB8" s="7" t="s">
        <v>262</v>
      </c>
      <c r="EC8" s="7" t="s">
        <v>266</v>
      </c>
      <c r="ED8" s="7" t="s">
        <v>266</v>
      </c>
      <c r="EE8" s="7" t="s">
        <v>266</v>
      </c>
      <c r="EF8" s="7" t="s">
        <v>266</v>
      </c>
      <c r="EG8" s="7" t="s">
        <v>266</v>
      </c>
      <c r="EH8" s="7" t="s">
        <v>266</v>
      </c>
      <c r="EI8" s="7" t="s">
        <v>266</v>
      </c>
      <c r="EJ8" s="7" t="s">
        <v>266</v>
      </c>
      <c r="EK8" s="7" t="s">
        <v>263</v>
      </c>
      <c r="EL8" s="7" t="s">
        <v>263</v>
      </c>
      <c r="EM8" s="7" t="s">
        <v>263</v>
      </c>
      <c r="EN8" s="7" t="s">
        <v>263</v>
      </c>
      <c r="EO8" s="7" t="s">
        <v>266</v>
      </c>
      <c r="EP8" s="7" t="s">
        <v>263</v>
      </c>
      <c r="EQ8" s="7" t="s">
        <v>263</v>
      </c>
      <c r="ER8" s="7" t="s">
        <v>266</v>
      </c>
      <c r="ES8" s="7" t="s">
        <v>266</v>
      </c>
      <c r="ET8" s="7" t="s">
        <v>263</v>
      </c>
      <c r="EU8" s="7" t="s">
        <v>266</v>
      </c>
      <c r="EV8" s="7" t="s">
        <v>266</v>
      </c>
      <c r="EW8" s="7" t="s">
        <v>266</v>
      </c>
      <c r="EX8" s="7" t="s">
        <v>266</v>
      </c>
      <c r="EY8" s="7" t="s">
        <v>266</v>
      </c>
      <c r="EZ8" s="7" t="s">
        <v>266</v>
      </c>
      <c r="FA8" s="7" t="s">
        <v>266</v>
      </c>
      <c r="FB8" s="7" t="s">
        <v>266</v>
      </c>
      <c r="FC8" s="7" t="s">
        <v>266</v>
      </c>
      <c r="FD8" s="7" t="s">
        <v>266</v>
      </c>
      <c r="FE8" s="7" t="s">
        <v>263</v>
      </c>
      <c r="FF8" s="7" t="s">
        <v>263</v>
      </c>
      <c r="FG8" s="7" t="s">
        <v>266</v>
      </c>
      <c r="FH8" s="7" t="s">
        <v>266</v>
      </c>
      <c r="FI8" s="7" t="s">
        <v>263</v>
      </c>
      <c r="FJ8" s="7" t="s">
        <v>263</v>
      </c>
      <c r="FK8" s="7" t="s">
        <v>263</v>
      </c>
      <c r="FL8" s="7" t="s">
        <v>263</v>
      </c>
      <c r="FM8" s="728" t="s">
        <v>457</v>
      </c>
      <c r="FN8" s="728" t="s">
        <v>457</v>
      </c>
      <c r="FO8" s="728" t="s">
        <v>457</v>
      </c>
      <c r="FP8" s="7" t="s">
        <v>458</v>
      </c>
      <c r="FQ8" s="7" t="s">
        <v>458</v>
      </c>
      <c r="FR8" s="7" t="s">
        <v>464</v>
      </c>
      <c r="FS8" s="7" t="s">
        <v>458</v>
      </c>
      <c r="FT8" s="7" t="s">
        <v>458</v>
      </c>
      <c r="FU8" s="7" t="s">
        <v>458</v>
      </c>
      <c r="FV8" s="7" t="s">
        <v>458</v>
      </c>
      <c r="FW8" s="7" t="s">
        <v>464</v>
      </c>
    </row>
    <row r="9" spans="1:179" ht="68.099999999999994" customHeight="1" x14ac:dyDescent="0.3">
      <c r="A9" s="8">
        <v>2</v>
      </c>
      <c r="B9" s="1022" t="s">
        <v>267</v>
      </c>
      <c r="C9" s="1023"/>
      <c r="D9" s="1023"/>
      <c r="E9" s="1024"/>
      <c r="F9" s="9" t="s">
        <v>268</v>
      </c>
      <c r="G9" s="9" t="s">
        <v>268</v>
      </c>
      <c r="H9" s="10" t="s">
        <v>268</v>
      </c>
      <c r="I9" s="10" t="s">
        <v>268</v>
      </c>
      <c r="J9" s="10" t="s">
        <v>268</v>
      </c>
      <c r="K9" s="10" t="s">
        <v>268</v>
      </c>
      <c r="L9" s="10" t="s">
        <v>268</v>
      </c>
      <c r="M9" s="10" t="s">
        <v>268</v>
      </c>
      <c r="N9" s="10" t="s">
        <v>268</v>
      </c>
      <c r="O9" s="10" t="s">
        <v>268</v>
      </c>
      <c r="P9" s="10" t="s">
        <v>268</v>
      </c>
      <c r="Q9" s="10" t="s">
        <v>268</v>
      </c>
      <c r="R9" s="10" t="s">
        <v>268</v>
      </c>
      <c r="S9" s="10" t="s">
        <v>268</v>
      </c>
      <c r="T9" s="10" t="s">
        <v>268</v>
      </c>
      <c r="U9" s="10" t="s">
        <v>268</v>
      </c>
      <c r="V9" s="10" t="s">
        <v>268</v>
      </c>
      <c r="W9" s="10" t="s">
        <v>268</v>
      </c>
      <c r="X9" s="10" t="s">
        <v>268</v>
      </c>
      <c r="Y9" s="10" t="s">
        <v>268</v>
      </c>
      <c r="Z9" s="10" t="s">
        <v>268</v>
      </c>
      <c r="AA9" s="10" t="s">
        <v>268</v>
      </c>
      <c r="AB9" s="10" t="s">
        <v>268</v>
      </c>
      <c r="AC9" s="10" t="s">
        <v>268</v>
      </c>
      <c r="AD9" s="10" t="s">
        <v>268</v>
      </c>
      <c r="AE9" s="10" t="s">
        <v>268</v>
      </c>
      <c r="AF9" s="10" t="s">
        <v>268</v>
      </c>
      <c r="AG9" s="10" t="s">
        <v>268</v>
      </c>
      <c r="AH9" s="10" t="s">
        <v>268</v>
      </c>
      <c r="AI9" s="10" t="s">
        <v>268</v>
      </c>
      <c r="AJ9" s="10" t="s">
        <v>268</v>
      </c>
      <c r="AK9" s="10" t="s">
        <v>268</v>
      </c>
      <c r="AL9" s="10" t="s">
        <v>268</v>
      </c>
      <c r="AM9" s="10" t="s">
        <v>268</v>
      </c>
      <c r="AN9" s="10" t="s">
        <v>268</v>
      </c>
      <c r="AO9" s="10" t="s">
        <v>268</v>
      </c>
      <c r="AP9" s="10" t="s">
        <v>268</v>
      </c>
      <c r="AQ9" s="10" t="s">
        <v>268</v>
      </c>
      <c r="AR9" s="10" t="s">
        <v>268</v>
      </c>
      <c r="AS9" s="10" t="s">
        <v>268</v>
      </c>
      <c r="AT9" s="10" t="s">
        <v>268</v>
      </c>
      <c r="AU9" s="10" t="s">
        <v>268</v>
      </c>
      <c r="AV9" s="10" t="s">
        <v>268</v>
      </c>
      <c r="AW9" s="10" t="s">
        <v>268</v>
      </c>
      <c r="AX9" s="10" t="s">
        <v>268</v>
      </c>
      <c r="AY9" s="10" t="s">
        <v>268</v>
      </c>
      <c r="AZ9" s="10" t="s">
        <v>268</v>
      </c>
      <c r="BA9" s="10" t="s">
        <v>268</v>
      </c>
      <c r="BB9" s="10" t="s">
        <v>268</v>
      </c>
      <c r="BC9" s="10" t="s">
        <v>268</v>
      </c>
      <c r="BD9" s="10" t="s">
        <v>268</v>
      </c>
      <c r="BE9" s="10" t="s">
        <v>268</v>
      </c>
      <c r="BF9" s="10" t="s">
        <v>268</v>
      </c>
      <c r="BG9" s="10" t="s">
        <v>268</v>
      </c>
      <c r="BH9" s="10" t="s">
        <v>268</v>
      </c>
      <c r="BI9" s="10" t="s">
        <v>268</v>
      </c>
      <c r="BJ9" s="10" t="s">
        <v>268</v>
      </c>
      <c r="BK9" s="10" t="s">
        <v>268</v>
      </c>
      <c r="BL9" s="10" t="s">
        <v>268</v>
      </c>
      <c r="BM9" s="10" t="s">
        <v>268</v>
      </c>
      <c r="BN9" s="10" t="s">
        <v>268</v>
      </c>
      <c r="BO9" s="10" t="s">
        <v>268</v>
      </c>
      <c r="BP9" s="10" t="s">
        <v>268</v>
      </c>
      <c r="BQ9" s="10" t="s">
        <v>268</v>
      </c>
      <c r="BR9" s="10" t="s">
        <v>268</v>
      </c>
      <c r="BS9" s="10" t="s">
        <v>268</v>
      </c>
      <c r="BT9" s="10" t="s">
        <v>268</v>
      </c>
      <c r="BU9" s="10" t="s">
        <v>268</v>
      </c>
      <c r="BV9" s="10" t="s">
        <v>268</v>
      </c>
      <c r="BW9" s="10" t="s">
        <v>268</v>
      </c>
      <c r="BX9" s="10" t="s">
        <v>268</v>
      </c>
      <c r="BY9" s="10" t="s">
        <v>268</v>
      </c>
      <c r="BZ9" s="10" t="s">
        <v>268</v>
      </c>
      <c r="CA9" s="10" t="s">
        <v>268</v>
      </c>
      <c r="CB9" s="10" t="s">
        <v>268</v>
      </c>
      <c r="CC9" s="10" t="s">
        <v>268</v>
      </c>
      <c r="CD9" s="10" t="s">
        <v>268</v>
      </c>
      <c r="CE9" s="10" t="s">
        <v>268</v>
      </c>
      <c r="CF9" s="10" t="s">
        <v>268</v>
      </c>
      <c r="CG9" s="10" t="s">
        <v>268</v>
      </c>
      <c r="CH9" s="10" t="s">
        <v>268</v>
      </c>
      <c r="CI9" s="10" t="s">
        <v>268</v>
      </c>
      <c r="CJ9" s="10" t="s">
        <v>268</v>
      </c>
      <c r="CK9" s="10" t="s">
        <v>268</v>
      </c>
      <c r="CL9" s="10" t="s">
        <v>268</v>
      </c>
      <c r="CM9" s="10" t="s">
        <v>268</v>
      </c>
      <c r="CN9" s="10" t="s">
        <v>268</v>
      </c>
      <c r="CO9" s="10" t="s">
        <v>268</v>
      </c>
      <c r="CP9" s="10" t="s">
        <v>268</v>
      </c>
      <c r="CQ9" s="10" t="s">
        <v>268</v>
      </c>
      <c r="CR9" s="10" t="s">
        <v>268</v>
      </c>
      <c r="CS9" s="10" t="s">
        <v>268</v>
      </c>
      <c r="CT9" s="10" t="s">
        <v>268</v>
      </c>
      <c r="CU9" s="10" t="s">
        <v>268</v>
      </c>
      <c r="CV9" s="10" t="s">
        <v>268</v>
      </c>
      <c r="CW9" s="10" t="s">
        <v>268</v>
      </c>
      <c r="CX9" s="10" t="s">
        <v>268</v>
      </c>
      <c r="CY9" s="10" t="s">
        <v>268</v>
      </c>
      <c r="CZ9" s="10" t="s">
        <v>268</v>
      </c>
      <c r="DA9" s="10" t="s">
        <v>268</v>
      </c>
      <c r="DB9" s="10" t="s">
        <v>268</v>
      </c>
      <c r="DC9" s="10" t="s">
        <v>268</v>
      </c>
      <c r="DD9" s="10" t="s">
        <v>268</v>
      </c>
      <c r="DE9" s="10" t="s">
        <v>268</v>
      </c>
      <c r="DF9" s="10" t="s">
        <v>268</v>
      </c>
      <c r="DG9" s="10" t="s">
        <v>268</v>
      </c>
      <c r="DH9" s="10" t="s">
        <v>268</v>
      </c>
      <c r="DI9" s="10" t="s">
        <v>268</v>
      </c>
      <c r="DJ9" s="10" t="s">
        <v>268</v>
      </c>
      <c r="DK9" s="10" t="s">
        <v>268</v>
      </c>
      <c r="DL9" s="10" t="s">
        <v>268</v>
      </c>
      <c r="DM9" s="10" t="s">
        <v>268</v>
      </c>
      <c r="DN9" s="10" t="s">
        <v>268</v>
      </c>
      <c r="DO9" s="10" t="s">
        <v>268</v>
      </c>
      <c r="DP9" s="10" t="s">
        <v>268</v>
      </c>
      <c r="DQ9" s="10" t="s">
        <v>268</v>
      </c>
      <c r="DR9" s="10" t="s">
        <v>268</v>
      </c>
      <c r="DS9" s="10" t="s">
        <v>268</v>
      </c>
      <c r="DT9" s="10" t="s">
        <v>268</v>
      </c>
      <c r="DU9" s="10" t="s">
        <v>268</v>
      </c>
      <c r="DV9" s="10" t="s">
        <v>268</v>
      </c>
      <c r="DW9" s="10" t="s">
        <v>268</v>
      </c>
      <c r="DX9" s="10" t="s">
        <v>268</v>
      </c>
      <c r="DY9" s="10" t="s">
        <v>268</v>
      </c>
      <c r="DZ9" s="10" t="s">
        <v>268</v>
      </c>
      <c r="EA9" s="10" t="s">
        <v>268</v>
      </c>
      <c r="EB9" s="10" t="s">
        <v>268</v>
      </c>
      <c r="EC9" s="10" t="s">
        <v>268</v>
      </c>
      <c r="ED9" s="10" t="s">
        <v>268</v>
      </c>
      <c r="EE9" s="10" t="s">
        <v>268</v>
      </c>
      <c r="EF9" s="10" t="s">
        <v>268</v>
      </c>
      <c r="EG9" s="10" t="s">
        <v>268</v>
      </c>
      <c r="EH9" s="10" t="s">
        <v>268</v>
      </c>
      <c r="EI9" s="10" t="s">
        <v>268</v>
      </c>
      <c r="EJ9" s="10" t="s">
        <v>268</v>
      </c>
      <c r="EK9" s="10" t="s">
        <v>268</v>
      </c>
      <c r="EL9" s="10" t="s">
        <v>268</v>
      </c>
      <c r="EM9" s="10" t="s">
        <v>268</v>
      </c>
      <c r="EN9" s="10" t="s">
        <v>268</v>
      </c>
      <c r="EO9" s="10" t="s">
        <v>268</v>
      </c>
      <c r="EP9" s="10" t="s">
        <v>268</v>
      </c>
      <c r="EQ9" s="10" t="s">
        <v>268</v>
      </c>
      <c r="ER9" s="10" t="s">
        <v>268</v>
      </c>
      <c r="ES9" s="10" t="s">
        <v>268</v>
      </c>
      <c r="ET9" s="10" t="s">
        <v>268</v>
      </c>
      <c r="EU9" s="10" t="s">
        <v>268</v>
      </c>
      <c r="EV9" s="10" t="s">
        <v>268</v>
      </c>
      <c r="EW9" s="10" t="s">
        <v>268</v>
      </c>
      <c r="EX9" s="10" t="s">
        <v>268</v>
      </c>
      <c r="EY9" s="10" t="s">
        <v>268</v>
      </c>
      <c r="EZ9" s="10" t="s">
        <v>268</v>
      </c>
      <c r="FA9" s="10" t="s">
        <v>268</v>
      </c>
      <c r="FB9" s="10" t="s">
        <v>268</v>
      </c>
      <c r="FC9" s="10" t="s">
        <v>268</v>
      </c>
      <c r="FD9" s="10" t="s">
        <v>268</v>
      </c>
      <c r="FE9" s="10" t="s">
        <v>268</v>
      </c>
      <c r="FF9" s="10" t="s">
        <v>268</v>
      </c>
      <c r="FG9" s="10" t="s">
        <v>268</v>
      </c>
      <c r="FH9" s="10" t="s">
        <v>268</v>
      </c>
      <c r="FI9" s="10" t="s">
        <v>268</v>
      </c>
      <c r="FJ9" s="10" t="s">
        <v>268</v>
      </c>
      <c r="FK9" s="10" t="s">
        <v>268</v>
      </c>
      <c r="FL9" s="10" t="s">
        <v>268</v>
      </c>
      <c r="FM9" s="10" t="s">
        <v>268</v>
      </c>
      <c r="FN9" s="10" t="s">
        <v>268</v>
      </c>
      <c r="FO9" s="10" t="s">
        <v>268</v>
      </c>
      <c r="FP9" s="10" t="s">
        <v>268</v>
      </c>
      <c r="FQ9" s="10" t="s">
        <v>268</v>
      </c>
      <c r="FR9" s="10" t="s">
        <v>268</v>
      </c>
      <c r="FS9" s="10" t="s">
        <v>268</v>
      </c>
      <c r="FT9" s="10" t="s">
        <v>268</v>
      </c>
      <c r="FU9" s="10" t="s">
        <v>268</v>
      </c>
      <c r="FV9" s="10" t="s">
        <v>268</v>
      </c>
      <c r="FW9" s="10" t="s">
        <v>268</v>
      </c>
    </row>
    <row r="10" spans="1:179" ht="177" customHeight="1" thickBot="1" x14ac:dyDescent="0.35">
      <c r="A10" s="11">
        <v>3</v>
      </c>
      <c r="B10" s="1025" t="s">
        <v>269</v>
      </c>
      <c r="C10" s="1026"/>
      <c r="D10" s="1026"/>
      <c r="E10" s="1027"/>
      <c r="F10" s="12" t="s">
        <v>270</v>
      </c>
      <c r="G10" s="12" t="s">
        <v>271</v>
      </c>
      <c r="H10" s="12" t="s">
        <v>272</v>
      </c>
      <c r="I10" s="12" t="s">
        <v>273</v>
      </c>
      <c r="J10" s="12" t="s">
        <v>274</v>
      </c>
      <c r="K10" s="12" t="s">
        <v>275</v>
      </c>
      <c r="L10" s="12" t="s">
        <v>276</v>
      </c>
      <c r="M10" s="12" t="s">
        <v>277</v>
      </c>
      <c r="N10" s="12" t="s">
        <v>278</v>
      </c>
      <c r="O10" s="12" t="s">
        <v>279</v>
      </c>
      <c r="P10" s="12" t="s">
        <v>280</v>
      </c>
      <c r="Q10" s="12" t="s">
        <v>281</v>
      </c>
      <c r="R10" s="12" t="s">
        <v>282</v>
      </c>
      <c r="S10" s="12" t="s">
        <v>282</v>
      </c>
      <c r="T10" s="12" t="s">
        <v>283</v>
      </c>
      <c r="U10" s="12" t="s">
        <v>284</v>
      </c>
      <c r="V10" s="12" t="s">
        <v>285</v>
      </c>
      <c r="W10" s="12" t="s">
        <v>286</v>
      </c>
      <c r="X10" s="12" t="s">
        <v>287</v>
      </c>
      <c r="Y10" s="12" t="s">
        <v>288</v>
      </c>
      <c r="Z10" s="12" t="s">
        <v>289</v>
      </c>
      <c r="AA10" s="12" t="s">
        <v>290</v>
      </c>
      <c r="AB10" s="12" t="s">
        <v>291</v>
      </c>
      <c r="AC10" s="12" t="s">
        <v>292</v>
      </c>
      <c r="AD10" s="12" t="s">
        <v>293</v>
      </c>
      <c r="AE10" s="12" t="s">
        <v>294</v>
      </c>
      <c r="AF10" s="12" t="s">
        <v>295</v>
      </c>
      <c r="AG10" s="12" t="s">
        <v>296</v>
      </c>
      <c r="AH10" s="59" t="s">
        <v>297</v>
      </c>
      <c r="AI10" s="59" t="s">
        <v>298</v>
      </c>
      <c r="AJ10" s="59" t="s">
        <v>299</v>
      </c>
      <c r="AK10" s="59" t="s">
        <v>300</v>
      </c>
      <c r="AL10" s="59" t="s">
        <v>301</v>
      </c>
      <c r="AM10" s="59" t="s">
        <v>301</v>
      </c>
      <c r="AN10" s="59" t="s">
        <v>302</v>
      </c>
      <c r="AO10" s="59" t="s">
        <v>303</v>
      </c>
      <c r="AP10" s="59" t="s">
        <v>304</v>
      </c>
      <c r="AQ10" s="59" t="s">
        <v>305</v>
      </c>
      <c r="AR10" s="59" t="s">
        <v>306</v>
      </c>
      <c r="AS10" s="70" t="s">
        <v>307</v>
      </c>
      <c r="AT10" s="59" t="s">
        <v>308</v>
      </c>
      <c r="AU10" s="70" t="s">
        <v>309</v>
      </c>
      <c r="AV10" s="70" t="s">
        <v>310</v>
      </c>
      <c r="AW10" s="70" t="s">
        <v>311</v>
      </c>
      <c r="AX10" s="70" t="s">
        <v>312</v>
      </c>
      <c r="AY10" s="70" t="s">
        <v>313</v>
      </c>
      <c r="AZ10" s="70" t="s">
        <v>314</v>
      </c>
      <c r="BA10" s="70" t="s">
        <v>315</v>
      </c>
      <c r="BB10" s="70" t="s">
        <v>316</v>
      </c>
      <c r="BC10" s="70" t="s">
        <v>317</v>
      </c>
      <c r="BD10" s="70" t="s">
        <v>318</v>
      </c>
      <c r="BE10" s="70" t="s">
        <v>319</v>
      </c>
      <c r="BF10" s="70" t="s">
        <v>320</v>
      </c>
      <c r="BG10" s="70" t="s">
        <v>316</v>
      </c>
      <c r="BH10" s="70" t="s">
        <v>317</v>
      </c>
      <c r="BI10" s="70" t="s">
        <v>321</v>
      </c>
      <c r="BJ10" s="70" t="s">
        <v>322</v>
      </c>
      <c r="BK10" s="70" t="s">
        <v>323</v>
      </c>
      <c r="BL10" s="70" t="s">
        <v>324</v>
      </c>
      <c r="BM10" s="70" t="s">
        <v>325</v>
      </c>
      <c r="BN10" s="70" t="s">
        <v>326</v>
      </c>
      <c r="BO10" s="70" t="s">
        <v>327</v>
      </c>
      <c r="BP10" s="70" t="s">
        <v>328</v>
      </c>
      <c r="BQ10" s="70" t="s">
        <v>329</v>
      </c>
      <c r="BR10" s="70" t="s">
        <v>330</v>
      </c>
      <c r="BS10" s="70" t="s">
        <v>331</v>
      </c>
      <c r="BT10" s="70" t="s">
        <v>332</v>
      </c>
      <c r="BU10" s="70" t="s">
        <v>333</v>
      </c>
      <c r="BV10" s="70" t="s">
        <v>334</v>
      </c>
      <c r="BW10" s="70" t="s">
        <v>335</v>
      </c>
      <c r="BX10" s="70" t="s">
        <v>336</v>
      </c>
      <c r="BY10" s="70" t="s">
        <v>337</v>
      </c>
      <c r="BZ10" s="70" t="s">
        <v>338</v>
      </c>
      <c r="CA10" s="70" t="s">
        <v>339</v>
      </c>
      <c r="CB10" s="70" t="s">
        <v>339</v>
      </c>
      <c r="CC10" s="70" t="s">
        <v>340</v>
      </c>
      <c r="CD10" s="70" t="s">
        <v>341</v>
      </c>
      <c r="CE10" s="70" t="s">
        <v>341</v>
      </c>
      <c r="CF10" s="70" t="s">
        <v>342</v>
      </c>
      <c r="CG10" s="70" t="s">
        <v>343</v>
      </c>
      <c r="CH10" s="70" t="s">
        <v>344</v>
      </c>
      <c r="CI10" s="70" t="s">
        <v>344</v>
      </c>
      <c r="CJ10" s="70" t="s">
        <v>344</v>
      </c>
      <c r="CK10" s="70" t="s">
        <v>344</v>
      </c>
      <c r="CL10" s="70" t="s">
        <v>345</v>
      </c>
      <c r="CM10" s="70" t="s">
        <v>346</v>
      </c>
      <c r="CN10" s="70" t="s">
        <v>347</v>
      </c>
      <c r="CO10" s="70" t="s">
        <v>348</v>
      </c>
      <c r="CP10" s="70" t="s">
        <v>349</v>
      </c>
      <c r="CQ10" s="70" t="s">
        <v>350</v>
      </c>
      <c r="CR10" s="70" t="s">
        <v>351</v>
      </c>
      <c r="CS10" s="70" t="s">
        <v>352</v>
      </c>
      <c r="CT10" s="70" t="s">
        <v>353</v>
      </c>
      <c r="CU10" s="70" t="s">
        <v>354</v>
      </c>
      <c r="CV10" s="70" t="s">
        <v>355</v>
      </c>
      <c r="CW10" s="70" t="s">
        <v>356</v>
      </c>
      <c r="CX10" s="70" t="s">
        <v>357</v>
      </c>
      <c r="CY10" s="70" t="s">
        <v>358</v>
      </c>
      <c r="CZ10" s="70" t="s">
        <v>359</v>
      </c>
      <c r="DA10" s="70" t="s">
        <v>360</v>
      </c>
      <c r="DB10" s="70" t="s">
        <v>361</v>
      </c>
      <c r="DC10" s="70" t="s">
        <v>362</v>
      </c>
      <c r="DD10" s="70" t="s">
        <v>363</v>
      </c>
      <c r="DE10" s="70" t="s">
        <v>364</v>
      </c>
      <c r="DF10" s="70" t="s">
        <v>364</v>
      </c>
      <c r="DG10" s="70" t="s">
        <v>364</v>
      </c>
      <c r="DH10" s="70" t="s">
        <v>364</v>
      </c>
      <c r="DI10" s="70" t="s">
        <v>364</v>
      </c>
      <c r="DJ10" s="70" t="s">
        <v>364</v>
      </c>
      <c r="DK10" s="70" t="s">
        <v>364</v>
      </c>
      <c r="DL10" s="70" t="s">
        <v>364</v>
      </c>
      <c r="DM10" s="70" t="s">
        <v>364</v>
      </c>
      <c r="DN10" s="70" t="s">
        <v>365</v>
      </c>
      <c r="DO10" s="70" t="s">
        <v>366</v>
      </c>
      <c r="DP10" s="70" t="s">
        <v>367</v>
      </c>
      <c r="DQ10" s="70" t="s">
        <v>368</v>
      </c>
      <c r="DR10" s="70" t="s">
        <v>369</v>
      </c>
      <c r="DS10" s="70" t="s">
        <v>370</v>
      </c>
      <c r="DT10" s="70" t="s">
        <v>371</v>
      </c>
      <c r="DU10" s="70" t="s">
        <v>372</v>
      </c>
      <c r="DV10" s="70" t="s">
        <v>373</v>
      </c>
      <c r="DW10" s="70" t="s">
        <v>374</v>
      </c>
      <c r="DX10" s="70" t="s">
        <v>375</v>
      </c>
      <c r="DY10" s="70" t="s">
        <v>376</v>
      </c>
      <c r="DZ10" s="70" t="s">
        <v>377</v>
      </c>
      <c r="EA10" s="70" t="s">
        <v>378</v>
      </c>
      <c r="EB10" s="70" t="s">
        <v>379</v>
      </c>
      <c r="EC10" s="70" t="s">
        <v>380</v>
      </c>
      <c r="ED10" s="70" t="s">
        <v>381</v>
      </c>
      <c r="EE10" s="70" t="s">
        <v>382</v>
      </c>
      <c r="EF10" s="70" t="s">
        <v>383</v>
      </c>
      <c r="EG10" s="70" t="s">
        <v>384</v>
      </c>
      <c r="EH10" s="70" t="s">
        <v>385</v>
      </c>
      <c r="EI10" s="70" t="s">
        <v>386</v>
      </c>
      <c r="EJ10" s="70" t="s">
        <v>387</v>
      </c>
      <c r="EK10" s="70" t="s">
        <v>388</v>
      </c>
      <c r="EL10" s="70" t="s">
        <v>389</v>
      </c>
      <c r="EM10" s="70" t="s">
        <v>389</v>
      </c>
      <c r="EN10" s="70" t="s">
        <v>390</v>
      </c>
      <c r="EO10" s="70" t="s">
        <v>391</v>
      </c>
      <c r="EP10" s="70" t="s">
        <v>392</v>
      </c>
      <c r="EQ10" s="70" t="s">
        <v>393</v>
      </c>
      <c r="ER10" s="70" t="s">
        <v>394</v>
      </c>
      <c r="ES10" s="70" t="s">
        <v>395</v>
      </c>
      <c r="ET10" s="70" t="s">
        <v>396</v>
      </c>
      <c r="EU10" s="70" t="s">
        <v>397</v>
      </c>
      <c r="EV10" s="70" t="s">
        <v>398</v>
      </c>
      <c r="EW10" s="70" t="s">
        <v>399</v>
      </c>
      <c r="EX10" s="70" t="s">
        <v>400</v>
      </c>
      <c r="EY10" s="70" t="s">
        <v>401</v>
      </c>
      <c r="EZ10" s="70" t="s">
        <v>402</v>
      </c>
      <c r="FA10" s="70" t="s">
        <v>403</v>
      </c>
      <c r="FB10" s="70" t="s">
        <v>404</v>
      </c>
      <c r="FC10" s="70" t="s">
        <v>405</v>
      </c>
      <c r="FD10" s="70" t="s">
        <v>406</v>
      </c>
      <c r="FE10" s="70" t="s">
        <v>407</v>
      </c>
      <c r="FF10" s="70" t="s">
        <v>408</v>
      </c>
      <c r="FG10" s="70" t="s">
        <v>409</v>
      </c>
      <c r="FH10" s="70" t="s">
        <v>410</v>
      </c>
      <c r="FI10" s="727" t="s">
        <v>456</v>
      </c>
      <c r="FJ10" s="86" t="s">
        <v>411</v>
      </c>
      <c r="FK10" s="86" t="s">
        <v>412</v>
      </c>
      <c r="FL10" s="727" t="s">
        <v>455</v>
      </c>
      <c r="FM10" s="86" t="s">
        <v>462</v>
      </c>
      <c r="FN10" s="86" t="s">
        <v>460</v>
      </c>
      <c r="FO10" s="86" t="s">
        <v>459</v>
      </c>
      <c r="FP10" s="86" t="s">
        <v>461</v>
      </c>
      <c r="FQ10" s="86" t="s">
        <v>463</v>
      </c>
      <c r="FR10" s="86" t="s">
        <v>465</v>
      </c>
      <c r="FS10" s="86" t="s">
        <v>466</v>
      </c>
      <c r="FT10" s="86" t="s">
        <v>469</v>
      </c>
      <c r="FU10" s="86" t="s">
        <v>469</v>
      </c>
      <c r="FV10" s="86" t="s">
        <v>468</v>
      </c>
      <c r="FW10" s="86" t="s">
        <v>467</v>
      </c>
    </row>
    <row r="11" spans="1:179" x14ac:dyDescent="0.3">
      <c r="A11" s="1011" t="s">
        <v>413</v>
      </c>
      <c r="B11" s="1012"/>
      <c r="C11" s="1012"/>
      <c r="D11" s="1012"/>
      <c r="E11" s="1013"/>
      <c r="F11" s="13"/>
      <c r="G11" s="14"/>
      <c r="H11" s="15" t="s">
        <v>414</v>
      </c>
      <c r="I11" s="15" t="s">
        <v>415</v>
      </c>
      <c r="J11" s="15"/>
      <c r="K11" s="14"/>
      <c r="L11" s="14"/>
      <c r="M11" s="14"/>
      <c r="N11" s="14"/>
      <c r="O11" s="14"/>
      <c r="P11" s="15">
        <v>3358</v>
      </c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>
        <v>3443</v>
      </c>
      <c r="AE11" s="14"/>
      <c r="AF11" s="14"/>
      <c r="AG11" s="14"/>
      <c r="AH11" s="14"/>
      <c r="AI11" s="14">
        <v>3403</v>
      </c>
      <c r="AJ11" s="14"/>
      <c r="AK11" s="14"/>
      <c r="AL11" s="14"/>
      <c r="AM11" s="14"/>
      <c r="AN11" s="14"/>
      <c r="AO11" s="14"/>
      <c r="AP11" s="14">
        <v>3483</v>
      </c>
      <c r="AQ11" s="14"/>
      <c r="AR11" s="14"/>
      <c r="AS11" s="14">
        <v>3549</v>
      </c>
      <c r="AT11" s="14"/>
      <c r="AU11" s="14">
        <v>3508</v>
      </c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72"/>
      <c r="BN11" s="72"/>
      <c r="BO11" s="72"/>
      <c r="BP11" s="72"/>
      <c r="BQ11" s="72"/>
      <c r="BR11" s="72"/>
      <c r="BS11" s="72"/>
      <c r="BT11" s="72">
        <v>3660</v>
      </c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>
        <v>3809</v>
      </c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>
        <v>3770</v>
      </c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>
        <v>3677</v>
      </c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>
        <v>3854</v>
      </c>
      <c r="FQ11" s="72"/>
      <c r="FR11" s="72"/>
      <c r="FS11" s="72"/>
      <c r="FT11" s="72"/>
      <c r="FU11" s="72"/>
      <c r="FV11" s="72"/>
      <c r="FW11" s="72"/>
    </row>
    <row r="12" spans="1:179" x14ac:dyDescent="0.3">
      <c r="A12" s="1005" t="s">
        <v>416</v>
      </c>
      <c r="B12" s="1006"/>
      <c r="C12" s="1006"/>
      <c r="D12" s="1006"/>
      <c r="E12" s="1007"/>
      <c r="F12" s="16"/>
      <c r="G12" s="17"/>
      <c r="H12" s="17"/>
      <c r="I12" s="42">
        <v>910</v>
      </c>
      <c r="J12" s="43"/>
      <c r="K12" s="17"/>
      <c r="L12" s="17"/>
      <c r="M12" s="17"/>
      <c r="N12" s="17"/>
      <c r="O12" s="17"/>
      <c r="P12" s="17"/>
      <c r="Q12" s="17">
        <v>3422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>
        <v>3398</v>
      </c>
      <c r="AI12" s="17"/>
      <c r="AJ12" s="17"/>
      <c r="AK12" s="17"/>
      <c r="AL12" s="17"/>
      <c r="AM12" s="17">
        <v>3461</v>
      </c>
      <c r="AN12" s="17"/>
      <c r="AO12" s="17"/>
      <c r="AP12" s="17"/>
      <c r="AQ12" s="17"/>
      <c r="AR12" s="17"/>
      <c r="AS12" s="17">
        <v>3549</v>
      </c>
      <c r="AT12" s="17"/>
      <c r="AU12" s="17"/>
      <c r="AV12" s="17"/>
      <c r="AW12" s="17">
        <v>3607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>
        <v>3770</v>
      </c>
      <c r="BI12" s="17"/>
      <c r="BJ12" s="17"/>
      <c r="BK12" s="17"/>
      <c r="BL12" s="17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>
        <v>3596</v>
      </c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>
        <v>3702</v>
      </c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>
        <v>3751</v>
      </c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>
        <v>3627</v>
      </c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</row>
    <row r="13" spans="1:179" x14ac:dyDescent="0.3">
      <c r="A13" s="1005" t="s">
        <v>417</v>
      </c>
      <c r="B13" s="1006"/>
      <c r="C13" s="1006"/>
      <c r="D13" s="1006"/>
      <c r="E13" s="1007"/>
      <c r="F13" s="16"/>
      <c r="G13" s="17"/>
      <c r="H13" s="17"/>
      <c r="I13" s="43" t="s">
        <v>418</v>
      </c>
      <c r="J13" s="44"/>
      <c r="K13" s="17"/>
      <c r="L13" s="17"/>
      <c r="M13" s="17"/>
      <c r="N13" s="17"/>
      <c r="O13" s="17"/>
      <c r="P13" s="17"/>
      <c r="Q13" s="17">
        <v>3422</v>
      </c>
      <c r="R13" s="17"/>
      <c r="S13" s="17"/>
      <c r="T13" s="17"/>
      <c r="U13" s="17">
        <v>3437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</row>
    <row r="14" spans="1:179" x14ac:dyDescent="0.3">
      <c r="A14" s="1005" t="s">
        <v>419</v>
      </c>
      <c r="B14" s="1006"/>
      <c r="C14" s="1006"/>
      <c r="D14" s="1006"/>
      <c r="E14" s="1007"/>
      <c r="F14" s="16"/>
      <c r="G14" s="17"/>
      <c r="H14" s="17"/>
      <c r="I14" s="43" t="s">
        <v>420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>
        <v>3524</v>
      </c>
      <c r="U14" s="17"/>
      <c r="V14" s="17"/>
      <c r="W14" s="17">
        <v>3387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</row>
    <row r="15" spans="1:179" x14ac:dyDescent="0.3">
      <c r="A15" s="1005" t="s">
        <v>421</v>
      </c>
      <c r="B15" s="1006"/>
      <c r="C15" s="1006"/>
      <c r="D15" s="1006"/>
      <c r="E15" s="1007"/>
      <c r="F15" s="16"/>
      <c r="G15" s="17"/>
      <c r="H15" s="17"/>
      <c r="I15" s="4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45">
        <f>(Q13-T14)*10</f>
        <v>-1020</v>
      </c>
      <c r="U15" s="17"/>
      <c r="V15" s="17"/>
      <c r="W15" s="46">
        <f>(U13-W14)*10</f>
        <v>500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60">
        <f>(AH12-AD11)*10</f>
        <v>-450</v>
      </c>
      <c r="AI15" s="17"/>
      <c r="AJ15" s="17"/>
      <c r="AK15" s="17"/>
      <c r="AL15" s="17"/>
      <c r="AM15" s="46">
        <f>(AM12-AI11)*10</f>
        <v>580</v>
      </c>
      <c r="AN15" s="61"/>
      <c r="AO15" s="61"/>
      <c r="AP15" s="61"/>
      <c r="AQ15" s="61"/>
      <c r="AR15" s="61"/>
      <c r="AS15" s="46">
        <f>(AS12-AP11)*10</f>
        <v>660</v>
      </c>
      <c r="AT15" s="17"/>
      <c r="AU15" s="17"/>
      <c r="AV15" s="17"/>
      <c r="AW15" s="46">
        <f>(AW12-AU11)*10</f>
        <v>990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46">
        <f>(BH12-AS11)*10</f>
        <v>2210</v>
      </c>
      <c r="BI15" s="61"/>
      <c r="BJ15" s="61"/>
      <c r="BK15" s="61"/>
      <c r="BL15" s="61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82">
        <f>(CL12-BT11)*10</f>
        <v>-640</v>
      </c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82">
        <f>(DN12-CW11)*10</f>
        <v>-1070</v>
      </c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84">
        <f>(EC12-EA11)*10</f>
        <v>-190</v>
      </c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>
        <f>(EO12-EN11)*10</f>
        <v>-500</v>
      </c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</row>
    <row r="16" spans="1:179" x14ac:dyDescent="0.3">
      <c r="A16" s="1005" t="s">
        <v>422</v>
      </c>
      <c r="B16" s="1006"/>
      <c r="C16" s="1006"/>
      <c r="D16" s="1006"/>
      <c r="E16" s="1007"/>
      <c r="F16" s="16"/>
      <c r="G16" s="17"/>
      <c r="H16" s="17"/>
      <c r="I16" s="44">
        <v>1000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>
        <v>3429</v>
      </c>
      <c r="AE16" s="17"/>
      <c r="AF16" s="17"/>
      <c r="AG16" s="17"/>
      <c r="AH16" s="17"/>
      <c r="AI16" s="17">
        <v>3409</v>
      </c>
      <c r="AJ16" s="17"/>
      <c r="AK16" s="17"/>
      <c r="AL16" s="17"/>
      <c r="AM16" s="17"/>
      <c r="AN16" s="17"/>
      <c r="AO16" s="17"/>
      <c r="AP16" s="17">
        <v>3519</v>
      </c>
      <c r="AQ16" s="17"/>
      <c r="AR16" s="17"/>
      <c r="AS16" s="17">
        <v>3575</v>
      </c>
      <c r="AT16" s="17"/>
      <c r="AU16" s="17">
        <v>3534</v>
      </c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73"/>
      <c r="BN16" s="73"/>
      <c r="BO16" s="73"/>
      <c r="BP16" s="73"/>
      <c r="BQ16" s="73"/>
      <c r="BR16" s="73"/>
      <c r="BS16" s="73"/>
      <c r="BT16" s="73">
        <v>3718</v>
      </c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>
        <v>3743</v>
      </c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>
        <v>3842</v>
      </c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>
        <v>3755</v>
      </c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>
        <v>3940</v>
      </c>
      <c r="FQ16" s="73"/>
      <c r="FR16" s="73"/>
      <c r="FS16" s="73"/>
      <c r="FT16" s="73"/>
      <c r="FU16" s="73"/>
      <c r="FV16" s="73"/>
      <c r="FW16" s="73"/>
    </row>
    <row r="17" spans="1:179" x14ac:dyDescent="0.3">
      <c r="A17" s="1005" t="s">
        <v>423</v>
      </c>
      <c r="B17" s="1006"/>
      <c r="C17" s="1006"/>
      <c r="D17" s="1006"/>
      <c r="E17" s="1007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3331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>
        <v>3398</v>
      </c>
      <c r="AI17" s="17"/>
      <c r="AJ17" s="17"/>
      <c r="AK17" s="17"/>
      <c r="AL17" s="17"/>
      <c r="AM17" s="17">
        <v>3487</v>
      </c>
      <c r="AN17" s="17"/>
      <c r="AO17" s="17"/>
      <c r="AP17" s="17"/>
      <c r="AQ17" s="17"/>
      <c r="AR17" s="17"/>
      <c r="AS17" s="17">
        <v>3575</v>
      </c>
      <c r="AT17" s="17"/>
      <c r="AU17" s="17"/>
      <c r="AV17" s="17"/>
      <c r="AW17" s="17">
        <v>3633</v>
      </c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>
        <v>3825</v>
      </c>
      <c r="BI17" s="17"/>
      <c r="BJ17" s="17"/>
      <c r="BK17" s="17"/>
      <c r="BL17" s="17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>
        <v>3692</v>
      </c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>
        <v>3731</v>
      </c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>
        <v>3825</v>
      </c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>
        <v>3704</v>
      </c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</row>
    <row r="18" spans="1:179" x14ac:dyDescent="0.3">
      <c r="A18" s="1005" t="s">
        <v>424</v>
      </c>
      <c r="B18" s="1006"/>
      <c r="C18" s="1006"/>
      <c r="D18" s="1006"/>
      <c r="E18" s="1007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v>3331</v>
      </c>
      <c r="R18" s="17"/>
      <c r="S18" s="17"/>
      <c r="T18" s="17"/>
      <c r="U18" s="17">
        <v>3375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</row>
    <row r="19" spans="1:179" x14ac:dyDescent="0.3">
      <c r="A19" s="1005" t="s">
        <v>425</v>
      </c>
      <c r="B19" s="1006"/>
      <c r="C19" s="1006"/>
      <c r="D19" s="1006"/>
      <c r="E19" s="1007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3462</v>
      </c>
      <c r="U19" s="17"/>
      <c r="V19" s="17"/>
      <c r="W19" s="17">
        <v>3333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</row>
    <row r="20" spans="1:179" ht="17.25" thickBot="1" x14ac:dyDescent="0.35">
      <c r="A20" s="1008" t="s">
        <v>426</v>
      </c>
      <c r="B20" s="1009"/>
      <c r="C20" s="1009"/>
      <c r="D20" s="1009"/>
      <c r="E20" s="101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47"/>
      <c r="T20" s="48">
        <f>(Q18-T19)*10</f>
        <v>-1310</v>
      </c>
      <c r="U20" s="47"/>
      <c r="V20" s="47"/>
      <c r="W20" s="49">
        <f>(U18-W19)*10</f>
        <v>420</v>
      </c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62">
        <f>(AH17-AD16)*10</f>
        <v>-310</v>
      </c>
      <c r="AI20" s="47"/>
      <c r="AJ20" s="47"/>
      <c r="AK20" s="47"/>
      <c r="AL20" s="47"/>
      <c r="AM20" s="49">
        <f>(AM17-AI16)*10</f>
        <v>780</v>
      </c>
      <c r="AN20" s="63"/>
      <c r="AO20" s="63"/>
      <c r="AP20" s="63"/>
      <c r="AQ20" s="63"/>
      <c r="AR20" s="63"/>
      <c r="AS20" s="49">
        <f>(AS17-AP16)*10</f>
        <v>560</v>
      </c>
      <c r="AT20" s="47"/>
      <c r="AU20" s="47"/>
      <c r="AV20" s="47"/>
      <c r="AW20" s="49">
        <f>(AW17-AU16)*10</f>
        <v>990</v>
      </c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9">
        <f>(BH17-AS16)*10</f>
        <v>2500</v>
      </c>
      <c r="BI20" s="63"/>
      <c r="BJ20" s="63"/>
      <c r="BK20" s="63"/>
      <c r="BL20" s="63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83">
        <f>(CL17-BT16)*10</f>
        <v>-260</v>
      </c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83">
        <f>(DN17-CW16)*10</f>
        <v>-120</v>
      </c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81">
        <f>(EC17-EA16)*10</f>
        <v>-170</v>
      </c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>
        <f>(EO17-EN16)*10</f>
        <v>-510</v>
      </c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</row>
    <row r="21" spans="1:179" x14ac:dyDescent="0.3">
      <c r="A21" s="1011" t="s">
        <v>413</v>
      </c>
      <c r="B21" s="1012"/>
      <c r="C21" s="1012"/>
      <c r="D21" s="1012"/>
      <c r="E21" s="101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50"/>
      <c r="T21" s="51"/>
      <c r="U21" s="50"/>
      <c r="V21" s="50"/>
      <c r="W21" s="52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64"/>
      <c r="AI21" s="50"/>
      <c r="AJ21" s="50"/>
      <c r="AK21" s="50"/>
      <c r="AL21" s="50"/>
      <c r="AM21" s="52"/>
      <c r="AN21" s="65"/>
      <c r="AO21" s="65"/>
      <c r="AP21" s="65"/>
      <c r="AQ21" s="65"/>
      <c r="AR21" s="65"/>
      <c r="AS21" s="52"/>
      <c r="AT21" s="50"/>
      <c r="AU21" s="50"/>
      <c r="AV21" s="50"/>
      <c r="AW21" s="52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65"/>
      <c r="BI21" s="65"/>
      <c r="BJ21" s="14"/>
      <c r="BK21" s="14"/>
      <c r="BL21" s="14"/>
      <c r="BM21" s="72">
        <v>3606</v>
      </c>
      <c r="BN21" s="72"/>
      <c r="BO21" s="72"/>
      <c r="BP21" s="72"/>
      <c r="BQ21" s="72"/>
      <c r="BR21" s="72"/>
      <c r="BS21" s="72">
        <v>3681</v>
      </c>
      <c r="BT21" s="72"/>
      <c r="BU21" s="72"/>
      <c r="BV21" s="72"/>
      <c r="BW21" s="72"/>
      <c r="BX21" s="72"/>
      <c r="BY21" s="72"/>
      <c r="BZ21" s="72"/>
      <c r="CA21" s="72"/>
      <c r="CB21" s="72"/>
      <c r="CC21" s="72">
        <v>3716</v>
      </c>
      <c r="CD21" s="72"/>
      <c r="CE21" s="72"/>
      <c r="CF21" s="72"/>
      <c r="CG21" s="72">
        <v>3661</v>
      </c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>
        <v>3809</v>
      </c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>
        <v>3664</v>
      </c>
      <c r="DT21" s="72"/>
      <c r="DU21" s="72"/>
      <c r="DV21" s="72"/>
      <c r="DW21" s="72">
        <v>3857</v>
      </c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>
        <v>3750</v>
      </c>
      <c r="EL21" s="72"/>
      <c r="EM21" s="72"/>
      <c r="EN21" s="72"/>
      <c r="EO21" s="72"/>
      <c r="EP21" s="72">
        <v>3655</v>
      </c>
      <c r="EQ21" s="72"/>
      <c r="ER21" s="72"/>
      <c r="ES21" s="72"/>
      <c r="ET21" s="72">
        <v>3819</v>
      </c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>
        <v>3949</v>
      </c>
      <c r="FF21" s="72"/>
      <c r="FG21" s="72"/>
      <c r="FH21" s="72"/>
      <c r="FI21" s="72">
        <v>3949</v>
      </c>
      <c r="FJ21" s="72"/>
      <c r="FK21" s="72"/>
      <c r="FL21" s="72"/>
      <c r="FM21" s="72"/>
      <c r="FN21" s="72"/>
      <c r="FO21" s="72"/>
      <c r="FP21" s="72">
        <v>3854</v>
      </c>
      <c r="FQ21" s="72"/>
      <c r="FR21" s="72"/>
      <c r="FS21" s="72">
        <v>3790</v>
      </c>
      <c r="FT21" s="72"/>
      <c r="FU21" s="72"/>
      <c r="FV21" s="72"/>
      <c r="FW21" s="72"/>
    </row>
    <row r="22" spans="1:179" x14ac:dyDescent="0.3">
      <c r="A22" s="1005" t="s">
        <v>416</v>
      </c>
      <c r="B22" s="1006"/>
      <c r="C22" s="1006"/>
      <c r="D22" s="1006"/>
      <c r="E22" s="1007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3"/>
      <c r="T22" s="54"/>
      <c r="U22" s="53"/>
      <c r="V22" s="53"/>
      <c r="W22" s="55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66"/>
      <c r="AI22" s="53"/>
      <c r="AJ22" s="53"/>
      <c r="AK22" s="53"/>
      <c r="AL22" s="53"/>
      <c r="AM22" s="55"/>
      <c r="AN22" s="67"/>
      <c r="AO22" s="67"/>
      <c r="AP22" s="67"/>
      <c r="AQ22" s="67"/>
      <c r="AR22" s="67"/>
      <c r="AS22" s="55"/>
      <c r="AT22" s="53"/>
      <c r="AU22" s="53"/>
      <c r="AV22" s="53"/>
      <c r="AW22" s="55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67"/>
      <c r="BI22" s="67"/>
      <c r="BJ22" s="17"/>
      <c r="BK22" s="17"/>
      <c r="BL22" s="17"/>
      <c r="BM22" s="73"/>
      <c r="BN22" s="73"/>
      <c r="BO22" s="73"/>
      <c r="BP22" s="73"/>
      <c r="BQ22" s="73">
        <v>3678</v>
      </c>
      <c r="BR22" s="73"/>
      <c r="BS22" s="73"/>
      <c r="BT22" s="73"/>
      <c r="BU22" s="73"/>
      <c r="BV22" s="73">
        <v>3750</v>
      </c>
      <c r="BW22" s="73"/>
      <c r="BX22" s="73"/>
      <c r="BY22" s="73"/>
      <c r="BZ22" s="73"/>
      <c r="CA22" s="73"/>
      <c r="CB22" s="73"/>
      <c r="CC22" s="73"/>
      <c r="CD22" s="73"/>
      <c r="CE22" s="73"/>
      <c r="CF22" s="73">
        <v>3654</v>
      </c>
      <c r="CG22" s="73"/>
      <c r="CH22" s="73"/>
      <c r="CI22" s="73"/>
      <c r="CJ22" s="73"/>
      <c r="CK22" s="73"/>
      <c r="CL22" s="73">
        <v>3596</v>
      </c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>
        <v>3866</v>
      </c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>
        <v>3717</v>
      </c>
      <c r="DW22" s="73"/>
      <c r="DX22" s="73"/>
      <c r="DY22" s="73">
        <v>3812</v>
      </c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>
        <v>3677</v>
      </c>
      <c r="EO22" s="73"/>
      <c r="EP22" s="73"/>
      <c r="EQ22" s="73"/>
      <c r="ER22" s="73">
        <v>3743</v>
      </c>
      <c r="ES22" s="73"/>
      <c r="ET22" s="73"/>
      <c r="EU22" s="73">
        <v>3905</v>
      </c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>
        <v>3883</v>
      </c>
      <c r="FH22" s="73"/>
      <c r="FI22" s="73"/>
      <c r="FJ22" s="73"/>
      <c r="FK22" s="73"/>
      <c r="FL22" s="73"/>
      <c r="FM22" s="73">
        <v>3866</v>
      </c>
      <c r="FN22" s="73"/>
      <c r="FO22" s="73"/>
      <c r="FP22" s="73"/>
      <c r="FQ22" s="73"/>
      <c r="FR22" s="73">
        <v>3785</v>
      </c>
      <c r="FS22" s="73"/>
      <c r="FT22" s="73"/>
      <c r="FU22" s="73"/>
      <c r="FV22" s="73"/>
      <c r="FW22" s="73">
        <v>3659</v>
      </c>
    </row>
    <row r="23" spans="1:179" x14ac:dyDescent="0.3">
      <c r="A23" s="1005" t="s">
        <v>417</v>
      </c>
      <c r="B23" s="1006"/>
      <c r="C23" s="1006"/>
      <c r="D23" s="1006"/>
      <c r="E23" s="1007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53"/>
      <c r="T23" s="54"/>
      <c r="U23" s="53"/>
      <c r="V23" s="53"/>
      <c r="W23" s="55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66"/>
      <c r="AI23" s="53"/>
      <c r="AJ23" s="53"/>
      <c r="AK23" s="53"/>
      <c r="AL23" s="53"/>
      <c r="AM23" s="55"/>
      <c r="AN23" s="67"/>
      <c r="AO23" s="67"/>
      <c r="AP23" s="67"/>
      <c r="AQ23" s="67"/>
      <c r="AR23" s="67"/>
      <c r="AS23" s="55"/>
      <c r="AT23" s="53"/>
      <c r="AU23" s="53"/>
      <c r="AV23" s="53"/>
      <c r="AW23" s="55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67"/>
      <c r="BI23" s="67"/>
      <c r="BJ23" s="17"/>
      <c r="BK23" s="17"/>
      <c r="BL23" s="17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80">
        <f>(DY22-DW21)*10</f>
        <v>-450</v>
      </c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>
        <f>(FM22-FI21)*10</f>
        <v>-830</v>
      </c>
      <c r="FN23" s="80"/>
      <c r="FO23" s="80"/>
      <c r="FP23" s="80"/>
      <c r="FQ23" s="80"/>
      <c r="FR23" s="80"/>
      <c r="FS23" s="80"/>
      <c r="FT23" s="80"/>
      <c r="FU23" s="80"/>
      <c r="FV23" s="80"/>
      <c r="FW23" s="80"/>
    </row>
    <row r="24" spans="1:179" x14ac:dyDescent="0.3">
      <c r="A24" s="1005" t="s">
        <v>419</v>
      </c>
      <c r="B24" s="1006"/>
      <c r="C24" s="1006"/>
      <c r="D24" s="1006"/>
      <c r="E24" s="1007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53"/>
      <c r="T24" s="54"/>
      <c r="U24" s="53"/>
      <c r="V24" s="53"/>
      <c r="W24" s="55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66"/>
      <c r="AI24" s="53"/>
      <c r="AJ24" s="53"/>
      <c r="AK24" s="53"/>
      <c r="AL24" s="53"/>
      <c r="AM24" s="55"/>
      <c r="AN24" s="67"/>
      <c r="AO24" s="67"/>
      <c r="AP24" s="67"/>
      <c r="AQ24" s="67"/>
      <c r="AR24" s="67"/>
      <c r="AS24" s="55"/>
      <c r="AT24" s="53"/>
      <c r="AU24" s="53"/>
      <c r="AV24" s="53"/>
      <c r="AW24" s="55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67"/>
      <c r="BI24" s="67"/>
      <c r="BJ24" s="17"/>
      <c r="BK24" s="17"/>
      <c r="BL24" s="17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80">
        <f>(CF22-CC21)*10</f>
        <v>-620</v>
      </c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</row>
    <row r="25" spans="1:179" x14ac:dyDescent="0.3">
      <c r="A25" s="1005" t="s">
        <v>421</v>
      </c>
      <c r="B25" s="1006"/>
      <c r="C25" s="1006"/>
      <c r="D25" s="1006"/>
      <c r="E25" s="1007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53"/>
      <c r="T25" s="54"/>
      <c r="U25" s="53"/>
      <c r="V25" s="53"/>
      <c r="W25" s="55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66"/>
      <c r="AI25" s="53"/>
      <c r="AJ25" s="53"/>
      <c r="AK25" s="53"/>
      <c r="AL25" s="53"/>
      <c r="AM25" s="55"/>
      <c r="AN25" s="67"/>
      <c r="AO25" s="67"/>
      <c r="AP25" s="67"/>
      <c r="AQ25" s="67"/>
      <c r="AR25" s="67"/>
      <c r="AS25" s="55"/>
      <c r="AT25" s="53"/>
      <c r="AU25" s="53"/>
      <c r="AV25" s="53"/>
      <c r="AW25" s="55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67"/>
      <c r="BI25" s="67"/>
      <c r="BJ25" s="61"/>
      <c r="BK25" s="61"/>
      <c r="BL25" s="61"/>
      <c r="BM25" s="74"/>
      <c r="BN25" s="74"/>
      <c r="BO25" s="74"/>
      <c r="BP25" s="74"/>
      <c r="BQ25" s="76">
        <f>(BQ22-BM21)*10</f>
        <v>720</v>
      </c>
      <c r="BR25" s="74"/>
      <c r="BS25" s="74"/>
      <c r="BT25" s="74"/>
      <c r="BU25" s="74"/>
      <c r="BV25" s="78">
        <f>(BV22-BS21)*10</f>
        <v>690</v>
      </c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82">
        <f>(CL22-CG21)*10</f>
        <v>-650</v>
      </c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>
        <f>(CX22-CU21)*10</f>
        <v>570</v>
      </c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>
        <f>(DV22-DS21)*10</f>
        <v>530</v>
      </c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84">
        <f>(EN22-EK21)*10</f>
        <v>-730</v>
      </c>
      <c r="EO25" s="84"/>
      <c r="EP25" s="84"/>
      <c r="EQ25" s="84"/>
      <c r="ER25" s="78">
        <f>(ER22-EP21)*10</f>
        <v>880</v>
      </c>
      <c r="ES25" s="84"/>
      <c r="ET25" s="84"/>
      <c r="EU25" s="78">
        <f>(EU22-ET21)*10</f>
        <v>860</v>
      </c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>
        <f>(FG22-FE21)*10</f>
        <v>-660</v>
      </c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>
        <f>(FR22-FP21)*10</f>
        <v>-690</v>
      </c>
      <c r="FS25" s="84"/>
      <c r="FT25" s="84"/>
      <c r="FU25" s="84"/>
      <c r="FV25" s="84"/>
      <c r="FW25" s="84">
        <f>(FW22-FS21)*10</f>
        <v>-1310</v>
      </c>
    </row>
    <row r="26" spans="1:179" x14ac:dyDescent="0.3">
      <c r="A26" s="1005" t="s">
        <v>422</v>
      </c>
      <c r="B26" s="1006"/>
      <c r="C26" s="1006"/>
      <c r="D26" s="1006"/>
      <c r="E26" s="1007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53"/>
      <c r="T26" s="54"/>
      <c r="U26" s="53"/>
      <c r="V26" s="53"/>
      <c r="W26" s="55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66"/>
      <c r="AI26" s="53"/>
      <c r="AJ26" s="53"/>
      <c r="AK26" s="53"/>
      <c r="AL26" s="53"/>
      <c r="AM26" s="55"/>
      <c r="AN26" s="67"/>
      <c r="AO26" s="67"/>
      <c r="AP26" s="67"/>
      <c r="AQ26" s="67"/>
      <c r="AR26" s="67"/>
      <c r="AS26" s="55"/>
      <c r="AT26" s="53"/>
      <c r="AU26" s="53"/>
      <c r="AV26" s="53"/>
      <c r="AW26" s="55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67"/>
      <c r="BI26" s="67"/>
      <c r="BJ26" s="17"/>
      <c r="BK26" s="17"/>
      <c r="BL26" s="17"/>
      <c r="BM26" s="73">
        <v>3659</v>
      </c>
      <c r="BN26" s="73"/>
      <c r="BO26" s="73"/>
      <c r="BP26" s="73"/>
      <c r="BQ26" s="73"/>
      <c r="BR26" s="73"/>
      <c r="BS26" s="73">
        <v>3735</v>
      </c>
      <c r="BT26" s="73"/>
      <c r="BU26" s="73"/>
      <c r="BV26" s="73"/>
      <c r="BW26" s="73"/>
      <c r="BX26" s="73"/>
      <c r="BY26" s="73"/>
      <c r="BZ26" s="73"/>
      <c r="CA26" s="73"/>
      <c r="CB26" s="73"/>
      <c r="CC26" s="73">
        <v>3816</v>
      </c>
      <c r="CD26" s="73"/>
      <c r="CE26" s="73"/>
      <c r="CF26" s="73"/>
      <c r="CG26" s="73">
        <v>3781</v>
      </c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>
        <v>3730</v>
      </c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>
        <v>3707</v>
      </c>
      <c r="DT26" s="73"/>
      <c r="DU26" s="73"/>
      <c r="DV26" s="73"/>
      <c r="DW26" s="73">
        <v>3918</v>
      </c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>
        <v>3833</v>
      </c>
      <c r="EL26" s="73"/>
      <c r="EM26" s="73"/>
      <c r="EN26" s="73"/>
      <c r="EO26" s="73"/>
      <c r="EP26" s="73">
        <v>3732</v>
      </c>
      <c r="EQ26" s="73"/>
      <c r="ER26" s="73"/>
      <c r="ES26" s="73"/>
      <c r="ET26" s="73">
        <v>3904</v>
      </c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>
        <v>4042</v>
      </c>
      <c r="FF26" s="73"/>
      <c r="FG26" s="73"/>
      <c r="FH26" s="73"/>
      <c r="FI26" s="73">
        <v>4037</v>
      </c>
      <c r="FJ26" s="73"/>
      <c r="FK26" s="73"/>
      <c r="FL26" s="73"/>
      <c r="FM26" s="73"/>
      <c r="FN26" s="73"/>
      <c r="FO26" s="73"/>
      <c r="FP26" s="73">
        <v>3940</v>
      </c>
      <c r="FQ26" s="73"/>
      <c r="FR26" s="73"/>
      <c r="FS26" s="73">
        <v>3886</v>
      </c>
      <c r="FT26" s="73"/>
      <c r="FU26" s="73"/>
      <c r="FV26" s="73"/>
      <c r="FW26" s="73"/>
    </row>
    <row r="27" spans="1:179" x14ac:dyDescent="0.3">
      <c r="A27" s="1005" t="s">
        <v>423</v>
      </c>
      <c r="B27" s="1006"/>
      <c r="C27" s="1006"/>
      <c r="D27" s="1006"/>
      <c r="E27" s="1007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53"/>
      <c r="T27" s="54"/>
      <c r="U27" s="53"/>
      <c r="V27" s="53"/>
      <c r="W27" s="55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66"/>
      <c r="AI27" s="53"/>
      <c r="AJ27" s="53"/>
      <c r="AK27" s="53"/>
      <c r="AL27" s="53"/>
      <c r="AM27" s="55"/>
      <c r="AN27" s="67"/>
      <c r="AO27" s="67"/>
      <c r="AP27" s="67"/>
      <c r="AQ27" s="67"/>
      <c r="AR27" s="67"/>
      <c r="AS27" s="55"/>
      <c r="AT27" s="53"/>
      <c r="AU27" s="53"/>
      <c r="AV27" s="53"/>
      <c r="AW27" s="55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67"/>
      <c r="BI27" s="67"/>
      <c r="BJ27" s="17"/>
      <c r="BK27" s="17"/>
      <c r="BL27" s="17"/>
      <c r="BM27" s="73"/>
      <c r="BN27" s="73"/>
      <c r="BO27" s="73"/>
      <c r="BP27" s="73"/>
      <c r="BQ27" s="73">
        <v>3727</v>
      </c>
      <c r="BR27" s="73"/>
      <c r="BS27" s="73"/>
      <c r="BT27" s="73"/>
      <c r="BU27" s="73"/>
      <c r="BV27" s="73">
        <v>3812</v>
      </c>
      <c r="BW27" s="73"/>
      <c r="BX27" s="73"/>
      <c r="BY27" s="73"/>
      <c r="BZ27" s="73"/>
      <c r="CA27" s="73"/>
      <c r="CB27" s="73"/>
      <c r="CC27" s="73"/>
      <c r="CD27" s="73"/>
      <c r="CE27" s="73"/>
      <c r="CF27" s="73">
        <v>3763</v>
      </c>
      <c r="CG27" s="73"/>
      <c r="CH27" s="73"/>
      <c r="CI27" s="73"/>
      <c r="CJ27" s="73"/>
      <c r="CK27" s="73"/>
      <c r="CL27" s="73">
        <v>3692</v>
      </c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>
        <v>3808</v>
      </c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>
        <v>3781</v>
      </c>
      <c r="DW27" s="73"/>
      <c r="DX27" s="73"/>
      <c r="DY27" s="73">
        <v>3880</v>
      </c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>
        <v>3755</v>
      </c>
      <c r="EO27" s="73"/>
      <c r="EP27" s="73"/>
      <c r="EQ27" s="73"/>
      <c r="ER27" s="73">
        <v>3825</v>
      </c>
      <c r="ES27" s="73"/>
      <c r="ET27" s="73"/>
      <c r="EU27" s="73">
        <v>3994</v>
      </c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>
        <v>3965</v>
      </c>
      <c r="FH27" s="73"/>
      <c r="FI27" s="73"/>
      <c r="FJ27" s="73"/>
      <c r="FK27" s="73"/>
      <c r="FL27" s="73"/>
      <c r="FM27" s="73">
        <v>3948</v>
      </c>
      <c r="FN27" s="73"/>
      <c r="FO27" s="73"/>
      <c r="FP27" s="73"/>
      <c r="FQ27" s="73"/>
      <c r="FR27" s="73">
        <v>3877</v>
      </c>
      <c r="FS27" s="73"/>
      <c r="FT27" s="73"/>
      <c r="FU27" s="73"/>
      <c r="FV27" s="73"/>
      <c r="FW27" s="73">
        <v>3753</v>
      </c>
    </row>
    <row r="28" spans="1:179" x14ac:dyDescent="0.3">
      <c r="A28" s="1005" t="s">
        <v>424</v>
      </c>
      <c r="B28" s="1006"/>
      <c r="C28" s="1006"/>
      <c r="D28" s="1006"/>
      <c r="E28" s="1007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53"/>
      <c r="T28" s="54"/>
      <c r="U28" s="53"/>
      <c r="V28" s="53"/>
      <c r="W28" s="55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66"/>
      <c r="AI28" s="53"/>
      <c r="AJ28" s="53"/>
      <c r="AK28" s="53"/>
      <c r="AL28" s="53"/>
      <c r="AM28" s="55"/>
      <c r="AN28" s="67"/>
      <c r="AO28" s="67"/>
      <c r="AP28" s="67"/>
      <c r="AQ28" s="67"/>
      <c r="AR28" s="67"/>
      <c r="AS28" s="55"/>
      <c r="AT28" s="53"/>
      <c r="AU28" s="53"/>
      <c r="AV28" s="53"/>
      <c r="AW28" s="55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67"/>
      <c r="BI28" s="67"/>
      <c r="BJ28" s="17"/>
      <c r="BK28" s="17"/>
      <c r="BL28" s="17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80">
        <f>(DY27-DW26)*10</f>
        <v>-380</v>
      </c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>
        <f>(FM27-FI26)*10</f>
        <v>-890</v>
      </c>
      <c r="FN28" s="80"/>
      <c r="FO28" s="80"/>
      <c r="FP28" s="80"/>
      <c r="FQ28" s="80"/>
      <c r="FR28" s="80"/>
      <c r="FS28" s="80"/>
      <c r="FT28" s="80"/>
      <c r="FU28" s="80"/>
      <c r="FV28" s="80"/>
      <c r="FW28" s="80"/>
    </row>
    <row r="29" spans="1:179" x14ac:dyDescent="0.3">
      <c r="A29" s="1005" t="s">
        <v>425</v>
      </c>
      <c r="B29" s="1006"/>
      <c r="C29" s="1006"/>
      <c r="D29" s="1006"/>
      <c r="E29" s="1007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53"/>
      <c r="T29" s="54"/>
      <c r="U29" s="53"/>
      <c r="V29" s="53"/>
      <c r="W29" s="55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66"/>
      <c r="AI29" s="53"/>
      <c r="AJ29" s="53"/>
      <c r="AK29" s="53"/>
      <c r="AL29" s="53"/>
      <c r="AM29" s="55"/>
      <c r="AN29" s="67"/>
      <c r="AO29" s="67"/>
      <c r="AP29" s="67"/>
      <c r="AQ29" s="67"/>
      <c r="AR29" s="67"/>
      <c r="AS29" s="55"/>
      <c r="AT29" s="53"/>
      <c r="AU29" s="53"/>
      <c r="AV29" s="53"/>
      <c r="AW29" s="55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67"/>
      <c r="BI29" s="67"/>
      <c r="BJ29" s="17"/>
      <c r="BK29" s="17"/>
      <c r="BL29" s="17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</row>
    <row r="30" spans="1:179" ht="17.25" thickBot="1" x14ac:dyDescent="0.35">
      <c r="A30" s="1008" t="s">
        <v>426</v>
      </c>
      <c r="B30" s="1009"/>
      <c r="C30" s="1009"/>
      <c r="D30" s="1009"/>
      <c r="E30" s="1010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56"/>
      <c r="T30" s="57"/>
      <c r="U30" s="56"/>
      <c r="V30" s="56"/>
      <c r="W30" s="58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68"/>
      <c r="AI30" s="56"/>
      <c r="AJ30" s="56"/>
      <c r="AK30" s="56"/>
      <c r="AL30" s="56"/>
      <c r="AM30" s="58"/>
      <c r="AN30" s="69"/>
      <c r="AO30" s="69"/>
      <c r="AP30" s="69"/>
      <c r="AQ30" s="69"/>
      <c r="AR30" s="69"/>
      <c r="AS30" s="58"/>
      <c r="AT30" s="56"/>
      <c r="AU30" s="56"/>
      <c r="AV30" s="56"/>
      <c r="AW30" s="58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9"/>
      <c r="BI30" s="69"/>
      <c r="BJ30" s="63"/>
      <c r="BK30" s="63"/>
      <c r="BL30" s="63"/>
      <c r="BM30" s="75"/>
      <c r="BN30" s="75"/>
      <c r="BO30" s="75"/>
      <c r="BP30" s="75"/>
      <c r="BQ30" s="77">
        <f>(BQ27-BM26)*10</f>
        <v>680</v>
      </c>
      <c r="BR30" s="75"/>
      <c r="BS30" s="75"/>
      <c r="BT30" s="75"/>
      <c r="BU30" s="75"/>
      <c r="BV30" s="79">
        <f>(BV27-BS26)*10</f>
        <v>770</v>
      </c>
      <c r="BW30" s="79"/>
      <c r="BX30" s="79"/>
      <c r="BY30" s="79"/>
      <c r="BZ30" s="79"/>
      <c r="CA30" s="79"/>
      <c r="CB30" s="79"/>
      <c r="CC30" s="79"/>
      <c r="CD30" s="79"/>
      <c r="CE30" s="79"/>
      <c r="CF30" s="81">
        <f>(CF27-CC26)*10</f>
        <v>-530</v>
      </c>
      <c r="CG30" s="81"/>
      <c r="CH30" s="81"/>
      <c r="CI30" s="81"/>
      <c r="CJ30" s="81"/>
      <c r="CK30" s="81"/>
      <c r="CL30" s="83">
        <f>(CL27-CG26)*10</f>
        <v>-890</v>
      </c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79">
        <f>(CX27-CU26)*10</f>
        <v>780</v>
      </c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>
        <f>(DV27-DS26)*10</f>
        <v>740</v>
      </c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81">
        <f>(EN27-EK26)*10</f>
        <v>-780</v>
      </c>
      <c r="EO30" s="81"/>
      <c r="EP30" s="81"/>
      <c r="EQ30" s="81"/>
      <c r="ER30" s="79">
        <f>(ER27-EP26)*10</f>
        <v>930</v>
      </c>
      <c r="ES30" s="81"/>
      <c r="ET30" s="81"/>
      <c r="EU30" s="79">
        <f>(EU27-ET26)*10</f>
        <v>900</v>
      </c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>
        <f>(FG27-FE26)*10</f>
        <v>-770</v>
      </c>
      <c r="FH30" s="81"/>
      <c r="FI30" s="81"/>
      <c r="FJ30" s="81"/>
      <c r="FK30" s="81"/>
      <c r="FL30" s="81"/>
      <c r="FM30" s="81"/>
      <c r="FN30" s="81"/>
      <c r="FO30" s="81"/>
      <c r="FP30" s="81"/>
      <c r="FQ30" s="81"/>
      <c r="FR30" s="81">
        <f>(FR27-FP26)*10</f>
        <v>-630</v>
      </c>
      <c r="FS30" s="81"/>
      <c r="FT30" s="81"/>
      <c r="FU30" s="81"/>
      <c r="FV30" s="81"/>
      <c r="FW30" s="81">
        <f>(FW27-FS26)*10</f>
        <v>-1330</v>
      </c>
    </row>
    <row r="31" spans="1:179" ht="176.25" thickBot="1" x14ac:dyDescent="0.35">
      <c r="A31" s="1000" t="s">
        <v>427</v>
      </c>
      <c r="B31" s="1001"/>
      <c r="C31" s="1001"/>
      <c r="D31" s="1001"/>
      <c r="E31" s="1002"/>
      <c r="S31" s="53"/>
      <c r="T31" s="54"/>
      <c r="U31" s="53"/>
      <c r="V31" s="53"/>
      <c r="W31" s="55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66"/>
      <c r="AI31" s="53"/>
      <c r="AJ31" s="53"/>
      <c r="AK31" s="53"/>
      <c r="AL31" s="53"/>
      <c r="AM31" s="55"/>
      <c r="AN31" s="67"/>
      <c r="AO31" s="67"/>
      <c r="AP31" s="67"/>
      <c r="AQ31" s="67"/>
      <c r="AR31" s="67"/>
      <c r="AS31" s="55"/>
      <c r="AT31" s="53"/>
      <c r="AU31" s="53"/>
      <c r="AV31" s="53"/>
      <c r="AW31" s="55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71" t="s">
        <v>428</v>
      </c>
      <c r="BI31" s="67"/>
      <c r="CU31" s="71" t="s">
        <v>429</v>
      </c>
      <c r="EC31" s="85" t="s">
        <v>430</v>
      </c>
    </row>
    <row r="33" spans="1:4" x14ac:dyDescent="0.3">
      <c r="A33" s="995" t="s">
        <v>431</v>
      </c>
      <c r="B33" s="996"/>
      <c r="C33" s="997"/>
    </row>
    <row r="34" spans="1:4" x14ac:dyDescent="0.3">
      <c r="A34" s="1003" t="s">
        <v>432</v>
      </c>
      <c r="B34" s="1004"/>
      <c r="C34" s="21">
        <v>3826</v>
      </c>
    </row>
    <row r="35" spans="1:4" x14ac:dyDescent="0.3">
      <c r="A35" s="993" t="s">
        <v>433</v>
      </c>
      <c r="B35" s="994"/>
      <c r="C35" s="22">
        <v>3774</v>
      </c>
    </row>
    <row r="36" spans="1:4" x14ac:dyDescent="0.3">
      <c r="A36" s="993" t="s">
        <v>434</v>
      </c>
      <c r="B36" s="994"/>
      <c r="C36" s="23">
        <f>C34-C35</f>
        <v>52</v>
      </c>
    </row>
    <row r="37" spans="1:4" x14ac:dyDescent="0.3">
      <c r="A37" s="993" t="s">
        <v>435</v>
      </c>
      <c r="B37" s="994"/>
      <c r="C37" s="23">
        <v>0.7</v>
      </c>
    </row>
    <row r="38" spans="1:4" x14ac:dyDescent="0.3">
      <c r="A38" s="993" t="s">
        <v>436</v>
      </c>
      <c r="B38" s="994"/>
      <c r="C38" s="24">
        <v>3787</v>
      </c>
    </row>
    <row r="39" spans="1:4" x14ac:dyDescent="0.3">
      <c r="A39" s="970" t="s">
        <v>437</v>
      </c>
      <c r="B39" s="971"/>
      <c r="C39" s="25">
        <f>C38+(C36*C37)</f>
        <v>3823.4</v>
      </c>
    </row>
    <row r="42" spans="1:4" x14ac:dyDescent="0.3">
      <c r="A42" s="995" t="s">
        <v>438</v>
      </c>
      <c r="B42" s="996"/>
      <c r="C42" s="997"/>
    </row>
    <row r="43" spans="1:4" x14ac:dyDescent="0.3">
      <c r="A43" s="998" t="s">
        <v>439</v>
      </c>
      <c r="B43" s="999"/>
      <c r="C43" s="26">
        <v>3677</v>
      </c>
      <c r="D43" s="976" t="s">
        <v>6</v>
      </c>
    </row>
    <row r="44" spans="1:4" x14ac:dyDescent="0.3">
      <c r="A44" s="989" t="s">
        <v>440</v>
      </c>
      <c r="B44" s="990"/>
      <c r="C44" s="27">
        <v>10</v>
      </c>
      <c r="D44" s="977"/>
    </row>
    <row r="45" spans="1:4" x14ac:dyDescent="0.3">
      <c r="A45" s="989" t="s">
        <v>441</v>
      </c>
      <c r="B45" s="990"/>
      <c r="C45" s="27">
        <v>0.14000000000000001</v>
      </c>
      <c r="D45" s="977"/>
    </row>
    <row r="46" spans="1:4" x14ac:dyDescent="0.3">
      <c r="A46" s="989" t="s">
        <v>442</v>
      </c>
      <c r="B46" s="990"/>
      <c r="C46" s="28">
        <f>C43*C44*C45</f>
        <v>5147.8</v>
      </c>
      <c r="D46" s="977"/>
    </row>
    <row r="47" spans="1:4" x14ac:dyDescent="0.3">
      <c r="A47" s="989" t="s">
        <v>443</v>
      </c>
      <c r="B47" s="990"/>
      <c r="C47" s="27">
        <v>0.16</v>
      </c>
      <c r="D47" s="977"/>
    </row>
    <row r="48" spans="1:4" x14ac:dyDescent="0.3">
      <c r="A48" s="991" t="s">
        <v>444</v>
      </c>
      <c r="B48" s="992"/>
      <c r="C48" s="29">
        <f>C43-(C46*C47)/C44</f>
        <v>3594.6352000000002</v>
      </c>
      <c r="D48" s="977"/>
    </row>
    <row r="49" spans="1:4" x14ac:dyDescent="0.3">
      <c r="A49" s="982" t="s">
        <v>445</v>
      </c>
      <c r="B49" s="983"/>
      <c r="C49" s="30">
        <v>1900</v>
      </c>
      <c r="D49" s="976" t="s">
        <v>446</v>
      </c>
    </row>
    <row r="50" spans="1:4" x14ac:dyDescent="0.3">
      <c r="A50" s="984" t="s">
        <v>447</v>
      </c>
      <c r="B50" s="985"/>
      <c r="C50" s="31">
        <f>(C49/C44)+C43</f>
        <v>3867</v>
      </c>
      <c r="D50" s="977"/>
    </row>
    <row r="51" spans="1:4" ht="17.25" x14ac:dyDescent="0.35">
      <c r="D51" s="32"/>
    </row>
    <row r="52" spans="1:4" ht="17.25" x14ac:dyDescent="0.35">
      <c r="D52" s="32"/>
    </row>
    <row r="53" spans="1:4" ht="17.25" x14ac:dyDescent="0.35">
      <c r="A53" s="986" t="s">
        <v>448</v>
      </c>
      <c r="B53" s="987"/>
      <c r="C53" s="988"/>
      <c r="D53" s="32"/>
    </row>
    <row r="54" spans="1:4" x14ac:dyDescent="0.3">
      <c r="A54" s="972" t="s">
        <v>439</v>
      </c>
      <c r="B54" s="973"/>
      <c r="C54" s="33">
        <v>3790</v>
      </c>
      <c r="D54" s="976" t="s">
        <v>6</v>
      </c>
    </row>
    <row r="55" spans="1:4" x14ac:dyDescent="0.3">
      <c r="A55" s="978" t="s">
        <v>449</v>
      </c>
      <c r="B55" s="979"/>
      <c r="C55" s="34">
        <v>1400</v>
      </c>
      <c r="D55" s="976"/>
    </row>
    <row r="56" spans="1:4" x14ac:dyDescent="0.3">
      <c r="A56" s="978" t="s">
        <v>440</v>
      </c>
      <c r="B56" s="979"/>
      <c r="C56" s="34">
        <v>10</v>
      </c>
      <c r="D56" s="976"/>
    </row>
    <row r="57" spans="1:4" x14ac:dyDescent="0.3">
      <c r="A57" s="974" t="s">
        <v>442</v>
      </c>
      <c r="B57" s="975"/>
      <c r="C57" s="35">
        <f>C54-(C55/C56)</f>
        <v>3650</v>
      </c>
      <c r="D57" s="976"/>
    </row>
    <row r="58" spans="1:4" x14ac:dyDescent="0.3">
      <c r="A58" s="980" t="s">
        <v>432</v>
      </c>
      <c r="B58" s="981"/>
      <c r="C58" s="36">
        <v>3756</v>
      </c>
      <c r="D58" s="976" t="s">
        <v>450</v>
      </c>
    </row>
    <row r="59" spans="1:4" x14ac:dyDescent="0.3">
      <c r="A59" s="968" t="s">
        <v>433</v>
      </c>
      <c r="B59" s="969"/>
      <c r="C59" s="37">
        <v>3649</v>
      </c>
      <c r="D59" s="976"/>
    </row>
    <row r="60" spans="1:4" x14ac:dyDescent="0.3">
      <c r="A60" s="968" t="s">
        <v>434</v>
      </c>
      <c r="B60" s="969"/>
      <c r="C60" s="38">
        <f>C58-C59</f>
        <v>107</v>
      </c>
      <c r="D60" s="976"/>
    </row>
    <row r="61" spans="1:4" x14ac:dyDescent="0.3">
      <c r="A61" s="968" t="s">
        <v>451</v>
      </c>
      <c r="B61" s="969"/>
      <c r="C61" s="38">
        <v>0.9</v>
      </c>
      <c r="D61" s="976"/>
    </row>
    <row r="62" spans="1:4" x14ac:dyDescent="0.3">
      <c r="A62" s="970" t="s">
        <v>452</v>
      </c>
      <c r="B62" s="971"/>
      <c r="C62" s="39">
        <f>C54-(C60*C61)</f>
        <v>3693.7</v>
      </c>
      <c r="D62" s="976"/>
    </row>
    <row r="63" spans="1:4" x14ac:dyDescent="0.3">
      <c r="A63" s="972" t="s">
        <v>453</v>
      </c>
      <c r="B63" s="973"/>
      <c r="C63" s="40">
        <v>500</v>
      </c>
      <c r="D63" s="976" t="s">
        <v>446</v>
      </c>
    </row>
    <row r="64" spans="1:4" x14ac:dyDescent="0.3">
      <c r="A64" s="974" t="s">
        <v>454</v>
      </c>
      <c r="B64" s="975"/>
      <c r="C64" s="35">
        <f>C63/C56+C54</f>
        <v>3840</v>
      </c>
      <c r="D64" s="977"/>
    </row>
  </sheetData>
  <mergeCells count="64">
    <mergeCell ref="A1:E1"/>
    <mergeCell ref="A2:E2"/>
    <mergeCell ref="A3:E3"/>
    <mergeCell ref="A4:E4"/>
    <mergeCell ref="A5:E5"/>
    <mergeCell ref="A6:E6"/>
    <mergeCell ref="B7:E7"/>
    <mergeCell ref="B8:E8"/>
    <mergeCell ref="B9:E9"/>
    <mergeCell ref="B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3:C33"/>
    <mergeCell ref="A34:B34"/>
    <mergeCell ref="A35:B35"/>
    <mergeCell ref="A36:B36"/>
    <mergeCell ref="A37:B37"/>
    <mergeCell ref="A38:B38"/>
    <mergeCell ref="A39:B39"/>
    <mergeCell ref="A42:C42"/>
    <mergeCell ref="A43:B43"/>
    <mergeCell ref="A53:C53"/>
    <mergeCell ref="A54:B54"/>
    <mergeCell ref="A55:B55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D43:D48"/>
    <mergeCell ref="D49:D50"/>
    <mergeCell ref="D54:D57"/>
    <mergeCell ref="D58:D62"/>
    <mergeCell ref="D63:D64"/>
    <mergeCell ref="A56:B56"/>
    <mergeCell ref="A57:B57"/>
    <mergeCell ref="A58:B58"/>
    <mergeCell ref="A59:B59"/>
    <mergeCell ref="A60:B60"/>
    <mergeCell ref="A49:B49"/>
    <mergeCell ref="A50:B50"/>
  </mergeCells>
  <phoneticPr fontId="5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 x14ac:dyDescent="0.15"/>
  <cols>
    <col min="1" max="1" width="12.875" style="549" customWidth="1"/>
    <col min="2" max="2" width="11.125" style="549" customWidth="1"/>
    <col min="3" max="3" width="9" style="549"/>
    <col min="4" max="5" width="11.875" style="549" customWidth="1"/>
    <col min="6" max="7" width="9.5" style="549" customWidth="1"/>
    <col min="8" max="8" width="8.375" style="549" customWidth="1"/>
    <col min="9" max="9" width="10.375" style="549" customWidth="1"/>
    <col min="10" max="10" width="9.375" style="549" customWidth="1"/>
    <col min="11" max="11" width="8.75" style="549" customWidth="1"/>
    <col min="12" max="12" width="9.75" style="549" customWidth="1"/>
    <col min="13" max="13" width="9" style="549"/>
    <col min="14" max="14" width="39.125" style="549" customWidth="1"/>
    <col min="15" max="15" width="16" style="549" customWidth="1"/>
    <col min="16" max="16384" width="9" style="549"/>
  </cols>
  <sheetData>
    <row r="1" spans="1:15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5" ht="16.5" collapsed="1" x14ac:dyDescent="0.15">
      <c r="A2" s="785" t="s">
        <v>21</v>
      </c>
      <c r="B2" s="786"/>
      <c r="C2" s="786"/>
      <c r="D2" s="786"/>
      <c r="E2" s="786"/>
      <c r="F2" s="786"/>
      <c r="G2" s="786"/>
      <c r="H2" s="786"/>
      <c r="I2" s="787"/>
      <c r="K2" s="192"/>
      <c r="L2" s="192"/>
      <c r="M2" s="192"/>
      <c r="N2" s="192"/>
      <c r="O2" s="192"/>
    </row>
    <row r="3" spans="1:15" ht="16.5" hidden="1" outlineLevel="1" x14ac:dyDescent="0.15">
      <c r="A3" s="550">
        <v>1</v>
      </c>
      <c r="B3" s="96">
        <v>40112</v>
      </c>
      <c r="C3" s="97">
        <v>3994</v>
      </c>
      <c r="D3" s="97">
        <v>3795</v>
      </c>
      <c r="E3" s="98">
        <f t="shared" ref="E3:E23" si="0">(C3-D3)/C3</f>
        <v>4.982473710565849E-2</v>
      </c>
      <c r="F3" s="97">
        <f>(C3-D3)*10</f>
        <v>1990</v>
      </c>
      <c r="G3" s="97">
        <v>4410</v>
      </c>
      <c r="H3" s="99">
        <f t="shared" ref="H3:H23" si="1">(G3-C3)*10</f>
        <v>4160</v>
      </c>
      <c r="I3" s="149">
        <f>H3/(F3)</f>
        <v>2.0904522613065328</v>
      </c>
      <c r="K3" s="192"/>
      <c r="L3" s="192"/>
      <c r="M3" s="558"/>
      <c r="N3" s="192"/>
      <c r="O3" s="558"/>
    </row>
    <row r="4" spans="1:15" ht="16.5" hidden="1" outlineLevel="1" x14ac:dyDescent="0.15">
      <c r="A4" s="550">
        <v>2</v>
      </c>
      <c r="B4" s="96">
        <v>40221</v>
      </c>
      <c r="C4" s="97">
        <v>4352</v>
      </c>
      <c r="D4" s="97">
        <v>4282</v>
      </c>
      <c r="E4" s="283">
        <f t="shared" si="0"/>
        <v>1.608455882352941E-2</v>
      </c>
      <c r="F4" s="97">
        <f t="shared" ref="F4:F23" si="2">(C4-D4)*10</f>
        <v>700</v>
      </c>
      <c r="G4" s="97">
        <v>4745</v>
      </c>
      <c r="H4" s="99">
        <f t="shared" si="1"/>
        <v>3930</v>
      </c>
      <c r="I4" s="149">
        <f>H4/(F4)</f>
        <v>5.6142857142857139</v>
      </c>
      <c r="K4" s="192"/>
      <c r="L4" s="192"/>
      <c r="M4" s="559"/>
      <c r="N4" s="192"/>
      <c r="O4" s="192"/>
    </row>
    <row r="5" spans="1:15" ht="16.5" hidden="1" outlineLevel="1" x14ac:dyDescent="0.15">
      <c r="A5" s="550">
        <v>3</v>
      </c>
      <c r="B5" s="96">
        <v>40422</v>
      </c>
      <c r="C5" s="97">
        <v>4349</v>
      </c>
      <c r="D5" s="97">
        <v>4302</v>
      </c>
      <c r="E5" s="283">
        <f t="shared" si="0"/>
        <v>1.0807082087836284E-2</v>
      </c>
      <c r="F5" s="97">
        <f t="shared" si="2"/>
        <v>470</v>
      </c>
      <c r="G5" s="97">
        <v>4389</v>
      </c>
      <c r="H5" s="99">
        <f t="shared" si="1"/>
        <v>400</v>
      </c>
      <c r="I5" s="149">
        <f>H5/(F5)</f>
        <v>0.85106382978723405</v>
      </c>
      <c r="K5" s="192"/>
      <c r="L5" s="192"/>
      <c r="M5" s="192"/>
      <c r="N5" s="192"/>
      <c r="O5" s="192"/>
    </row>
    <row r="6" spans="1:15" ht="16.5" hidden="1" outlineLevel="1" x14ac:dyDescent="0.15">
      <c r="A6" s="550">
        <v>4</v>
      </c>
      <c r="B6" s="96">
        <v>40464</v>
      </c>
      <c r="C6" s="97">
        <v>4425</v>
      </c>
      <c r="D6" s="97">
        <v>4395</v>
      </c>
      <c r="E6" s="283">
        <f t="shared" si="0"/>
        <v>6.7796610169491523E-3</v>
      </c>
      <c r="F6" s="97">
        <f t="shared" si="2"/>
        <v>300</v>
      </c>
      <c r="G6" s="97">
        <v>5007</v>
      </c>
      <c r="H6" s="99">
        <f t="shared" si="1"/>
        <v>5820</v>
      </c>
      <c r="I6" s="149">
        <f>H6/(F6)</f>
        <v>19.399999999999999</v>
      </c>
      <c r="K6" s="192"/>
      <c r="L6" s="192"/>
      <c r="M6" s="558"/>
      <c r="N6" s="192"/>
      <c r="O6" s="192"/>
    </row>
    <row r="7" spans="1:15" ht="16.5" hidden="1" outlineLevel="1" x14ac:dyDescent="0.15">
      <c r="A7" s="550">
        <v>5</v>
      </c>
      <c r="B7" s="96">
        <v>40630</v>
      </c>
      <c r="C7" s="97">
        <v>4779</v>
      </c>
      <c r="D7" s="97">
        <v>4756</v>
      </c>
      <c r="E7" s="283">
        <f t="shared" si="0"/>
        <v>4.8127223268466203E-3</v>
      </c>
      <c r="F7" s="97">
        <f t="shared" si="2"/>
        <v>230</v>
      </c>
      <c r="G7" s="97">
        <v>4849</v>
      </c>
      <c r="H7" s="99">
        <f t="shared" si="1"/>
        <v>700</v>
      </c>
      <c r="I7" s="149">
        <f>H7/(F7)</f>
        <v>3.0434782608695654</v>
      </c>
      <c r="K7" s="192"/>
      <c r="L7" s="192"/>
      <c r="M7" s="559"/>
      <c r="N7" s="192"/>
      <c r="O7" s="192"/>
    </row>
    <row r="8" spans="1:15" ht="16.5" hidden="1" outlineLevel="1" x14ac:dyDescent="0.15">
      <c r="A8" s="550">
        <v>6</v>
      </c>
      <c r="B8" s="96">
        <v>40693</v>
      </c>
      <c r="C8" s="97">
        <v>4876</v>
      </c>
      <c r="D8" s="97">
        <v>4835</v>
      </c>
      <c r="E8" s="283">
        <f t="shared" si="0"/>
        <v>8.4085315832649714E-3</v>
      </c>
      <c r="F8" s="97">
        <f t="shared" si="2"/>
        <v>410</v>
      </c>
      <c r="G8" s="97">
        <v>4800</v>
      </c>
      <c r="H8" s="335">
        <f t="shared" si="1"/>
        <v>-760</v>
      </c>
      <c r="I8" s="357">
        <f>(-H8-F8)/F8</f>
        <v>0.85365853658536583</v>
      </c>
      <c r="K8" s="192"/>
      <c r="L8" s="192"/>
      <c r="M8" s="192"/>
      <c r="N8" s="192"/>
      <c r="O8" s="192"/>
    </row>
    <row r="9" spans="1:15" ht="16.5" hidden="1" outlineLevel="1" x14ac:dyDescent="0.15">
      <c r="A9" s="550">
        <v>7</v>
      </c>
      <c r="B9" s="96">
        <v>40735</v>
      </c>
      <c r="C9" s="97">
        <v>4857</v>
      </c>
      <c r="D9" s="97">
        <v>4756</v>
      </c>
      <c r="E9" s="283">
        <f t="shared" si="0"/>
        <v>2.0794729256742847E-2</v>
      </c>
      <c r="F9" s="97">
        <f t="shared" si="2"/>
        <v>1010</v>
      </c>
      <c r="G9" s="97">
        <v>4802</v>
      </c>
      <c r="H9" s="551">
        <f t="shared" si="1"/>
        <v>-550</v>
      </c>
      <c r="I9" s="154">
        <f>(-H9-F9)/F9</f>
        <v>-0.45544554455445546</v>
      </c>
      <c r="K9" s="192"/>
      <c r="L9" s="192"/>
      <c r="M9" s="558"/>
      <c r="N9" s="192"/>
      <c r="O9" s="558"/>
    </row>
    <row r="10" spans="1:15" ht="16.5" hidden="1" outlineLevel="1" x14ac:dyDescent="0.15">
      <c r="A10" s="550">
        <v>8</v>
      </c>
      <c r="B10" s="96">
        <v>40966</v>
      </c>
      <c r="C10" s="97">
        <v>4280</v>
      </c>
      <c r="D10" s="97">
        <v>4258</v>
      </c>
      <c r="E10" s="283">
        <f t="shared" si="0"/>
        <v>5.1401869158878505E-3</v>
      </c>
      <c r="F10" s="97">
        <f t="shared" si="2"/>
        <v>220</v>
      </c>
      <c r="G10" s="97">
        <v>4340</v>
      </c>
      <c r="H10" s="99">
        <f t="shared" si="1"/>
        <v>600</v>
      </c>
      <c r="I10" s="149">
        <f>H10/(F10)</f>
        <v>2.7272727272727271</v>
      </c>
      <c r="K10" s="192"/>
      <c r="L10" s="192"/>
      <c r="M10" s="559"/>
      <c r="N10" s="192"/>
      <c r="O10" s="192"/>
    </row>
    <row r="11" spans="1:15" ht="16.5" hidden="1" outlineLevel="1" x14ac:dyDescent="0.15">
      <c r="A11" s="550">
        <v>9</v>
      </c>
      <c r="B11" s="96">
        <v>41253</v>
      </c>
      <c r="C11" s="97">
        <v>3680</v>
      </c>
      <c r="D11" s="97">
        <v>3584</v>
      </c>
      <c r="E11" s="98">
        <f t="shared" si="0"/>
        <v>2.6086956521739129E-2</v>
      </c>
      <c r="F11" s="97">
        <f t="shared" si="2"/>
        <v>960</v>
      </c>
      <c r="G11" s="97">
        <v>3995</v>
      </c>
      <c r="H11" s="99">
        <f t="shared" si="1"/>
        <v>3150</v>
      </c>
      <c r="I11" s="149">
        <f t="shared" ref="I11:I12" si="3">H11/(F11)</f>
        <v>3.28125</v>
      </c>
    </row>
    <row r="12" spans="1:15" ht="16.5" hidden="1" outlineLevel="1" x14ac:dyDescent="0.15">
      <c r="A12" s="550">
        <v>10</v>
      </c>
      <c r="B12" s="96">
        <v>41493</v>
      </c>
      <c r="C12" s="97">
        <v>3702</v>
      </c>
      <c r="D12" s="97">
        <v>3654</v>
      </c>
      <c r="E12" s="283">
        <f t="shared" si="0"/>
        <v>1.2965964343598054E-2</v>
      </c>
      <c r="F12" s="97">
        <f t="shared" si="2"/>
        <v>480</v>
      </c>
      <c r="G12" s="97">
        <v>3742</v>
      </c>
      <c r="H12" s="99">
        <f t="shared" si="1"/>
        <v>400</v>
      </c>
      <c r="I12" s="149">
        <f t="shared" si="3"/>
        <v>0.83333333333333337</v>
      </c>
    </row>
    <row r="13" spans="1:15" ht="16.5" hidden="1" outlineLevel="1" x14ac:dyDescent="0.15">
      <c r="A13" s="550">
        <v>11</v>
      </c>
      <c r="B13" s="96">
        <v>41579</v>
      </c>
      <c r="C13" s="97">
        <v>3621</v>
      </c>
      <c r="D13" s="97">
        <v>3589</v>
      </c>
      <c r="E13" s="283">
        <f t="shared" si="0"/>
        <v>8.8373377520022094E-3</v>
      </c>
      <c r="F13" s="97">
        <f t="shared" si="2"/>
        <v>320</v>
      </c>
      <c r="G13" s="97">
        <v>3578</v>
      </c>
      <c r="H13" s="551">
        <f t="shared" si="1"/>
        <v>-430</v>
      </c>
      <c r="I13" s="154">
        <f>(-H13-F13)/F13</f>
        <v>0.34375</v>
      </c>
    </row>
    <row r="14" spans="1:15" ht="16.5" hidden="1" outlineLevel="1" x14ac:dyDescent="0.15">
      <c r="A14" s="550">
        <v>12</v>
      </c>
      <c r="B14" s="96">
        <v>41598</v>
      </c>
      <c r="C14" s="97">
        <v>3631</v>
      </c>
      <c r="D14" s="97">
        <v>3602</v>
      </c>
      <c r="E14" s="283">
        <f t="shared" si="0"/>
        <v>7.9867805012393284E-3</v>
      </c>
      <c r="F14" s="97">
        <f t="shared" si="2"/>
        <v>290</v>
      </c>
      <c r="G14" s="97">
        <v>3659</v>
      </c>
      <c r="H14" s="99">
        <f t="shared" si="1"/>
        <v>280</v>
      </c>
      <c r="I14" s="149">
        <f>H14/(F14)</f>
        <v>0.96551724137931039</v>
      </c>
    </row>
    <row r="15" spans="1:15" ht="16.5" hidden="1" outlineLevel="1" x14ac:dyDescent="0.15">
      <c r="A15" s="550">
        <v>13</v>
      </c>
      <c r="B15" s="96">
        <v>42388</v>
      </c>
      <c r="C15" s="97">
        <v>1840</v>
      </c>
      <c r="D15" s="97">
        <v>1769</v>
      </c>
      <c r="E15" s="98">
        <f t="shared" si="0"/>
        <v>3.858695652173913E-2</v>
      </c>
      <c r="F15" s="97">
        <f t="shared" si="2"/>
        <v>710</v>
      </c>
      <c r="G15" s="97">
        <v>2326</v>
      </c>
      <c r="H15" s="99">
        <f t="shared" si="1"/>
        <v>4860</v>
      </c>
      <c r="I15" s="149">
        <f t="shared" ref="I15:I18" si="4">H15/(F15)</f>
        <v>6.845070422535211</v>
      </c>
    </row>
    <row r="16" spans="1:15" ht="16.5" hidden="1" outlineLevel="1" x14ac:dyDescent="0.15">
      <c r="A16" s="550">
        <v>14</v>
      </c>
      <c r="B16" s="96">
        <v>42527</v>
      </c>
      <c r="C16" s="97">
        <v>2054</v>
      </c>
      <c r="D16" s="97">
        <v>2010</v>
      </c>
      <c r="E16" s="283">
        <f t="shared" si="0"/>
        <v>2.1421616358325218E-2</v>
      </c>
      <c r="F16" s="97">
        <f t="shared" si="2"/>
        <v>440</v>
      </c>
      <c r="G16" s="97">
        <v>2289</v>
      </c>
      <c r="H16" s="99">
        <f t="shared" si="1"/>
        <v>2350</v>
      </c>
      <c r="I16" s="149">
        <f t="shared" si="4"/>
        <v>5.3409090909090908</v>
      </c>
    </row>
    <row r="17" spans="1:11" ht="16.5" hidden="1" outlineLevel="1" x14ac:dyDescent="0.15">
      <c r="A17" s="550">
        <v>15</v>
      </c>
      <c r="B17" s="96">
        <v>42578</v>
      </c>
      <c r="C17" s="97">
        <v>2399</v>
      </c>
      <c r="D17" s="97">
        <v>2387</v>
      </c>
      <c r="E17" s="283">
        <f t="shared" si="0"/>
        <v>5.0020842017507294E-3</v>
      </c>
      <c r="F17" s="97">
        <f t="shared" si="2"/>
        <v>120</v>
      </c>
      <c r="G17" s="97">
        <v>2428</v>
      </c>
      <c r="H17" s="99">
        <f t="shared" si="1"/>
        <v>290</v>
      </c>
      <c r="I17" s="149">
        <f t="shared" si="4"/>
        <v>2.4166666666666665</v>
      </c>
    </row>
    <row r="18" spans="1:11" ht="16.5" hidden="1" outlineLevel="1" x14ac:dyDescent="0.15">
      <c r="A18" s="550">
        <v>16</v>
      </c>
      <c r="B18" s="96">
        <v>42654</v>
      </c>
      <c r="C18" s="97">
        <v>2342</v>
      </c>
      <c r="D18" s="97">
        <v>2295</v>
      </c>
      <c r="E18" s="283">
        <f t="shared" si="0"/>
        <v>2.0068317677198976E-2</v>
      </c>
      <c r="F18" s="97">
        <f t="shared" si="2"/>
        <v>470</v>
      </c>
      <c r="G18" s="97">
        <v>3166</v>
      </c>
      <c r="H18" s="99">
        <f t="shared" si="1"/>
        <v>8240</v>
      </c>
      <c r="I18" s="149">
        <f t="shared" si="4"/>
        <v>17.531914893617021</v>
      </c>
    </row>
    <row r="19" spans="1:11" ht="16.5" hidden="1" outlineLevel="1" x14ac:dyDescent="0.15">
      <c r="A19" s="550">
        <v>17</v>
      </c>
      <c r="B19" s="96">
        <v>42745</v>
      </c>
      <c r="C19" s="97">
        <v>3162</v>
      </c>
      <c r="D19" s="97">
        <v>3058</v>
      </c>
      <c r="E19" s="98">
        <f t="shared" si="0"/>
        <v>3.2890575585072739E-2</v>
      </c>
      <c r="F19" s="97">
        <f t="shared" si="2"/>
        <v>1040</v>
      </c>
      <c r="G19" s="97">
        <v>3158</v>
      </c>
      <c r="H19" s="551">
        <f t="shared" si="1"/>
        <v>-40</v>
      </c>
      <c r="I19" s="154">
        <f>(-H19-F19)/F19</f>
        <v>-0.96153846153846156</v>
      </c>
    </row>
    <row r="20" spans="1:11" ht="16.5" hidden="1" outlineLevel="1" x14ac:dyDescent="0.15">
      <c r="A20" s="550">
        <v>18</v>
      </c>
      <c r="B20" s="96">
        <v>42774</v>
      </c>
      <c r="C20" s="97">
        <v>3234</v>
      </c>
      <c r="D20" s="97">
        <v>3196</v>
      </c>
      <c r="E20" s="283">
        <f t="shared" si="0"/>
        <v>1.1750154607297465E-2</v>
      </c>
      <c r="F20" s="97">
        <f t="shared" si="2"/>
        <v>380</v>
      </c>
      <c r="G20" s="97">
        <v>3375</v>
      </c>
      <c r="H20" s="99">
        <f t="shared" si="1"/>
        <v>1410</v>
      </c>
      <c r="I20" s="149">
        <f>H20/(F20)</f>
        <v>3.7105263157894739</v>
      </c>
    </row>
    <row r="21" spans="1:11" ht="16.5" hidden="1" outlineLevel="1" x14ac:dyDescent="0.15">
      <c r="A21" s="550">
        <v>19</v>
      </c>
      <c r="B21" s="96">
        <v>42807</v>
      </c>
      <c r="C21" s="97">
        <v>3534</v>
      </c>
      <c r="D21" s="97">
        <v>3460</v>
      </c>
      <c r="E21" s="283">
        <f t="shared" si="0"/>
        <v>2.0939445387662705E-2</v>
      </c>
      <c r="F21" s="97">
        <f t="shared" si="2"/>
        <v>740</v>
      </c>
      <c r="G21" s="97">
        <v>3244</v>
      </c>
      <c r="H21" s="335">
        <f t="shared" si="1"/>
        <v>-2900</v>
      </c>
      <c r="I21" s="357">
        <f>(-H21-F21)/F21</f>
        <v>2.9189189189189189</v>
      </c>
    </row>
    <row r="22" spans="1:11" ht="16.5" hidden="1" outlineLevel="1" x14ac:dyDescent="0.15">
      <c r="A22" s="552">
        <v>20</v>
      </c>
      <c r="B22" s="96">
        <v>42874</v>
      </c>
      <c r="C22" s="97">
        <v>3214</v>
      </c>
      <c r="D22" s="97">
        <v>3019</v>
      </c>
      <c r="E22" s="98">
        <f t="shared" si="0"/>
        <v>6.0672059738643432E-2</v>
      </c>
      <c r="F22" s="97">
        <f t="shared" si="2"/>
        <v>1950</v>
      </c>
      <c r="G22" s="97">
        <v>2990</v>
      </c>
      <c r="H22" s="335">
        <f t="shared" si="1"/>
        <v>-2240</v>
      </c>
      <c r="I22" s="154">
        <f>(-H22-F22)/F22</f>
        <v>0.14871794871794872</v>
      </c>
    </row>
    <row r="23" spans="1:11" ht="16.5" hidden="1" outlineLevel="1" collapsed="1" x14ac:dyDescent="0.15">
      <c r="A23" s="553">
        <v>21</v>
      </c>
      <c r="B23" s="96">
        <v>42913</v>
      </c>
      <c r="C23" s="124">
        <v>3187</v>
      </c>
      <c r="D23" s="124">
        <v>3020</v>
      </c>
      <c r="E23" s="269">
        <f t="shared" si="0"/>
        <v>5.240037652965171E-2</v>
      </c>
      <c r="F23" s="124">
        <f t="shared" si="2"/>
        <v>1670</v>
      </c>
      <c r="G23" s="124">
        <v>3790</v>
      </c>
      <c r="H23" s="270">
        <f t="shared" si="1"/>
        <v>6030</v>
      </c>
      <c r="I23" s="149">
        <f t="shared" ref="I23" si="5">H23/(F23)</f>
        <v>3.6107784431137726</v>
      </c>
    </row>
    <row r="24" spans="1:11" ht="16.5" hidden="1" outlineLevel="2" x14ac:dyDescent="0.15">
      <c r="A24" s="788" t="s">
        <v>22</v>
      </c>
      <c r="B24" s="780"/>
      <c r="C24" s="780"/>
      <c r="D24" s="780"/>
      <c r="E24" s="780"/>
      <c r="F24" s="780"/>
      <c r="G24" s="780"/>
      <c r="H24" s="780"/>
      <c r="I24" s="780"/>
      <c r="J24" s="780"/>
      <c r="K24" s="781"/>
    </row>
    <row r="25" spans="1:11" ht="36" hidden="1" outlineLevel="2" x14ac:dyDescent="0.15">
      <c r="A25" s="337" t="s">
        <v>23</v>
      </c>
      <c r="B25" s="338" t="s">
        <v>14</v>
      </c>
      <c r="C25" s="339" t="s">
        <v>15</v>
      </c>
      <c r="D25" s="339" t="s">
        <v>9</v>
      </c>
      <c r="E25" s="465" t="s">
        <v>16</v>
      </c>
      <c r="F25" s="339" t="s">
        <v>17</v>
      </c>
      <c r="G25" s="466" t="s">
        <v>24</v>
      </c>
      <c r="H25" s="339" t="s">
        <v>25</v>
      </c>
      <c r="I25" s="340" t="s">
        <v>19</v>
      </c>
      <c r="J25" s="341" t="s">
        <v>26</v>
      </c>
      <c r="K25" s="505" t="s">
        <v>27</v>
      </c>
    </row>
    <row r="26" spans="1:11" hidden="1" outlineLevel="2" collapsed="1" x14ac:dyDescent="0.15">
      <c r="A26" s="775" t="s">
        <v>28</v>
      </c>
      <c r="B26" s="776"/>
      <c r="C26" s="776"/>
      <c r="D26" s="776"/>
      <c r="E26" s="776"/>
      <c r="F26" s="776"/>
      <c r="G26" s="776"/>
      <c r="H26" s="776"/>
      <c r="I26" s="776"/>
      <c r="J26" s="776"/>
      <c r="K26" s="777"/>
    </row>
    <row r="27" spans="1:11" ht="16.5" hidden="1" outlineLevel="3" x14ac:dyDescent="0.15">
      <c r="A27" s="467">
        <f>B27-B23</f>
        <v>0</v>
      </c>
      <c r="B27" s="137">
        <v>42913</v>
      </c>
      <c r="C27" s="138">
        <v>3187</v>
      </c>
      <c r="D27" s="138">
        <v>3020</v>
      </c>
      <c r="E27" s="139">
        <f>(C27-D27)/C27</f>
        <v>5.240037652965171E-2</v>
      </c>
      <c r="F27" s="138">
        <f>(C27-D27)*10</f>
        <v>1670</v>
      </c>
      <c r="G27" s="554" t="s">
        <v>29</v>
      </c>
      <c r="H27" s="469" t="s">
        <v>30</v>
      </c>
      <c r="I27" s="506"/>
      <c r="J27" s="469"/>
      <c r="K27" s="507"/>
    </row>
    <row r="28" spans="1:11" ht="16.5" hidden="1" outlineLevel="3" x14ac:dyDescent="0.15">
      <c r="A28" s="467">
        <f>B28-B23</f>
        <v>1</v>
      </c>
      <c r="B28" s="137">
        <v>42914</v>
      </c>
      <c r="C28" s="127">
        <v>3244</v>
      </c>
      <c r="D28" s="138">
        <v>3030</v>
      </c>
      <c r="E28" s="139">
        <f t="shared" ref="E28:E44" si="6">(C28-D28)/C28</f>
        <v>6.5967940813810105E-2</v>
      </c>
      <c r="F28" s="138">
        <f t="shared" ref="F28:F54" si="7">(C28-D28)*10</f>
        <v>2140</v>
      </c>
      <c r="G28" s="554" t="s">
        <v>29</v>
      </c>
      <c r="H28" s="469" t="s">
        <v>30</v>
      </c>
      <c r="I28" s="508"/>
      <c r="J28" s="424"/>
      <c r="K28" s="512"/>
    </row>
    <row r="29" spans="1:11" ht="16.5" hidden="1" outlineLevel="3" x14ac:dyDescent="0.15">
      <c r="A29" s="467">
        <f>B29-B23</f>
        <v>2</v>
      </c>
      <c r="B29" s="137">
        <v>42915</v>
      </c>
      <c r="C29" s="127">
        <v>3263</v>
      </c>
      <c r="D29" s="127">
        <v>3045</v>
      </c>
      <c r="E29" s="139">
        <f t="shared" si="6"/>
        <v>6.6809684339564815E-2</v>
      </c>
      <c r="F29" s="138">
        <f t="shared" si="7"/>
        <v>2180</v>
      </c>
      <c r="G29" s="554" t="s">
        <v>29</v>
      </c>
      <c r="H29" s="469" t="s">
        <v>30</v>
      </c>
      <c r="I29" s="508"/>
      <c r="J29" s="424"/>
      <c r="K29" s="512"/>
    </row>
    <row r="30" spans="1:11" ht="16.5" hidden="1" outlineLevel="3" x14ac:dyDescent="0.15">
      <c r="A30" s="467">
        <f>B30-B23</f>
        <v>3</v>
      </c>
      <c r="B30" s="137">
        <v>42916</v>
      </c>
      <c r="C30" s="127">
        <v>3310</v>
      </c>
      <c r="D30" s="127">
        <v>3066</v>
      </c>
      <c r="E30" s="139">
        <f t="shared" si="6"/>
        <v>7.371601208459215E-2</v>
      </c>
      <c r="F30" s="138">
        <f t="shared" si="7"/>
        <v>2440</v>
      </c>
      <c r="G30" s="554" t="s">
        <v>29</v>
      </c>
      <c r="H30" s="469" t="s">
        <v>30</v>
      </c>
      <c r="I30" s="508"/>
      <c r="J30" s="424"/>
      <c r="K30" s="512"/>
    </row>
    <row r="31" spans="1:11" ht="16.5" hidden="1" outlineLevel="3" x14ac:dyDescent="0.15">
      <c r="A31" s="467">
        <f>B31-B23</f>
        <v>6</v>
      </c>
      <c r="B31" s="137">
        <v>42919</v>
      </c>
      <c r="C31" s="127">
        <v>3376</v>
      </c>
      <c r="D31" s="127">
        <v>3090</v>
      </c>
      <c r="E31" s="139">
        <f t="shared" si="6"/>
        <v>8.4715639810426541E-2</v>
      </c>
      <c r="F31" s="138">
        <f t="shared" si="7"/>
        <v>2860</v>
      </c>
      <c r="G31" s="554" t="s">
        <v>29</v>
      </c>
      <c r="H31" s="469" t="s">
        <v>30</v>
      </c>
      <c r="I31" s="508"/>
      <c r="J31" s="424"/>
      <c r="K31" s="512"/>
    </row>
    <row r="32" spans="1:11" ht="16.5" hidden="1" outlineLevel="3" x14ac:dyDescent="0.15">
      <c r="A32" s="467">
        <f>B32-B23</f>
        <v>7</v>
      </c>
      <c r="B32" s="137">
        <v>42920</v>
      </c>
      <c r="C32" s="127">
        <v>3319</v>
      </c>
      <c r="D32" s="127">
        <v>3110</v>
      </c>
      <c r="E32" s="139">
        <f t="shared" si="6"/>
        <v>6.2970774329617354E-2</v>
      </c>
      <c r="F32" s="138">
        <f t="shared" si="7"/>
        <v>2090</v>
      </c>
      <c r="G32" s="468" t="s">
        <v>31</v>
      </c>
      <c r="H32" s="469" t="s">
        <v>30</v>
      </c>
      <c r="I32" s="508"/>
      <c r="J32" s="424"/>
      <c r="K32" s="512"/>
    </row>
    <row r="33" spans="1:11" ht="16.5" hidden="1" outlineLevel="3" x14ac:dyDescent="0.15">
      <c r="A33" s="467">
        <f>B33-B23</f>
        <v>8</v>
      </c>
      <c r="B33" s="137">
        <v>42921</v>
      </c>
      <c r="C33" s="127">
        <v>3379</v>
      </c>
      <c r="D33" s="127">
        <v>3134</v>
      </c>
      <c r="E33" s="139">
        <f t="shared" si="6"/>
        <v>7.2506658774785446E-2</v>
      </c>
      <c r="F33" s="138">
        <f t="shared" si="7"/>
        <v>2450</v>
      </c>
      <c r="G33" s="554" t="s">
        <v>29</v>
      </c>
      <c r="H33" s="469" t="s">
        <v>30</v>
      </c>
      <c r="I33" s="508"/>
      <c r="J33" s="424"/>
      <c r="K33" s="512"/>
    </row>
    <row r="34" spans="1:11" ht="16.5" hidden="1" outlineLevel="3" x14ac:dyDescent="0.15">
      <c r="A34" s="467">
        <f>B34-B23</f>
        <v>9</v>
      </c>
      <c r="B34" s="137">
        <v>42922</v>
      </c>
      <c r="C34" s="127">
        <v>3376</v>
      </c>
      <c r="D34" s="127">
        <v>3154</v>
      </c>
      <c r="E34" s="139">
        <f t="shared" si="6"/>
        <v>6.5758293838862558E-2</v>
      </c>
      <c r="F34" s="138">
        <f t="shared" si="7"/>
        <v>2220</v>
      </c>
      <c r="G34" s="554" t="s">
        <v>29</v>
      </c>
      <c r="H34" s="469" t="s">
        <v>30</v>
      </c>
      <c r="I34" s="508"/>
      <c r="J34" s="424"/>
      <c r="K34" s="512"/>
    </row>
    <row r="35" spans="1:11" ht="16.5" hidden="1" outlineLevel="3" x14ac:dyDescent="0.15">
      <c r="A35" s="467">
        <f>B35-B23</f>
        <v>10</v>
      </c>
      <c r="B35" s="137">
        <v>42923</v>
      </c>
      <c r="C35" s="127">
        <v>3385</v>
      </c>
      <c r="D35" s="127">
        <v>3200</v>
      </c>
      <c r="E35" s="139">
        <f t="shared" si="6"/>
        <v>5.4652880354505169E-2</v>
      </c>
      <c r="F35" s="138">
        <f t="shared" si="7"/>
        <v>1850</v>
      </c>
      <c r="G35" s="468" t="s">
        <v>31</v>
      </c>
      <c r="H35" s="469" t="s">
        <v>30</v>
      </c>
      <c r="I35" s="508"/>
      <c r="J35" s="424"/>
      <c r="K35" s="512"/>
    </row>
    <row r="36" spans="1:11" ht="16.5" hidden="1" outlineLevel="3" x14ac:dyDescent="0.15">
      <c r="A36" s="467">
        <f>B36-B23</f>
        <v>13</v>
      </c>
      <c r="B36" s="137">
        <v>42926</v>
      </c>
      <c r="C36" s="127">
        <v>3403</v>
      </c>
      <c r="D36" s="127">
        <v>3201</v>
      </c>
      <c r="E36" s="139">
        <f t="shared" si="6"/>
        <v>5.9359388774610639E-2</v>
      </c>
      <c r="F36" s="138">
        <f t="shared" si="7"/>
        <v>2020</v>
      </c>
      <c r="G36" s="554" t="s">
        <v>29</v>
      </c>
      <c r="H36" s="469" t="s">
        <v>30</v>
      </c>
      <c r="I36" s="508"/>
      <c r="J36" s="424"/>
      <c r="K36" s="512"/>
    </row>
    <row r="37" spans="1:11" ht="16.5" hidden="1" outlineLevel="3" x14ac:dyDescent="0.15">
      <c r="A37" s="467">
        <f>B37-B23</f>
        <v>14</v>
      </c>
      <c r="B37" s="137">
        <v>42927</v>
      </c>
      <c r="C37" s="127">
        <v>3522</v>
      </c>
      <c r="D37" s="127">
        <v>3226</v>
      </c>
      <c r="E37" s="139">
        <f t="shared" si="6"/>
        <v>8.4043157296990342E-2</v>
      </c>
      <c r="F37" s="138">
        <f t="shared" si="7"/>
        <v>2960</v>
      </c>
      <c r="G37" s="554" t="s">
        <v>29</v>
      </c>
      <c r="H37" s="469" t="s">
        <v>30</v>
      </c>
      <c r="I37" s="508"/>
      <c r="J37" s="424"/>
      <c r="K37" s="512"/>
    </row>
    <row r="38" spans="1:11" ht="16.5" hidden="1" outlineLevel="3" x14ac:dyDescent="0.15">
      <c r="A38" s="467">
        <f>B38-B23</f>
        <v>15</v>
      </c>
      <c r="B38" s="137">
        <v>42928</v>
      </c>
      <c r="C38" s="127">
        <v>3532</v>
      </c>
      <c r="D38" s="127">
        <v>3250</v>
      </c>
      <c r="E38" s="139">
        <f t="shared" si="6"/>
        <v>7.9841449603624007E-2</v>
      </c>
      <c r="F38" s="138">
        <f t="shared" si="7"/>
        <v>2820</v>
      </c>
      <c r="G38" s="554" t="s">
        <v>29</v>
      </c>
      <c r="H38" s="469" t="s">
        <v>30</v>
      </c>
      <c r="I38" s="508"/>
      <c r="J38" s="424"/>
      <c r="K38" s="512"/>
    </row>
    <row r="39" spans="1:11" ht="16.5" hidden="1" outlineLevel="3" x14ac:dyDescent="0.15">
      <c r="A39" s="467">
        <f>B39-B23</f>
        <v>16</v>
      </c>
      <c r="B39" s="137">
        <v>42929</v>
      </c>
      <c r="C39" s="127">
        <v>3617</v>
      </c>
      <c r="D39" s="127">
        <v>3280</v>
      </c>
      <c r="E39" s="139">
        <f t="shared" si="6"/>
        <v>9.3171136300801774E-2</v>
      </c>
      <c r="F39" s="138">
        <f t="shared" si="7"/>
        <v>3370</v>
      </c>
      <c r="G39" s="554" t="s">
        <v>29</v>
      </c>
      <c r="H39" s="469" t="s">
        <v>30</v>
      </c>
      <c r="I39" s="508"/>
      <c r="J39" s="424"/>
      <c r="K39" s="512"/>
    </row>
    <row r="40" spans="1:11" ht="16.5" hidden="1" outlineLevel="3" x14ac:dyDescent="0.15">
      <c r="A40" s="467">
        <f>B40-B23</f>
        <v>17</v>
      </c>
      <c r="B40" s="137">
        <v>42930</v>
      </c>
      <c r="C40" s="127">
        <v>3509</v>
      </c>
      <c r="D40" s="127">
        <v>3301</v>
      </c>
      <c r="E40" s="139">
        <f t="shared" si="6"/>
        <v>5.9276147050441721E-2</v>
      </c>
      <c r="F40" s="138">
        <f t="shared" si="7"/>
        <v>2080</v>
      </c>
      <c r="G40" s="468" t="s">
        <v>31</v>
      </c>
      <c r="H40" s="469" t="s">
        <v>30</v>
      </c>
      <c r="I40" s="508"/>
      <c r="J40" s="424"/>
      <c r="K40" s="512"/>
    </row>
    <row r="41" spans="1:11" ht="16.5" hidden="1" outlineLevel="3" x14ac:dyDescent="0.15">
      <c r="A41" s="555">
        <f>B41-B23</f>
        <v>20</v>
      </c>
      <c r="B41" s="137">
        <v>42933</v>
      </c>
      <c r="C41" s="127">
        <v>3584</v>
      </c>
      <c r="D41" s="127">
        <v>3327</v>
      </c>
      <c r="E41" s="139">
        <f t="shared" si="6"/>
        <v>7.1707589285714288E-2</v>
      </c>
      <c r="F41" s="138">
        <f t="shared" si="7"/>
        <v>2570</v>
      </c>
      <c r="G41" s="554" t="s">
        <v>29</v>
      </c>
      <c r="H41" s="469" t="s">
        <v>30</v>
      </c>
      <c r="I41" s="508"/>
      <c r="J41" s="424"/>
      <c r="K41" s="512"/>
    </row>
    <row r="42" spans="1:11" ht="16.5" hidden="1" outlineLevel="3" x14ac:dyDescent="0.15">
      <c r="A42" s="555">
        <f>B42-B23</f>
        <v>21</v>
      </c>
      <c r="B42" s="137">
        <v>42934</v>
      </c>
      <c r="C42" s="127">
        <v>3543</v>
      </c>
      <c r="D42" s="127">
        <v>3354</v>
      </c>
      <c r="E42" s="139">
        <f t="shared" si="6"/>
        <v>5.3344623200677392E-2</v>
      </c>
      <c r="F42" s="138">
        <f t="shared" si="7"/>
        <v>1890</v>
      </c>
      <c r="G42" s="468" t="s">
        <v>31</v>
      </c>
      <c r="H42" s="469" t="s">
        <v>30</v>
      </c>
      <c r="I42" s="508"/>
      <c r="J42" s="424"/>
      <c r="K42" s="512"/>
    </row>
    <row r="43" spans="1:11" ht="16.5" hidden="1" outlineLevel="3" x14ac:dyDescent="0.15">
      <c r="A43" s="555">
        <f>B43-B23</f>
        <v>22</v>
      </c>
      <c r="B43" s="137">
        <v>42935</v>
      </c>
      <c r="C43" s="127">
        <v>3634</v>
      </c>
      <c r="D43" s="127">
        <v>3387</v>
      </c>
      <c r="E43" s="139">
        <f t="shared" si="6"/>
        <v>6.796917996697853E-2</v>
      </c>
      <c r="F43" s="138">
        <f t="shared" si="7"/>
        <v>2470</v>
      </c>
      <c r="G43" s="554" t="s">
        <v>29</v>
      </c>
      <c r="H43" s="469" t="s">
        <v>30</v>
      </c>
      <c r="I43" s="508"/>
      <c r="J43" s="424"/>
      <c r="K43" s="512"/>
    </row>
    <row r="44" spans="1:11" ht="16.5" hidden="1" outlineLevel="3" x14ac:dyDescent="0.15">
      <c r="A44" s="555">
        <f>B44-B23</f>
        <v>23</v>
      </c>
      <c r="B44" s="137">
        <v>42936</v>
      </c>
      <c r="C44" s="127">
        <v>3452</v>
      </c>
      <c r="D44" s="127">
        <v>3407</v>
      </c>
      <c r="E44" s="231">
        <f t="shared" si="6"/>
        <v>1.3035921205098494E-2</v>
      </c>
      <c r="F44" s="138">
        <f t="shared" si="7"/>
        <v>450</v>
      </c>
      <c r="G44" s="468" t="s">
        <v>31</v>
      </c>
      <c r="H44" s="469" t="s">
        <v>30</v>
      </c>
      <c r="I44" s="508"/>
      <c r="J44" s="424"/>
      <c r="K44" s="512"/>
    </row>
    <row r="45" spans="1:11" ht="16.5" hidden="1" outlineLevel="3" x14ac:dyDescent="0.15">
      <c r="A45" s="556">
        <f>B45-B23</f>
        <v>24</v>
      </c>
      <c r="B45" s="232">
        <v>42937</v>
      </c>
      <c r="C45" s="129">
        <v>3476</v>
      </c>
      <c r="D45" s="129">
        <v>3427</v>
      </c>
      <c r="E45" s="233">
        <f t="shared" ref="E45:E54" si="8">(C45-D45)/C45</f>
        <v>1.4096662830840045E-2</v>
      </c>
      <c r="F45" s="138">
        <f t="shared" si="7"/>
        <v>490</v>
      </c>
      <c r="G45" s="471" t="s">
        <v>29</v>
      </c>
      <c r="H45" s="343" t="s">
        <v>32</v>
      </c>
      <c r="I45" s="508"/>
      <c r="J45" s="424"/>
      <c r="K45" s="512"/>
    </row>
    <row r="46" spans="1:11" ht="16.5" hidden="1" outlineLevel="3" x14ac:dyDescent="0.15">
      <c r="A46" s="555">
        <f>B46-B23</f>
        <v>27</v>
      </c>
      <c r="B46" s="137">
        <v>42940</v>
      </c>
      <c r="C46" s="127">
        <v>3469</v>
      </c>
      <c r="D46" s="127">
        <v>3441</v>
      </c>
      <c r="E46" s="231">
        <f t="shared" si="8"/>
        <v>8.0714903430383397E-3</v>
      </c>
      <c r="F46" s="138">
        <f t="shared" si="7"/>
        <v>280</v>
      </c>
      <c r="G46" s="554"/>
      <c r="H46" s="147" t="s">
        <v>33</v>
      </c>
      <c r="I46" s="508">
        <f>(C46-C45)*10</f>
        <v>-70</v>
      </c>
      <c r="J46" s="424"/>
      <c r="K46" s="560">
        <f>(-I46-F45)/F45</f>
        <v>-0.8571428571428571</v>
      </c>
    </row>
    <row r="47" spans="1:11" hidden="1" outlineLevel="2" collapsed="1" x14ac:dyDescent="0.15">
      <c r="A47" s="775" t="s">
        <v>34</v>
      </c>
      <c r="B47" s="776"/>
      <c r="C47" s="776"/>
      <c r="D47" s="776"/>
      <c r="E47" s="776"/>
      <c r="F47" s="776"/>
      <c r="G47" s="776"/>
      <c r="H47" s="776"/>
      <c r="I47" s="776"/>
      <c r="J47" s="776"/>
      <c r="K47" s="777"/>
    </row>
    <row r="48" spans="1:11" ht="16.5" hidden="1" outlineLevel="3" x14ac:dyDescent="0.15">
      <c r="A48" s="555">
        <f>B48-B23</f>
        <v>28</v>
      </c>
      <c r="B48" s="137">
        <v>42941</v>
      </c>
      <c r="C48" s="127">
        <v>3520</v>
      </c>
      <c r="D48" s="127">
        <v>3456</v>
      </c>
      <c r="E48" s="231">
        <f t="shared" si="8"/>
        <v>1.8181818181818181E-2</v>
      </c>
      <c r="F48" s="138">
        <f t="shared" si="7"/>
        <v>640</v>
      </c>
      <c r="G48" s="471"/>
      <c r="H48" s="147" t="s">
        <v>33</v>
      </c>
      <c r="I48" s="561">
        <f>(C48-C45)*10</f>
        <v>440</v>
      </c>
      <c r="J48" s="444">
        <f t="shared" ref="J48:J54" si="9">F48/I48</f>
        <v>1.4545454545454546</v>
      </c>
      <c r="K48" s="562">
        <f>I48/F45</f>
        <v>0.89795918367346939</v>
      </c>
    </row>
    <row r="49" spans="1:11" ht="16.5" hidden="1" outlineLevel="3" x14ac:dyDescent="0.15">
      <c r="A49" s="555">
        <f>B49-B23</f>
        <v>29</v>
      </c>
      <c r="B49" s="137">
        <v>42942</v>
      </c>
      <c r="C49" s="127">
        <v>3527</v>
      </c>
      <c r="D49" s="127">
        <v>3470</v>
      </c>
      <c r="E49" s="231">
        <f t="shared" si="8"/>
        <v>1.6161043379642755E-2</v>
      </c>
      <c r="F49" s="138">
        <f t="shared" si="7"/>
        <v>570</v>
      </c>
      <c r="G49" s="554"/>
      <c r="H49" s="147" t="s">
        <v>33</v>
      </c>
      <c r="I49" s="561">
        <f>(C49-C45)*10</f>
        <v>510</v>
      </c>
      <c r="J49" s="444">
        <f t="shared" si="9"/>
        <v>1.1176470588235294</v>
      </c>
      <c r="K49" s="562">
        <f>I49/F45</f>
        <v>1.0408163265306123</v>
      </c>
    </row>
    <row r="50" spans="1:11" ht="16.5" hidden="1" outlineLevel="3" x14ac:dyDescent="0.15">
      <c r="A50" s="555">
        <f>B50-B23</f>
        <v>30</v>
      </c>
      <c r="B50" s="137">
        <v>42943</v>
      </c>
      <c r="C50" s="127">
        <v>3527</v>
      </c>
      <c r="D50" s="127">
        <v>3481</v>
      </c>
      <c r="E50" s="231">
        <f t="shared" si="8"/>
        <v>1.304224553444854E-2</v>
      </c>
      <c r="F50" s="138">
        <f t="shared" si="7"/>
        <v>460</v>
      </c>
      <c r="G50" s="554"/>
      <c r="H50" s="147" t="s">
        <v>33</v>
      </c>
      <c r="I50" s="561">
        <f>(C50-C45)*10</f>
        <v>510</v>
      </c>
      <c r="J50" s="444">
        <f t="shared" si="9"/>
        <v>0.90196078431372551</v>
      </c>
      <c r="K50" s="562">
        <f>I50/F45</f>
        <v>1.0408163265306123</v>
      </c>
    </row>
    <row r="51" spans="1:11" ht="16.5" hidden="1" outlineLevel="3" x14ac:dyDescent="0.15">
      <c r="A51" s="555">
        <f>B51-B23</f>
        <v>31</v>
      </c>
      <c r="B51" s="137">
        <v>42944</v>
      </c>
      <c r="C51" s="127">
        <v>3514</v>
      </c>
      <c r="D51" s="127">
        <v>3489</v>
      </c>
      <c r="E51" s="231">
        <f t="shared" si="8"/>
        <v>7.1143995446784295E-3</v>
      </c>
      <c r="F51" s="138">
        <f t="shared" si="7"/>
        <v>250</v>
      </c>
      <c r="G51" s="554"/>
      <c r="H51" s="147" t="s">
        <v>33</v>
      </c>
      <c r="I51" s="561">
        <f>(C51-C45)*10</f>
        <v>380</v>
      </c>
      <c r="J51" s="444">
        <f t="shared" si="9"/>
        <v>0.65789473684210531</v>
      </c>
      <c r="K51" s="562">
        <f>I51/F45</f>
        <v>0.77551020408163263</v>
      </c>
    </row>
    <row r="52" spans="1:11" ht="16.5" hidden="1" outlineLevel="3" x14ac:dyDescent="0.15">
      <c r="A52" s="555">
        <f>B52-B23</f>
        <v>34</v>
      </c>
      <c r="B52" s="137">
        <v>42947</v>
      </c>
      <c r="C52" s="127">
        <v>3682</v>
      </c>
      <c r="D52" s="127">
        <v>3508</v>
      </c>
      <c r="E52" s="231">
        <f t="shared" si="8"/>
        <v>4.7256925583921784E-2</v>
      </c>
      <c r="F52" s="138">
        <f t="shared" si="7"/>
        <v>1740</v>
      </c>
      <c r="G52" s="554"/>
      <c r="H52" s="147" t="s">
        <v>33</v>
      </c>
      <c r="I52" s="561">
        <f>(C52-C45)*10</f>
        <v>2060</v>
      </c>
      <c r="J52" s="444">
        <f t="shared" si="9"/>
        <v>0.84466019417475724</v>
      </c>
      <c r="K52" s="562">
        <f>I52/F45</f>
        <v>4.204081632653061</v>
      </c>
    </row>
    <row r="53" spans="1:11" ht="16.5" hidden="1" outlineLevel="3" x14ac:dyDescent="0.15">
      <c r="A53" s="555">
        <f>B53-B23</f>
        <v>35</v>
      </c>
      <c r="B53" s="137">
        <v>42948</v>
      </c>
      <c r="C53" s="127">
        <v>3644</v>
      </c>
      <c r="D53" s="127">
        <v>3522</v>
      </c>
      <c r="E53" s="231">
        <f t="shared" si="8"/>
        <v>3.3479692645444564E-2</v>
      </c>
      <c r="F53" s="138">
        <f t="shared" si="7"/>
        <v>1220</v>
      </c>
      <c r="G53" s="554"/>
      <c r="H53" s="147" t="s">
        <v>33</v>
      </c>
      <c r="I53" s="561">
        <f>(C53-C45)*10</f>
        <v>1680</v>
      </c>
      <c r="J53" s="444">
        <f t="shared" si="9"/>
        <v>0.72619047619047616</v>
      </c>
      <c r="K53" s="562">
        <f>I53/F45</f>
        <v>3.4285714285714284</v>
      </c>
    </row>
    <row r="54" spans="1:11" ht="16.5" hidden="1" outlineLevel="3" x14ac:dyDescent="0.15">
      <c r="A54" s="555">
        <f>B54-B23</f>
        <v>36</v>
      </c>
      <c r="B54" s="137">
        <v>42949</v>
      </c>
      <c r="C54" s="127">
        <v>3681</v>
      </c>
      <c r="D54" s="127">
        <v>3538</v>
      </c>
      <c r="E54" s="231">
        <f t="shared" si="8"/>
        <v>3.8848139092637873E-2</v>
      </c>
      <c r="F54" s="138">
        <f t="shared" si="7"/>
        <v>1430</v>
      </c>
      <c r="G54" s="554"/>
      <c r="H54" s="147" t="s">
        <v>33</v>
      </c>
      <c r="I54" s="561">
        <f>(C54-C45)*10</f>
        <v>2050</v>
      </c>
      <c r="J54" s="444">
        <f t="shared" si="9"/>
        <v>0.69756097560975605</v>
      </c>
      <c r="K54" s="562">
        <f>I54/F45</f>
        <v>4.1836734693877551</v>
      </c>
    </row>
    <row r="55" spans="1:11" ht="16.5" hidden="1" outlineLevel="3" x14ac:dyDescent="0.15">
      <c r="A55" s="555">
        <f>B55-B23</f>
        <v>37</v>
      </c>
      <c r="B55" s="137">
        <v>42950</v>
      </c>
      <c r="C55" s="127">
        <v>3739</v>
      </c>
      <c r="D55" s="127">
        <v>3556</v>
      </c>
      <c r="E55" s="231">
        <f t="shared" ref="E55" si="10">(C55-D55)/C55</f>
        <v>4.8943567798876708E-2</v>
      </c>
      <c r="F55" s="138">
        <f t="shared" ref="F55" si="11">(C55-D55)*10</f>
        <v>1830</v>
      </c>
      <c r="G55" s="554"/>
      <c r="H55" s="147" t="s">
        <v>33</v>
      </c>
      <c r="I55" s="561">
        <f>(C55-C45)*10</f>
        <v>2630</v>
      </c>
      <c r="J55" s="444">
        <f t="shared" ref="J55" si="12">F55/I55</f>
        <v>0.69581749049429653</v>
      </c>
      <c r="K55" s="562">
        <f>I55/F45</f>
        <v>5.3673469387755102</v>
      </c>
    </row>
    <row r="56" spans="1:11" ht="16.5" hidden="1" outlineLevel="3" x14ac:dyDescent="0.15">
      <c r="A56" s="555">
        <f>B56-B23</f>
        <v>38</v>
      </c>
      <c r="B56" s="137">
        <v>42951</v>
      </c>
      <c r="C56" s="127">
        <v>3825</v>
      </c>
      <c r="D56" s="127">
        <v>3578</v>
      </c>
      <c r="E56" s="231">
        <f t="shared" ref="E56" si="13">(C56-D56)/C56</f>
        <v>6.4575163398692806E-2</v>
      </c>
      <c r="F56" s="138">
        <f t="shared" ref="F56" si="14">(C56-D56)*10</f>
        <v>2470</v>
      </c>
      <c r="G56" s="554"/>
      <c r="H56" s="147" t="s">
        <v>33</v>
      </c>
      <c r="I56" s="561">
        <f>(C56-C45)*10</f>
        <v>3490</v>
      </c>
      <c r="J56" s="444">
        <f t="shared" ref="J56" si="15">F56/I56</f>
        <v>0.70773638968481378</v>
      </c>
      <c r="K56" s="562">
        <f>I56/F45</f>
        <v>7.1224489795918364</v>
      </c>
    </row>
    <row r="57" spans="1:11" ht="16.5" hidden="1" outlineLevel="3" x14ac:dyDescent="0.15">
      <c r="A57" s="556">
        <f>B57-B23</f>
        <v>41</v>
      </c>
      <c r="B57" s="232">
        <v>42954</v>
      </c>
      <c r="C57" s="129">
        <v>3998</v>
      </c>
      <c r="D57" s="129">
        <v>3602</v>
      </c>
      <c r="E57" s="233">
        <f t="shared" ref="E57" si="16">(C57-D57)/C57</f>
        <v>9.9049524762381186E-2</v>
      </c>
      <c r="F57" s="157">
        <f t="shared" ref="F57" si="17">(C57-D57)*10</f>
        <v>3960</v>
      </c>
      <c r="G57" s="471"/>
      <c r="H57" s="557" t="s">
        <v>35</v>
      </c>
      <c r="I57" s="563">
        <f>(C57-C45)*10</f>
        <v>5220</v>
      </c>
      <c r="J57" s="446">
        <f t="shared" ref="J57" si="18">F57/I57</f>
        <v>0.75862068965517238</v>
      </c>
      <c r="K57" s="564">
        <f>I57/F45</f>
        <v>10.653061224489797</v>
      </c>
    </row>
    <row r="58" spans="1:11" ht="16.5" hidden="1" outlineLevel="3" x14ac:dyDescent="0.15">
      <c r="A58" s="555">
        <f>B58-B23</f>
        <v>41</v>
      </c>
      <c r="B58" s="137">
        <v>42954</v>
      </c>
      <c r="C58" s="127">
        <v>3994</v>
      </c>
      <c r="D58" s="127">
        <v>3602</v>
      </c>
      <c r="E58" s="139">
        <f t="shared" ref="E58" si="19">(C58-D58)/C58</f>
        <v>9.814722083124687E-2</v>
      </c>
      <c r="F58" s="138">
        <f t="shared" ref="F58" si="20">(C58-D58)*10</f>
        <v>3920</v>
      </c>
      <c r="G58" s="554" t="s">
        <v>36</v>
      </c>
      <c r="H58" s="469" t="s">
        <v>30</v>
      </c>
      <c r="I58" s="561"/>
      <c r="J58" s="444"/>
      <c r="K58" s="562"/>
    </row>
    <row r="59" spans="1:11" ht="16.5" hidden="1" outlineLevel="3" x14ac:dyDescent="0.15">
      <c r="A59" s="555">
        <f>B59-B23</f>
        <v>42</v>
      </c>
      <c r="B59" s="137">
        <v>42955</v>
      </c>
      <c r="C59" s="127">
        <v>3945</v>
      </c>
      <c r="D59" s="127">
        <v>3625</v>
      </c>
      <c r="E59" s="139">
        <f t="shared" ref="E59" si="21">(C59-D59)/C59</f>
        <v>8.1115335868187574E-2</v>
      </c>
      <c r="F59" s="138">
        <f t="shared" ref="F59" si="22">(C59-D59)*10</f>
        <v>3200</v>
      </c>
      <c r="G59" s="468" t="s">
        <v>37</v>
      </c>
      <c r="H59" s="469" t="s">
        <v>30</v>
      </c>
      <c r="I59" s="561"/>
      <c r="J59" s="444"/>
      <c r="K59" s="562"/>
    </row>
    <row r="60" spans="1:11" ht="16.5" hidden="1" outlineLevel="3" x14ac:dyDescent="0.15">
      <c r="A60" s="555">
        <f>B60-B23</f>
        <v>43</v>
      </c>
      <c r="B60" s="137">
        <v>42956</v>
      </c>
      <c r="C60" s="127">
        <v>4026</v>
      </c>
      <c r="D60" s="127">
        <v>3647</v>
      </c>
      <c r="E60" s="139">
        <f t="shared" ref="E60" si="23">(C60-D60)/C60</f>
        <v>9.4138102334823642E-2</v>
      </c>
      <c r="F60" s="138">
        <f t="shared" ref="F60" si="24">(C60-D60)*10</f>
        <v>3790</v>
      </c>
      <c r="G60" s="554" t="s">
        <v>36</v>
      </c>
      <c r="H60" s="469" t="s">
        <v>30</v>
      </c>
      <c r="I60" s="561"/>
      <c r="J60" s="444"/>
      <c r="K60" s="562"/>
    </row>
    <row r="61" spans="1:11" ht="16.5" hidden="1" outlineLevel="3" x14ac:dyDescent="0.15">
      <c r="A61" s="555">
        <f>B61-B23</f>
        <v>44</v>
      </c>
      <c r="B61" s="137">
        <v>42957</v>
      </c>
      <c r="C61" s="127">
        <v>3980</v>
      </c>
      <c r="D61" s="127">
        <v>3671</v>
      </c>
      <c r="E61" s="139">
        <f t="shared" ref="E61" si="25">(C61-D61)/C61</f>
        <v>7.7638190954773867E-2</v>
      </c>
      <c r="F61" s="138">
        <f t="shared" ref="F61" si="26">(C61-D61)*10</f>
        <v>3090</v>
      </c>
      <c r="G61" s="468" t="s">
        <v>37</v>
      </c>
      <c r="H61" s="469" t="s">
        <v>30</v>
      </c>
      <c r="I61" s="561"/>
      <c r="J61" s="444"/>
      <c r="K61" s="562"/>
    </row>
    <row r="62" spans="1:11" ht="16.5" hidden="1" outlineLevel="3" x14ac:dyDescent="0.15">
      <c r="A62" s="555">
        <f>B62-B23</f>
        <v>45</v>
      </c>
      <c r="B62" s="137">
        <v>42958</v>
      </c>
      <c r="C62" s="127">
        <v>3879</v>
      </c>
      <c r="D62" s="127">
        <v>3687</v>
      </c>
      <c r="E62" s="139">
        <f t="shared" ref="E62" si="27">(C62-D62)/C62</f>
        <v>4.9497293116782679E-2</v>
      </c>
      <c r="F62" s="138">
        <f t="shared" ref="F62" si="28">(C62-D62)*10</f>
        <v>1920</v>
      </c>
      <c r="G62" s="468" t="s">
        <v>37</v>
      </c>
      <c r="H62" s="469" t="s">
        <v>30</v>
      </c>
      <c r="I62" s="561"/>
      <c r="J62" s="444"/>
      <c r="K62" s="562"/>
    </row>
    <row r="63" spans="1:11" ht="16.5" hidden="1" outlineLevel="3" x14ac:dyDescent="0.15">
      <c r="A63" s="555">
        <f>B63-B23</f>
        <v>48</v>
      </c>
      <c r="B63" s="137">
        <v>42961</v>
      </c>
      <c r="C63" s="127">
        <v>3832</v>
      </c>
      <c r="D63" s="127">
        <v>3702</v>
      </c>
      <c r="E63" s="139">
        <f t="shared" ref="E63" si="29">(C63-D63)/C63</f>
        <v>3.3924843423799582E-2</v>
      </c>
      <c r="F63" s="138">
        <f t="shared" ref="F63" si="30">(C63-D63)*10</f>
        <v>1300</v>
      </c>
      <c r="G63" s="468" t="s">
        <v>37</v>
      </c>
      <c r="H63" s="469" t="s">
        <v>30</v>
      </c>
      <c r="I63" s="561"/>
      <c r="J63" s="444"/>
      <c r="K63" s="562"/>
    </row>
    <row r="64" spans="1:11" ht="16.5" hidden="1" outlineLevel="3" x14ac:dyDescent="0.15">
      <c r="A64" s="555">
        <f>B64-B23</f>
        <v>49</v>
      </c>
      <c r="B64" s="137">
        <v>42962</v>
      </c>
      <c r="C64" s="127">
        <v>3779</v>
      </c>
      <c r="D64" s="127">
        <v>3710</v>
      </c>
      <c r="E64" s="231">
        <f t="shared" ref="E64" si="31">(C64-D64)/C64</f>
        <v>1.8258798623974597E-2</v>
      </c>
      <c r="F64" s="138">
        <f t="shared" ref="F64" si="32">(C64-D64)*10</f>
        <v>690</v>
      </c>
      <c r="G64" s="468" t="s">
        <v>37</v>
      </c>
      <c r="H64" s="469" t="s">
        <v>30</v>
      </c>
      <c r="I64" s="561"/>
      <c r="J64" s="444"/>
      <c r="K64" s="562"/>
    </row>
    <row r="65" spans="1:11" ht="16.5" hidden="1" outlineLevel="3" x14ac:dyDescent="0.15">
      <c r="A65" s="555">
        <f>B65-B23</f>
        <v>50</v>
      </c>
      <c r="B65" s="137">
        <v>42963</v>
      </c>
      <c r="C65" s="127">
        <v>3731</v>
      </c>
      <c r="D65" s="127">
        <v>3724</v>
      </c>
      <c r="E65" s="231">
        <f t="shared" ref="E65" si="33">(C65-D65)/C65</f>
        <v>1.876172607879925E-3</v>
      </c>
      <c r="F65" s="138">
        <f t="shared" ref="F65:F66" si="34">(C65-D65)*10</f>
        <v>70</v>
      </c>
      <c r="G65" s="468" t="s">
        <v>37</v>
      </c>
      <c r="H65" s="469" t="s">
        <v>30</v>
      </c>
      <c r="I65" s="561"/>
      <c r="J65" s="444"/>
      <c r="K65" s="562"/>
    </row>
    <row r="66" spans="1:11" ht="16.5" hidden="1" outlineLevel="3" x14ac:dyDescent="0.15">
      <c r="A66" s="555">
        <f>B66-B23</f>
        <v>51</v>
      </c>
      <c r="B66" s="137">
        <v>42964</v>
      </c>
      <c r="C66" s="129">
        <v>3764</v>
      </c>
      <c r="D66" s="129">
        <v>3740</v>
      </c>
      <c r="E66" s="233">
        <f t="shared" ref="E66" si="35">(C66-D66)/C66</f>
        <v>6.376195536663124E-3</v>
      </c>
      <c r="F66" s="565">
        <f t="shared" si="34"/>
        <v>240</v>
      </c>
      <c r="G66" s="566" t="s">
        <v>37</v>
      </c>
      <c r="H66" s="343" t="s">
        <v>32</v>
      </c>
      <c r="I66" s="561"/>
      <c r="J66" s="444"/>
      <c r="K66" s="562"/>
    </row>
    <row r="67" spans="1:11" ht="16.5" hidden="1" outlineLevel="3" x14ac:dyDescent="0.15">
      <c r="A67" s="555">
        <f>B67-B23</f>
        <v>51</v>
      </c>
      <c r="B67" s="137">
        <v>42964</v>
      </c>
      <c r="C67" s="127">
        <v>3827</v>
      </c>
      <c r="D67" s="127">
        <v>3743</v>
      </c>
      <c r="E67" s="231">
        <f t="shared" ref="E67" si="36">(C67-D67)/C67</f>
        <v>2.1949307551607004E-2</v>
      </c>
      <c r="F67" s="567">
        <f t="shared" ref="F67:F71" si="37">(C67-D67)*10</f>
        <v>840</v>
      </c>
      <c r="G67" s="468"/>
      <c r="H67" s="147" t="s">
        <v>33</v>
      </c>
      <c r="I67" s="561">
        <f>(C67-C66)*10</f>
        <v>630</v>
      </c>
      <c r="J67" s="446">
        <f t="shared" ref="J67" si="38">F67/I67</f>
        <v>1.3333333333333333</v>
      </c>
      <c r="K67" s="564">
        <f>I67/F66</f>
        <v>2.625</v>
      </c>
    </row>
    <row r="68" spans="1:11" ht="16.5" hidden="1" outlineLevel="3" x14ac:dyDescent="0.15">
      <c r="A68" s="555">
        <f>B68-B23</f>
        <v>52</v>
      </c>
      <c r="B68" s="137">
        <v>42965</v>
      </c>
      <c r="C68" s="127">
        <v>3905</v>
      </c>
      <c r="D68" s="127">
        <v>3766</v>
      </c>
      <c r="E68" s="231">
        <f t="shared" ref="E68" si="39">(C68-D68)/C68</f>
        <v>3.559539052496799E-2</v>
      </c>
      <c r="F68" s="567">
        <f t="shared" si="37"/>
        <v>1390</v>
      </c>
      <c r="G68" s="468"/>
      <c r="H68" s="147" t="s">
        <v>33</v>
      </c>
      <c r="I68" s="561">
        <f>(C68-C66)*10</f>
        <v>1410</v>
      </c>
      <c r="J68" s="446">
        <f t="shared" ref="J68" si="40">F68/I68</f>
        <v>0.98581560283687941</v>
      </c>
      <c r="K68" s="564">
        <f>I68/F66</f>
        <v>5.875</v>
      </c>
    </row>
    <row r="69" spans="1:11" ht="16.5" hidden="1" outlineLevel="3" x14ac:dyDescent="0.15">
      <c r="A69" s="555">
        <f>B69-B23</f>
        <v>55</v>
      </c>
      <c r="B69" s="137">
        <v>42968</v>
      </c>
      <c r="C69" s="129">
        <v>3857</v>
      </c>
      <c r="D69" s="129">
        <v>3784</v>
      </c>
      <c r="E69" s="233">
        <f t="shared" ref="E69:E70" si="41">(C69-D69)/C69</f>
        <v>1.8926626912107856E-2</v>
      </c>
      <c r="F69" s="565">
        <f t="shared" si="37"/>
        <v>730</v>
      </c>
      <c r="G69" s="566"/>
      <c r="H69" s="557" t="s">
        <v>35</v>
      </c>
      <c r="I69" s="563">
        <f>(C69-C66)*10</f>
        <v>930</v>
      </c>
      <c r="J69" s="446">
        <f t="shared" ref="J69" si="42">F69/I69</f>
        <v>0.78494623655913975</v>
      </c>
      <c r="K69" s="564">
        <f>I69/F66</f>
        <v>3.875</v>
      </c>
    </row>
    <row r="70" spans="1:11" ht="16.5" hidden="1" outlineLevel="3" x14ac:dyDescent="0.15">
      <c r="A70" s="555">
        <f>B70-B23</f>
        <v>55</v>
      </c>
      <c r="B70" s="137">
        <v>42968</v>
      </c>
      <c r="C70" s="129">
        <v>3933</v>
      </c>
      <c r="D70" s="129">
        <v>3790</v>
      </c>
      <c r="E70" s="233">
        <f t="shared" si="41"/>
        <v>3.635901347571828E-2</v>
      </c>
      <c r="F70" s="565">
        <f t="shared" si="37"/>
        <v>1430</v>
      </c>
      <c r="G70" s="566"/>
      <c r="H70" s="343" t="s">
        <v>32</v>
      </c>
      <c r="I70" s="508">
        <f>-(C70-C69)*10</f>
        <v>-760</v>
      </c>
      <c r="J70" s="782" t="s">
        <v>38</v>
      </c>
      <c r="K70" s="784"/>
    </row>
    <row r="71" spans="1:11" ht="16.5" hidden="1" outlineLevel="3" x14ac:dyDescent="0.15">
      <c r="A71" s="555">
        <f>B71-B23</f>
        <v>55</v>
      </c>
      <c r="B71" s="137">
        <v>42968</v>
      </c>
      <c r="C71" s="127">
        <v>3970</v>
      </c>
      <c r="D71" s="127">
        <v>3790</v>
      </c>
      <c r="E71" s="231">
        <f t="shared" ref="E71" si="43">(C71-D71)/C71</f>
        <v>4.534005037783375E-2</v>
      </c>
      <c r="F71" s="567">
        <f t="shared" si="37"/>
        <v>1800</v>
      </c>
      <c r="G71" s="566"/>
      <c r="H71" s="147" t="s">
        <v>33</v>
      </c>
      <c r="I71" s="563">
        <f>(C71-C70)*10</f>
        <v>370</v>
      </c>
      <c r="J71" s="446">
        <f t="shared" ref="J71" si="44">F71/I71</f>
        <v>4.8648648648648649</v>
      </c>
      <c r="K71" s="564">
        <f>I71/F70</f>
        <v>0.25874125874125875</v>
      </c>
    </row>
    <row r="72" spans="1:11" hidden="1" outlineLevel="2" collapsed="1" x14ac:dyDescent="0.15">
      <c r="A72" s="775" t="s">
        <v>39</v>
      </c>
      <c r="B72" s="776"/>
      <c r="C72" s="776"/>
      <c r="D72" s="776"/>
      <c r="E72" s="776"/>
      <c r="F72" s="776"/>
      <c r="G72" s="776"/>
      <c r="H72" s="776"/>
      <c r="I72" s="776"/>
      <c r="J72" s="776"/>
      <c r="K72" s="777"/>
    </row>
    <row r="73" spans="1:11" ht="16.5" hidden="1" outlineLevel="3" x14ac:dyDescent="0.15">
      <c r="A73" s="555">
        <f>B73-B23</f>
        <v>56</v>
      </c>
      <c r="B73" s="137">
        <v>42969</v>
      </c>
      <c r="C73" s="127">
        <v>3942</v>
      </c>
      <c r="D73" s="127">
        <v>3811</v>
      </c>
      <c r="E73" s="231">
        <f t="shared" ref="E73" si="45">(C73-D73)/C73</f>
        <v>3.3231861998985285E-2</v>
      </c>
      <c r="F73" s="567">
        <f>(C73-D73)*10</f>
        <v>1310</v>
      </c>
      <c r="G73" s="566"/>
      <c r="H73" s="147" t="s">
        <v>33</v>
      </c>
      <c r="I73" s="563">
        <f>(C73-C70)*10</f>
        <v>90</v>
      </c>
      <c r="J73" s="446">
        <f t="shared" ref="J73" si="46">F73/I73</f>
        <v>14.555555555555555</v>
      </c>
      <c r="K73" s="564">
        <f>I73/F70</f>
        <v>6.2937062937062943E-2</v>
      </c>
    </row>
    <row r="74" spans="1:11" ht="16.5" hidden="1" outlineLevel="3" x14ac:dyDescent="0.15">
      <c r="A74" s="556">
        <f>B74-B23</f>
        <v>57</v>
      </c>
      <c r="B74" s="232">
        <v>42970</v>
      </c>
      <c r="C74" s="129">
        <v>3790</v>
      </c>
      <c r="D74" s="129">
        <v>3825</v>
      </c>
      <c r="E74" s="233">
        <f t="shared" ref="E74" si="47">(C74-D74)/C74</f>
        <v>-9.2348284960422165E-3</v>
      </c>
      <c r="F74" s="565"/>
      <c r="G74" s="566"/>
      <c r="H74" s="452" t="s">
        <v>40</v>
      </c>
      <c r="I74" s="510">
        <f>(C74-C70)*10</f>
        <v>-1430</v>
      </c>
      <c r="J74" s="446"/>
      <c r="K74" s="586">
        <f>(-I74-F70)/F70</f>
        <v>0</v>
      </c>
    </row>
    <row r="75" spans="1:11" ht="16.5" hidden="1" outlineLevel="3" x14ac:dyDescent="0.15">
      <c r="A75" s="472"/>
      <c r="B75" s="137"/>
      <c r="C75" s="127"/>
      <c r="D75" s="127"/>
      <c r="E75" s="342"/>
      <c r="F75" s="138"/>
      <c r="G75" s="138"/>
      <c r="H75" s="430"/>
      <c r="I75" s="508"/>
      <c r="J75" s="424"/>
      <c r="K75" s="512"/>
    </row>
    <row r="76" spans="1:11" ht="66.75" hidden="1" customHeight="1" outlineLevel="2" x14ac:dyDescent="0.15">
      <c r="A76" s="772" t="s">
        <v>41</v>
      </c>
      <c r="B76" s="773"/>
      <c r="C76" s="773"/>
      <c r="D76" s="773"/>
      <c r="E76" s="773"/>
      <c r="F76" s="773"/>
      <c r="G76" s="773"/>
      <c r="H76" s="773"/>
      <c r="I76" s="773"/>
      <c r="J76" s="773"/>
      <c r="K76" s="774"/>
    </row>
    <row r="77" spans="1:11" ht="16.5" hidden="1" outlineLevel="2" x14ac:dyDescent="0.15">
      <c r="A77" s="568"/>
      <c r="B77" s="412"/>
      <c r="C77" s="413"/>
      <c r="D77" s="413"/>
      <c r="E77" s="414"/>
      <c r="F77" s="413"/>
      <c r="G77" s="569"/>
      <c r="H77" s="570"/>
      <c r="I77" s="587"/>
      <c r="J77" s="514"/>
      <c r="K77" s="514"/>
    </row>
    <row r="78" spans="1:11" ht="16.5" hidden="1" outlineLevel="1" collapsed="1" x14ac:dyDescent="0.15">
      <c r="A78" s="552">
        <v>22</v>
      </c>
      <c r="B78" s="96">
        <v>42971</v>
      </c>
      <c r="C78" s="97">
        <v>3864</v>
      </c>
      <c r="D78" s="97">
        <v>3844</v>
      </c>
      <c r="E78" s="283">
        <f t="shared" ref="E78" si="48">(C78-D78)/C78</f>
        <v>5.175983436853002E-3</v>
      </c>
      <c r="F78" s="97">
        <f t="shared" ref="F78" si="49">(C78-D78)*10</f>
        <v>200</v>
      </c>
      <c r="G78" s="97">
        <v>3832</v>
      </c>
      <c r="H78" s="551">
        <f t="shared" ref="H78" si="50">(G78-C78)*10</f>
        <v>-320</v>
      </c>
      <c r="I78" s="154">
        <f>(-H78-F22)/F22</f>
        <v>-0.83589743589743593</v>
      </c>
      <c r="K78" s="516"/>
    </row>
    <row r="79" spans="1:11" ht="16.5" hidden="1" outlineLevel="1" x14ac:dyDescent="0.15">
      <c r="A79" s="778" t="s">
        <v>42</v>
      </c>
      <c r="B79" s="779"/>
      <c r="C79" s="779"/>
      <c r="D79" s="779"/>
      <c r="E79" s="779"/>
      <c r="F79" s="779"/>
      <c r="G79" s="779"/>
      <c r="H79" s="779"/>
      <c r="I79" s="779"/>
      <c r="J79" s="780"/>
      <c r="K79" s="781"/>
    </row>
    <row r="80" spans="1:11" ht="36" hidden="1" outlineLevel="1" x14ac:dyDescent="0.15">
      <c r="A80" s="337" t="s">
        <v>23</v>
      </c>
      <c r="B80" s="338" t="s">
        <v>14</v>
      </c>
      <c r="C80" s="339" t="s">
        <v>15</v>
      </c>
      <c r="D80" s="339" t="s">
        <v>9</v>
      </c>
      <c r="E80" s="465" t="s">
        <v>16</v>
      </c>
      <c r="F80" s="339" t="s">
        <v>17</v>
      </c>
      <c r="G80" s="466" t="s">
        <v>24</v>
      </c>
      <c r="H80" s="339" t="s">
        <v>25</v>
      </c>
      <c r="I80" s="340" t="s">
        <v>19</v>
      </c>
      <c r="J80" s="341" t="s">
        <v>26</v>
      </c>
      <c r="K80" s="505" t="s">
        <v>27</v>
      </c>
    </row>
    <row r="81" spans="1:12" hidden="1" outlineLevel="1" collapsed="1" x14ac:dyDescent="0.15">
      <c r="A81" s="775" t="s">
        <v>28</v>
      </c>
      <c r="B81" s="776"/>
      <c r="C81" s="776"/>
      <c r="D81" s="776"/>
      <c r="E81" s="776"/>
      <c r="F81" s="776"/>
      <c r="G81" s="776"/>
      <c r="H81" s="776"/>
      <c r="I81" s="776"/>
      <c r="J81" s="776"/>
      <c r="K81" s="777"/>
    </row>
    <row r="82" spans="1:12" ht="16.5" hidden="1" outlineLevel="2" x14ac:dyDescent="0.15">
      <c r="A82" s="470">
        <f>B82-B78</f>
        <v>0</v>
      </c>
      <c r="B82" s="232">
        <v>42971</v>
      </c>
      <c r="C82" s="157">
        <v>3826</v>
      </c>
      <c r="D82" s="157">
        <v>3844</v>
      </c>
      <c r="E82" s="342">
        <f t="shared" ref="E82:E88" si="51">(C82-D82)/C82</f>
        <v>-4.7046523784631472E-3</v>
      </c>
      <c r="F82" s="157">
        <f t="shared" ref="F82:F87" si="52">(C82-D82)*10</f>
        <v>-180</v>
      </c>
      <c r="G82" s="471" t="s">
        <v>29</v>
      </c>
      <c r="H82" s="343" t="s">
        <v>32</v>
      </c>
      <c r="I82" s="782" t="s">
        <v>43</v>
      </c>
      <c r="J82" s="783"/>
      <c r="K82" s="784"/>
    </row>
    <row r="83" spans="1:12" ht="16.5" hidden="1" outlineLevel="2" x14ac:dyDescent="0.15">
      <c r="A83" s="467">
        <f>B83-B78</f>
        <v>0</v>
      </c>
      <c r="B83" s="137">
        <v>42971</v>
      </c>
      <c r="C83" s="138">
        <v>3864</v>
      </c>
      <c r="D83" s="138">
        <v>3844</v>
      </c>
      <c r="E83" s="231">
        <f t="shared" si="51"/>
        <v>5.175983436853002E-3</v>
      </c>
      <c r="F83" s="138">
        <f t="shared" si="52"/>
        <v>200</v>
      </c>
      <c r="G83" s="554"/>
      <c r="H83" s="147" t="s">
        <v>33</v>
      </c>
      <c r="I83" s="448">
        <f>(C83-C82)*10</f>
        <v>380</v>
      </c>
      <c r="J83" s="506">
        <f>F83/I83</f>
        <v>0.52631578947368418</v>
      </c>
      <c r="K83" s="562">
        <f>I83/ABS(F82)</f>
        <v>2.1111111111111112</v>
      </c>
    </row>
    <row r="84" spans="1:12" ht="16.5" hidden="1" outlineLevel="2" x14ac:dyDescent="0.15">
      <c r="A84" s="467">
        <f>B84-B78</f>
        <v>1</v>
      </c>
      <c r="B84" s="137">
        <v>42972</v>
      </c>
      <c r="C84" s="138">
        <v>3934</v>
      </c>
      <c r="D84" s="138">
        <v>3857</v>
      </c>
      <c r="E84" s="231">
        <f t="shared" si="51"/>
        <v>1.9572953736654804E-2</v>
      </c>
      <c r="F84" s="138">
        <f t="shared" si="52"/>
        <v>770</v>
      </c>
      <c r="G84" s="554"/>
      <c r="H84" s="147" t="s">
        <v>33</v>
      </c>
      <c r="I84" s="448">
        <f>(C84-C82)*10</f>
        <v>1080</v>
      </c>
      <c r="J84" s="506">
        <f>F84/I84</f>
        <v>0.71296296296296291</v>
      </c>
      <c r="K84" s="562">
        <f>I84/ABS(F82)</f>
        <v>6</v>
      </c>
    </row>
    <row r="85" spans="1:12" ht="16.5" hidden="1" outlineLevel="2" x14ac:dyDescent="0.15">
      <c r="A85" s="467">
        <f>B85-B78</f>
        <v>4</v>
      </c>
      <c r="B85" s="137">
        <v>42975</v>
      </c>
      <c r="C85" s="138">
        <v>3932</v>
      </c>
      <c r="D85" s="138">
        <v>3872</v>
      </c>
      <c r="E85" s="231">
        <f t="shared" si="51"/>
        <v>1.5259409969481181E-2</v>
      </c>
      <c r="F85" s="138">
        <f t="shared" si="52"/>
        <v>600</v>
      </c>
      <c r="G85" s="554"/>
      <c r="H85" s="147" t="s">
        <v>33</v>
      </c>
      <c r="I85" s="448">
        <f>(C85-C82)*10</f>
        <v>1060</v>
      </c>
      <c r="J85" s="506">
        <f>F85/I85</f>
        <v>0.56603773584905659</v>
      </c>
      <c r="K85" s="562">
        <f>I85/ABS(F82)</f>
        <v>5.8888888888888893</v>
      </c>
    </row>
    <row r="86" spans="1:12" ht="16.5" hidden="1" outlineLevel="2" x14ac:dyDescent="0.15">
      <c r="A86" s="467">
        <f>B86-B78</f>
        <v>5</v>
      </c>
      <c r="B86" s="137">
        <v>42976</v>
      </c>
      <c r="C86" s="138">
        <v>3884</v>
      </c>
      <c r="D86" s="138">
        <v>3883</v>
      </c>
      <c r="E86" s="231">
        <f t="shared" si="51"/>
        <v>2.5746652935118434E-4</v>
      </c>
      <c r="F86" s="138">
        <f t="shared" si="52"/>
        <v>10</v>
      </c>
      <c r="G86" s="554"/>
      <c r="H86" s="147" t="s">
        <v>33</v>
      </c>
      <c r="I86" s="448">
        <f>(C86-C82)*10</f>
        <v>580</v>
      </c>
      <c r="J86" s="506">
        <f>F86/I86</f>
        <v>1.7241379310344827E-2</v>
      </c>
      <c r="K86" s="562">
        <f>I86/ABS(F82)</f>
        <v>3.2222222222222223</v>
      </c>
    </row>
    <row r="87" spans="1:12" ht="16.5" hidden="1" outlineLevel="2" x14ac:dyDescent="0.15">
      <c r="A87" s="467">
        <f>B87-B78</f>
        <v>6</v>
      </c>
      <c r="B87" s="137">
        <v>42977</v>
      </c>
      <c r="C87" s="138">
        <v>3871</v>
      </c>
      <c r="D87" s="138">
        <v>3890</v>
      </c>
      <c r="E87" s="139">
        <f t="shared" si="51"/>
        <v>-4.9082924308964096E-3</v>
      </c>
      <c r="F87" s="138">
        <f t="shared" si="52"/>
        <v>-190</v>
      </c>
      <c r="G87" s="554"/>
      <c r="H87" s="452" t="s">
        <v>40</v>
      </c>
      <c r="I87" s="448">
        <f>(C87-C82)*10</f>
        <v>450</v>
      </c>
      <c r="J87" s="506"/>
      <c r="K87" s="562">
        <f>I87/ABS(F82)</f>
        <v>2.5</v>
      </c>
    </row>
    <row r="88" spans="1:12" ht="16.5" hidden="1" outlineLevel="2" x14ac:dyDescent="0.15">
      <c r="A88" s="467">
        <f>B88-B78</f>
        <v>7</v>
      </c>
      <c r="B88" s="137">
        <v>42978</v>
      </c>
      <c r="C88" s="138">
        <v>3926</v>
      </c>
      <c r="D88" s="138">
        <v>3895</v>
      </c>
      <c r="E88" s="231">
        <f t="shared" si="51"/>
        <v>7.896077432501274E-3</v>
      </c>
      <c r="F88" s="138">
        <f t="shared" ref="F88" si="53">(C88-D88)*10</f>
        <v>310</v>
      </c>
      <c r="G88" s="554"/>
      <c r="H88" s="147" t="s">
        <v>33</v>
      </c>
      <c r="I88" s="448">
        <f>(C88-C82)*10</f>
        <v>1000</v>
      </c>
      <c r="J88" s="506">
        <f t="shared" ref="J88:J93" si="54">F88/I88</f>
        <v>0.31</v>
      </c>
      <c r="K88" s="562">
        <f>I88/ABS(F82)</f>
        <v>5.5555555555555554</v>
      </c>
    </row>
    <row r="89" spans="1:12" ht="16.5" hidden="1" outlineLevel="2" x14ac:dyDescent="0.15">
      <c r="A89" s="467">
        <f>B89-B78</f>
        <v>8</v>
      </c>
      <c r="B89" s="137">
        <v>42979</v>
      </c>
      <c r="C89" s="138">
        <v>4059</v>
      </c>
      <c r="D89" s="138">
        <v>3898</v>
      </c>
      <c r="E89" s="231">
        <f t="shared" ref="E89" si="55">(C89-D89)/C89</f>
        <v>3.9664942103966497E-2</v>
      </c>
      <c r="F89" s="138">
        <f t="shared" ref="F89" si="56">(C89-D89)*10</f>
        <v>1610</v>
      </c>
      <c r="G89" s="554"/>
      <c r="H89" s="147" t="s">
        <v>33</v>
      </c>
      <c r="I89" s="448">
        <f>(C89-C82)*10</f>
        <v>2330</v>
      </c>
      <c r="J89" s="506">
        <f t="shared" si="54"/>
        <v>0.69098712446351929</v>
      </c>
      <c r="K89" s="562">
        <f>I89/ABS(F82)</f>
        <v>12.944444444444445</v>
      </c>
    </row>
    <row r="90" spans="1:12" ht="16.5" hidden="1" outlineLevel="2" x14ac:dyDescent="0.15">
      <c r="A90" s="467">
        <f>B90-B78</f>
        <v>11</v>
      </c>
      <c r="B90" s="137">
        <v>42982</v>
      </c>
      <c r="C90" s="138">
        <v>4058</v>
      </c>
      <c r="D90" s="138">
        <v>3904</v>
      </c>
      <c r="E90" s="231">
        <f t="shared" ref="E90" si="57">(C90-D90)/C90</f>
        <v>3.7949728930507638E-2</v>
      </c>
      <c r="F90" s="138">
        <f t="shared" ref="F90" si="58">(C90-D90)*10</f>
        <v>1540</v>
      </c>
      <c r="G90" s="554"/>
      <c r="H90" s="147" t="s">
        <v>33</v>
      </c>
      <c r="I90" s="448">
        <f>(C90-C82)*10</f>
        <v>2320</v>
      </c>
      <c r="J90" s="506">
        <f t="shared" si="54"/>
        <v>0.66379310344827591</v>
      </c>
      <c r="K90" s="562">
        <f>I90/ABS(F82)</f>
        <v>12.888888888888889</v>
      </c>
    </row>
    <row r="91" spans="1:12" ht="16.5" hidden="1" outlineLevel="2" x14ac:dyDescent="0.15">
      <c r="A91" s="467">
        <f>B91-B78</f>
        <v>12</v>
      </c>
      <c r="B91" s="137">
        <v>42983</v>
      </c>
      <c r="C91" s="138">
        <v>4082</v>
      </c>
      <c r="D91" s="138">
        <v>3907</v>
      </c>
      <c r="E91" s="231">
        <f t="shared" ref="E91" si="59">(C91-D91)/C91</f>
        <v>4.2871141597256246E-2</v>
      </c>
      <c r="F91" s="138">
        <f t="shared" ref="F91" si="60">(C91-D91)*10</f>
        <v>1750</v>
      </c>
      <c r="G91" s="554"/>
      <c r="H91" s="147" t="s">
        <v>33</v>
      </c>
      <c r="I91" s="448">
        <f>(C91-C82)*10</f>
        <v>2560</v>
      </c>
      <c r="J91" s="506">
        <f t="shared" si="54"/>
        <v>0.68359375</v>
      </c>
      <c r="K91" s="562">
        <f>I91/ABS(F82)</f>
        <v>14.222222222222221</v>
      </c>
    </row>
    <row r="92" spans="1:12" ht="16.5" hidden="1" outlineLevel="2" x14ac:dyDescent="0.15">
      <c r="A92" s="467">
        <f>B92-B78</f>
        <v>13</v>
      </c>
      <c r="B92" s="137">
        <v>42984</v>
      </c>
      <c r="C92" s="138">
        <v>3986</v>
      </c>
      <c r="D92" s="138">
        <v>3908</v>
      </c>
      <c r="E92" s="231">
        <f t="shared" ref="E92" si="61">(C92-D92)/C92</f>
        <v>1.9568489713998997E-2</v>
      </c>
      <c r="F92" s="138">
        <f t="shared" ref="F92" si="62">(C92-D92)*10</f>
        <v>780</v>
      </c>
      <c r="G92" s="554"/>
      <c r="H92" s="147" t="s">
        <v>33</v>
      </c>
      <c r="I92" s="448">
        <f>(C92-C82)*10</f>
        <v>1600</v>
      </c>
      <c r="J92" s="506">
        <f t="shared" si="54"/>
        <v>0.48749999999999999</v>
      </c>
      <c r="K92" s="562">
        <f>I92/ABS(F82)</f>
        <v>8.8888888888888893</v>
      </c>
    </row>
    <row r="93" spans="1:12" ht="16.5" hidden="1" outlineLevel="2" x14ac:dyDescent="0.15">
      <c r="A93" s="467">
        <f>B93-B78</f>
        <v>14</v>
      </c>
      <c r="B93" s="137">
        <v>42985</v>
      </c>
      <c r="C93" s="138">
        <v>3959</v>
      </c>
      <c r="D93" s="138">
        <v>3912</v>
      </c>
      <c r="E93" s="231">
        <f t="shared" ref="E93" si="63">(C93-D93)/C93</f>
        <v>1.187168476888103E-2</v>
      </c>
      <c r="F93" s="138">
        <f t="shared" ref="F93" si="64">(C93-D93)*10</f>
        <v>470</v>
      </c>
      <c r="G93" s="554"/>
      <c r="H93" s="147" t="s">
        <v>33</v>
      </c>
      <c r="I93" s="448">
        <f>(C93-C82)*10</f>
        <v>1330</v>
      </c>
      <c r="J93" s="506">
        <f t="shared" si="54"/>
        <v>0.35338345864661652</v>
      </c>
      <c r="K93" s="562">
        <f>I93/ABS(F82)</f>
        <v>7.3888888888888893</v>
      </c>
    </row>
    <row r="94" spans="1:12" ht="120" hidden="1" outlineLevel="2" x14ac:dyDescent="0.15">
      <c r="A94" s="467">
        <f>B94-B78</f>
        <v>15</v>
      </c>
      <c r="B94" s="137">
        <v>42986</v>
      </c>
      <c r="C94" s="138">
        <v>3917</v>
      </c>
      <c r="D94" s="138">
        <v>3916</v>
      </c>
      <c r="E94" s="231">
        <f t="shared" ref="E94:E96" si="65">(C94-D94)/C94</f>
        <v>2.5529742149604291E-4</v>
      </c>
      <c r="F94" s="138">
        <f t="shared" ref="F94:F96" si="66">(C94-D94)*10</f>
        <v>10</v>
      </c>
      <c r="G94" s="554"/>
      <c r="H94" s="452" t="s">
        <v>40</v>
      </c>
      <c r="I94" s="448">
        <f>(C94-C82)*10</f>
        <v>910</v>
      </c>
      <c r="J94" s="506">
        <f t="shared" ref="J94" si="67">F94/I94</f>
        <v>1.098901098901099E-2</v>
      </c>
      <c r="K94" s="562">
        <f>I94/ABS(F82)</f>
        <v>5.0555555555555554</v>
      </c>
      <c r="L94" s="538" t="s">
        <v>44</v>
      </c>
    </row>
    <row r="95" spans="1:12" ht="132" hidden="1" outlineLevel="2" x14ac:dyDescent="0.15">
      <c r="A95" s="467">
        <f>B95-B78</f>
        <v>18</v>
      </c>
      <c r="B95" s="137">
        <v>42989</v>
      </c>
      <c r="C95" s="138">
        <v>3915</v>
      </c>
      <c r="D95" s="138">
        <v>3924</v>
      </c>
      <c r="E95" s="139">
        <f t="shared" ref="E95" si="68">(C95-D95)/C95</f>
        <v>-2.2988505747126436E-3</v>
      </c>
      <c r="F95" s="138"/>
      <c r="G95" s="554"/>
      <c r="H95" s="452" t="s">
        <v>40</v>
      </c>
      <c r="I95" s="448">
        <f>(C95-C82)*10</f>
        <v>890</v>
      </c>
      <c r="J95" s="506"/>
      <c r="K95" s="562">
        <f>I95/ABS(F82)</f>
        <v>4.9444444444444446</v>
      </c>
      <c r="L95" s="538" t="s">
        <v>45</v>
      </c>
    </row>
    <row r="96" spans="1:12" ht="16.5" hidden="1" outlineLevel="2" x14ac:dyDescent="0.15">
      <c r="A96" s="467">
        <f>B96-B78</f>
        <v>19</v>
      </c>
      <c r="B96" s="137">
        <v>42990</v>
      </c>
      <c r="C96" s="138">
        <v>3958</v>
      </c>
      <c r="D96" s="138">
        <v>3935</v>
      </c>
      <c r="E96" s="231">
        <f t="shared" si="65"/>
        <v>5.8110156644770082E-3</v>
      </c>
      <c r="F96" s="138">
        <f t="shared" si="66"/>
        <v>230</v>
      </c>
      <c r="G96" s="554"/>
      <c r="H96" s="147" t="s">
        <v>33</v>
      </c>
      <c r="I96" s="448">
        <f>(C96-C82)*10</f>
        <v>1320</v>
      </c>
      <c r="J96" s="506">
        <f t="shared" ref="J96" si="69">F96/I96</f>
        <v>0.17424242424242425</v>
      </c>
      <c r="K96" s="562">
        <f>I96/ABS(F82)</f>
        <v>7.333333333333333</v>
      </c>
      <c r="L96" s="538"/>
    </row>
    <row r="97" spans="1:12" ht="16.5" hidden="1" outlineLevel="2" x14ac:dyDescent="0.15">
      <c r="A97" s="467">
        <f>B97-B78</f>
        <v>20</v>
      </c>
      <c r="B97" s="137">
        <v>42991</v>
      </c>
      <c r="C97" s="138">
        <v>3914</v>
      </c>
      <c r="D97" s="138">
        <v>3940</v>
      </c>
      <c r="E97" s="139">
        <f t="shared" ref="E97" si="70">(C97-D97)/C97</f>
        <v>-6.6428206438426162E-3</v>
      </c>
      <c r="F97" s="138"/>
      <c r="G97" s="554"/>
      <c r="H97" s="452" t="s">
        <v>40</v>
      </c>
      <c r="I97" s="448">
        <f>(C97-C82)*10</f>
        <v>880</v>
      </c>
      <c r="J97" s="506"/>
      <c r="K97" s="562">
        <f>I97/ABS(F82)</f>
        <v>4.8888888888888893</v>
      </c>
      <c r="L97" s="538"/>
    </row>
    <row r="98" spans="1:12" ht="16.5" hidden="1" outlineLevel="2" x14ac:dyDescent="0.15">
      <c r="A98" s="467">
        <f>B98-B78</f>
        <v>21</v>
      </c>
      <c r="B98" s="137">
        <v>42992</v>
      </c>
      <c r="C98" s="138">
        <v>3832</v>
      </c>
      <c r="D98" s="138">
        <v>3936</v>
      </c>
      <c r="E98" s="139">
        <f t="shared" ref="E98" si="71">(C98-D98)/C98</f>
        <v>-2.7139874739039668E-2</v>
      </c>
      <c r="F98" s="138"/>
      <c r="G98" s="554"/>
      <c r="H98" s="452" t="s">
        <v>40</v>
      </c>
      <c r="I98" s="448">
        <f>(C98-C82)*10</f>
        <v>60</v>
      </c>
      <c r="J98" s="506"/>
      <c r="K98" s="562">
        <f>I98/ABS(F82)</f>
        <v>0.33333333333333331</v>
      </c>
    </row>
    <row r="99" spans="1:12" ht="40.5" hidden="1" customHeight="1" outlineLevel="1" x14ac:dyDescent="0.15">
      <c r="A99" s="772" t="s">
        <v>41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4"/>
    </row>
    <row r="100" spans="1:12" ht="16.5" x14ac:dyDescent="0.15">
      <c r="A100" s="769" t="s">
        <v>46</v>
      </c>
      <c r="B100" s="770"/>
      <c r="C100" s="770"/>
      <c r="D100" s="770"/>
      <c r="E100" s="770"/>
      <c r="F100" s="770"/>
      <c r="G100" s="770"/>
      <c r="H100" s="770"/>
      <c r="I100" s="771"/>
      <c r="J100" s="516"/>
      <c r="K100" s="516"/>
    </row>
    <row r="101" spans="1:12" ht="16.5" collapsed="1" x14ac:dyDescent="0.15">
      <c r="A101" s="552">
        <v>23</v>
      </c>
      <c r="B101" s="96">
        <v>43021</v>
      </c>
      <c r="C101" s="97">
        <v>3787</v>
      </c>
      <c r="D101" s="97">
        <v>3700</v>
      </c>
      <c r="E101" s="283">
        <f t="shared" ref="E101" si="72">(C101-D101)/C101</f>
        <v>2.2973329812516503E-2</v>
      </c>
      <c r="F101" s="97">
        <f t="shared" ref="F101" si="73">(C101-D101)*10</f>
        <v>870</v>
      </c>
      <c r="G101" s="97">
        <v>3671</v>
      </c>
      <c r="H101" s="335">
        <f t="shared" ref="H101" si="74">(G101-C101)*10</f>
        <v>-1160</v>
      </c>
      <c r="I101" s="154">
        <f>(-H101-F101)/F101</f>
        <v>0.33333333333333331</v>
      </c>
      <c r="J101" s="516"/>
      <c r="K101" s="516"/>
    </row>
    <row r="102" spans="1:12" ht="16.5" hidden="1" outlineLevel="1" x14ac:dyDescent="0.15">
      <c r="A102" s="763" t="s">
        <v>47</v>
      </c>
      <c r="B102" s="764"/>
      <c r="C102" s="764"/>
      <c r="D102" s="764"/>
      <c r="E102" s="764"/>
      <c r="F102" s="764"/>
      <c r="G102" s="764"/>
      <c r="H102" s="764"/>
      <c r="I102" s="764"/>
      <c r="J102" s="765"/>
      <c r="K102" s="766"/>
    </row>
    <row r="103" spans="1:12" ht="36" hidden="1" outlineLevel="1" x14ac:dyDescent="0.15">
      <c r="A103" s="371" t="s">
        <v>23</v>
      </c>
      <c r="B103" s="372" t="s">
        <v>14</v>
      </c>
      <c r="C103" s="373" t="s">
        <v>15</v>
      </c>
      <c r="D103" s="373" t="s">
        <v>9</v>
      </c>
      <c r="E103" s="571" t="s">
        <v>16</v>
      </c>
      <c r="F103" s="373" t="s">
        <v>17</v>
      </c>
      <c r="G103" s="572" t="s">
        <v>24</v>
      </c>
      <c r="H103" s="373" t="s">
        <v>25</v>
      </c>
      <c r="I103" s="374" t="s">
        <v>19</v>
      </c>
      <c r="J103" s="375" t="s">
        <v>26</v>
      </c>
      <c r="K103" s="588" t="s">
        <v>27</v>
      </c>
    </row>
    <row r="104" spans="1:12" hidden="1" outlineLevel="1" x14ac:dyDescent="0.15">
      <c r="A104" s="767" t="s">
        <v>28</v>
      </c>
      <c r="B104" s="761"/>
      <c r="C104" s="761"/>
      <c r="D104" s="761"/>
      <c r="E104" s="761"/>
      <c r="F104" s="761"/>
      <c r="G104" s="761"/>
      <c r="H104" s="761"/>
      <c r="I104" s="761"/>
      <c r="J104" s="761"/>
      <c r="K104" s="768"/>
    </row>
    <row r="105" spans="1:12" ht="16.5" hidden="1" outlineLevel="1" x14ac:dyDescent="0.15">
      <c r="A105" s="157">
        <f>B105-B101</f>
        <v>4</v>
      </c>
      <c r="B105" s="232">
        <v>43025</v>
      </c>
      <c r="C105" s="157">
        <v>3722</v>
      </c>
      <c r="D105" s="157">
        <v>3681</v>
      </c>
      <c r="E105" s="233">
        <f t="shared" ref="E105" si="75">(C105-D105)/C105</f>
        <v>1.1015583019881784E-2</v>
      </c>
      <c r="F105" s="157">
        <f t="shared" ref="F105" si="76">(C105-D105)*10</f>
        <v>410</v>
      </c>
      <c r="G105" s="438"/>
      <c r="H105" s="234" t="s">
        <v>48</v>
      </c>
      <c r="I105" s="589"/>
      <c r="J105" s="590"/>
      <c r="K105" s="591"/>
    </row>
    <row r="106" spans="1:12" ht="16.5" hidden="1" outlineLevel="1" x14ac:dyDescent="0.15">
      <c r="A106" s="138">
        <f>B106-B101</f>
        <v>5</v>
      </c>
      <c r="B106" s="137">
        <v>43026</v>
      </c>
      <c r="C106" s="138">
        <v>3671</v>
      </c>
      <c r="D106" s="138">
        <v>3673</v>
      </c>
      <c r="E106" s="139">
        <f t="shared" ref="E106" si="77">(C106-D106)/C106</f>
        <v>-5.4481067828929448E-4</v>
      </c>
      <c r="F106" s="138"/>
      <c r="G106" s="573"/>
      <c r="H106" s="235" t="s">
        <v>49</v>
      </c>
      <c r="I106" s="592">
        <f>(C106-C105)*10</f>
        <v>-510</v>
      </c>
      <c r="J106" s="590"/>
      <c r="K106" s="511">
        <f>(-I106-F105)/F105</f>
        <v>0.24390243902439024</v>
      </c>
    </row>
    <row r="107" spans="1:12" ht="16.5" hidden="1" outlineLevel="1" x14ac:dyDescent="0.15">
      <c r="A107" s="138">
        <f>B107-B101</f>
        <v>6</v>
      </c>
      <c r="B107" s="137">
        <v>43027</v>
      </c>
      <c r="C107" s="138">
        <v>3590</v>
      </c>
      <c r="D107" s="138">
        <v>3661</v>
      </c>
      <c r="E107" s="139">
        <f t="shared" ref="E107" si="78">(C107-D107)/C107</f>
        <v>-1.977715877437326E-2</v>
      </c>
      <c r="F107" s="138"/>
      <c r="G107" s="573"/>
      <c r="H107" s="235" t="s">
        <v>49</v>
      </c>
      <c r="I107" s="592">
        <f>(C107-C105)*10</f>
        <v>-1320</v>
      </c>
      <c r="J107" s="590"/>
      <c r="K107" s="593">
        <f>(-I107-F105)/F105</f>
        <v>2.2195121951219514</v>
      </c>
    </row>
    <row r="108" spans="1:12" ht="16.5" hidden="1" outlineLevel="1" x14ac:dyDescent="0.15">
      <c r="A108" s="574"/>
      <c r="B108" s="575"/>
      <c r="C108" s="576"/>
      <c r="D108" s="576"/>
      <c r="E108" s="577"/>
      <c r="F108" s="576"/>
      <c r="G108" s="578"/>
      <c r="H108" s="578"/>
      <c r="I108" s="594"/>
      <c r="J108" s="595"/>
      <c r="K108" s="596"/>
    </row>
    <row r="109" spans="1:12" ht="16.5" x14ac:dyDescent="0.15">
      <c r="A109" s="769" t="s">
        <v>47</v>
      </c>
      <c r="B109" s="770"/>
      <c r="C109" s="770"/>
      <c r="D109" s="770"/>
      <c r="E109" s="770"/>
      <c r="F109" s="770"/>
      <c r="G109" s="770"/>
      <c r="H109" s="770"/>
      <c r="I109" s="771"/>
      <c r="J109" s="516"/>
      <c r="K109" s="516"/>
    </row>
    <row r="110" spans="1:12" ht="16.5" collapsed="1" x14ac:dyDescent="0.15">
      <c r="A110" s="552">
        <v>24</v>
      </c>
      <c r="B110" s="96">
        <v>43031</v>
      </c>
      <c r="C110" s="97">
        <v>3693</v>
      </c>
      <c r="D110" s="97">
        <v>3656</v>
      </c>
      <c r="E110" s="283">
        <f t="shared" ref="E110" si="79">(C110-D110)/C110</f>
        <v>1.0018954779312212E-2</v>
      </c>
      <c r="F110" s="97">
        <f t="shared" ref="F110" si="80">(C110-D110)*10</f>
        <v>370</v>
      </c>
      <c r="G110" s="97">
        <v>3585</v>
      </c>
      <c r="H110" s="335">
        <f t="shared" ref="H110" si="81">(G110-C110)*10</f>
        <v>-1080</v>
      </c>
      <c r="I110" s="357">
        <f>(-H110-F110)/F110</f>
        <v>1.9189189189189189</v>
      </c>
      <c r="J110" s="516"/>
      <c r="K110" s="516"/>
    </row>
    <row r="111" spans="1:12" ht="16.5" hidden="1" outlineLevel="1" x14ac:dyDescent="0.15">
      <c r="A111" s="763" t="s">
        <v>47</v>
      </c>
      <c r="B111" s="764"/>
      <c r="C111" s="764"/>
      <c r="D111" s="764"/>
      <c r="E111" s="764"/>
      <c r="F111" s="764"/>
      <c r="G111" s="764"/>
      <c r="H111" s="764"/>
      <c r="I111" s="764"/>
      <c r="J111" s="765"/>
      <c r="K111" s="766"/>
    </row>
    <row r="112" spans="1:12" ht="36" hidden="1" outlineLevel="1" x14ac:dyDescent="0.15">
      <c r="A112" s="371" t="s">
        <v>23</v>
      </c>
      <c r="B112" s="372" t="s">
        <v>14</v>
      </c>
      <c r="C112" s="373" t="s">
        <v>15</v>
      </c>
      <c r="D112" s="373" t="s">
        <v>9</v>
      </c>
      <c r="E112" s="571" t="s">
        <v>16</v>
      </c>
      <c r="F112" s="373" t="s">
        <v>17</v>
      </c>
      <c r="G112" s="572" t="s">
        <v>24</v>
      </c>
      <c r="H112" s="373" t="s">
        <v>25</v>
      </c>
      <c r="I112" s="374" t="s">
        <v>19</v>
      </c>
      <c r="J112" s="375" t="s">
        <v>26</v>
      </c>
      <c r="K112" s="588" t="s">
        <v>27</v>
      </c>
    </row>
    <row r="113" spans="1:11" hidden="1" outlineLevel="1" x14ac:dyDescent="0.15">
      <c r="A113" s="767" t="s">
        <v>28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8"/>
    </row>
    <row r="114" spans="1:11" ht="16.5" hidden="1" outlineLevel="1" x14ac:dyDescent="0.15">
      <c r="A114" s="157">
        <f>B114-B110</f>
        <v>0</v>
      </c>
      <c r="B114" s="232">
        <v>43031</v>
      </c>
      <c r="C114" s="157">
        <v>3693</v>
      </c>
      <c r="D114" s="157">
        <v>3656</v>
      </c>
      <c r="E114" s="233">
        <f t="shared" ref="E114:E118" si="82">(C114-D114)/C114</f>
        <v>1.0018954779312212E-2</v>
      </c>
      <c r="F114" s="157">
        <f>(C114-D114)*10</f>
        <v>370</v>
      </c>
      <c r="G114" s="438"/>
      <c r="H114" s="234" t="s">
        <v>48</v>
      </c>
      <c r="I114" s="589"/>
      <c r="J114" s="590"/>
      <c r="K114" s="591"/>
    </row>
    <row r="115" spans="1:11" ht="16.5" hidden="1" outlineLevel="1" x14ac:dyDescent="0.15">
      <c r="A115" s="138">
        <f>B115-B110</f>
        <v>1</v>
      </c>
      <c r="B115" s="137">
        <v>43032</v>
      </c>
      <c r="C115" s="138">
        <v>3735</v>
      </c>
      <c r="D115" s="138">
        <v>3655</v>
      </c>
      <c r="E115" s="231">
        <f t="shared" si="82"/>
        <v>2.1419009370816599E-2</v>
      </c>
      <c r="F115" s="138">
        <f t="shared" ref="F115:F118" si="83">(C115-D115)*10</f>
        <v>800</v>
      </c>
      <c r="G115" s="573"/>
      <c r="H115" s="147" t="s">
        <v>50</v>
      </c>
      <c r="I115" s="597">
        <f>(C115-C114)*10</f>
        <v>420</v>
      </c>
      <c r="J115" s="590"/>
      <c r="K115" s="562">
        <f>I115/ABS(F114)</f>
        <v>1.1351351351351351</v>
      </c>
    </row>
    <row r="116" spans="1:11" ht="16.5" hidden="1" outlineLevel="1" x14ac:dyDescent="0.15">
      <c r="A116" s="138">
        <f>B116-B110</f>
        <v>2</v>
      </c>
      <c r="B116" s="137">
        <v>43033</v>
      </c>
      <c r="C116" s="138">
        <v>3701</v>
      </c>
      <c r="D116" s="138">
        <v>3658</v>
      </c>
      <c r="E116" s="231">
        <f t="shared" si="82"/>
        <v>1.1618481491488787E-2</v>
      </c>
      <c r="F116" s="138">
        <f t="shared" si="83"/>
        <v>430</v>
      </c>
      <c r="G116" s="573"/>
      <c r="H116" s="147" t="s">
        <v>50</v>
      </c>
      <c r="I116" s="597">
        <f>(C116-C114)*10</f>
        <v>80</v>
      </c>
      <c r="J116" s="590"/>
      <c r="K116" s="562">
        <f>I116/ABS(F114)</f>
        <v>0.21621621621621623</v>
      </c>
    </row>
    <row r="117" spans="1:11" ht="16.5" hidden="1" outlineLevel="1" x14ac:dyDescent="0.15">
      <c r="A117" s="138">
        <f>B117-B110</f>
        <v>3</v>
      </c>
      <c r="B117" s="137">
        <v>43034</v>
      </c>
      <c r="C117" s="138">
        <v>3656</v>
      </c>
      <c r="D117" s="138">
        <v>3663</v>
      </c>
      <c r="E117" s="139">
        <f t="shared" si="82"/>
        <v>-1.9146608315098468E-3</v>
      </c>
      <c r="F117" s="138">
        <f t="shared" si="83"/>
        <v>-70</v>
      </c>
      <c r="G117" s="573"/>
      <c r="H117" s="235" t="s">
        <v>49</v>
      </c>
      <c r="I117" s="592">
        <f>(C117-C114)*10</f>
        <v>-370</v>
      </c>
      <c r="J117" s="590"/>
      <c r="K117" s="511">
        <f>(-I117-F114)/F114</f>
        <v>0</v>
      </c>
    </row>
    <row r="118" spans="1:11" ht="16.5" hidden="1" outlineLevel="1" x14ac:dyDescent="0.15">
      <c r="A118" s="138">
        <f>B118-B110</f>
        <v>4</v>
      </c>
      <c r="B118" s="137">
        <v>43035</v>
      </c>
      <c r="C118" s="138">
        <v>3585</v>
      </c>
      <c r="D118" s="138">
        <v>3663</v>
      </c>
      <c r="E118" s="139">
        <f t="shared" si="82"/>
        <v>-2.1757322175732216E-2</v>
      </c>
      <c r="F118" s="138">
        <f t="shared" si="83"/>
        <v>-780</v>
      </c>
      <c r="G118" s="573"/>
      <c r="H118" s="235" t="s">
        <v>49</v>
      </c>
      <c r="I118" s="592">
        <f>(C118-C114)*10</f>
        <v>-1080</v>
      </c>
      <c r="J118" s="590"/>
      <c r="K118" s="511">
        <f>(-I118-F115)/F115</f>
        <v>0.35</v>
      </c>
    </row>
    <row r="119" spans="1:11" ht="16.5" x14ac:dyDescent="0.15">
      <c r="A119" s="769" t="s">
        <v>51</v>
      </c>
      <c r="B119" s="770"/>
      <c r="C119" s="770"/>
      <c r="D119" s="770"/>
      <c r="E119" s="770"/>
      <c r="F119" s="770"/>
      <c r="G119" s="770"/>
      <c r="H119" s="770"/>
      <c r="I119" s="771"/>
      <c r="J119" s="516"/>
      <c r="K119" s="516"/>
    </row>
    <row r="120" spans="1:11" ht="16.5" collapsed="1" x14ac:dyDescent="0.15">
      <c r="A120" s="552">
        <v>25</v>
      </c>
      <c r="B120" s="96">
        <v>43045</v>
      </c>
      <c r="C120" s="97">
        <v>3748</v>
      </c>
      <c r="D120" s="97">
        <v>3666</v>
      </c>
      <c r="E120" s="283">
        <f t="shared" ref="E120" si="84">(C120-D120)/C120</f>
        <v>2.1878335112059766E-2</v>
      </c>
      <c r="F120" s="97">
        <f t="shared" ref="F120" si="85">(C120-D120)*10</f>
        <v>820</v>
      </c>
      <c r="G120" s="97">
        <v>3863</v>
      </c>
      <c r="H120" s="99">
        <f t="shared" ref="H120" si="86">(G120-C120)*10</f>
        <v>1150</v>
      </c>
      <c r="I120" s="149">
        <f t="shared" ref="I120" si="87">H120/(F120)</f>
        <v>1.4024390243902438</v>
      </c>
      <c r="J120" s="516"/>
      <c r="K120" s="516"/>
    </row>
    <row r="121" spans="1:11" ht="16.5" hidden="1" outlineLevel="1" x14ac:dyDescent="0.15">
      <c r="A121" s="763" t="s">
        <v>47</v>
      </c>
      <c r="B121" s="764"/>
      <c r="C121" s="764"/>
      <c r="D121" s="764"/>
      <c r="E121" s="764"/>
      <c r="F121" s="764"/>
      <c r="G121" s="764"/>
      <c r="H121" s="764"/>
      <c r="I121" s="764"/>
      <c r="J121" s="765"/>
      <c r="K121" s="766"/>
    </row>
    <row r="122" spans="1:11" ht="36" hidden="1" outlineLevel="1" x14ac:dyDescent="0.15">
      <c r="A122" s="371" t="s">
        <v>23</v>
      </c>
      <c r="B122" s="372" t="s">
        <v>14</v>
      </c>
      <c r="C122" s="373" t="s">
        <v>15</v>
      </c>
      <c r="D122" s="373" t="s">
        <v>9</v>
      </c>
      <c r="E122" s="571" t="s">
        <v>16</v>
      </c>
      <c r="F122" s="373" t="s">
        <v>17</v>
      </c>
      <c r="G122" s="572" t="s">
        <v>24</v>
      </c>
      <c r="H122" s="373" t="s">
        <v>25</v>
      </c>
      <c r="I122" s="374" t="s">
        <v>19</v>
      </c>
      <c r="J122" s="375" t="s">
        <v>26</v>
      </c>
      <c r="K122" s="588" t="s">
        <v>27</v>
      </c>
    </row>
    <row r="123" spans="1:11" hidden="1" outlineLevel="1" collapsed="1" x14ac:dyDescent="0.15">
      <c r="A123" s="767" t="s">
        <v>52</v>
      </c>
      <c r="B123" s="761"/>
      <c r="C123" s="761"/>
      <c r="D123" s="761"/>
      <c r="E123" s="761"/>
      <c r="F123" s="761"/>
      <c r="G123" s="761"/>
      <c r="H123" s="761"/>
      <c r="I123" s="761"/>
      <c r="J123" s="761"/>
      <c r="K123" s="768"/>
    </row>
    <row r="124" spans="1:11" ht="16.5" hidden="1" outlineLevel="2" x14ac:dyDescent="0.15">
      <c r="A124" s="579">
        <f>B124-B120</f>
        <v>0</v>
      </c>
      <c r="B124" s="580">
        <v>43045</v>
      </c>
      <c r="C124" s="579">
        <v>3748</v>
      </c>
      <c r="D124" s="579">
        <v>3666</v>
      </c>
      <c r="E124" s="581">
        <f t="shared" ref="E124:E125" si="88">(C124-D124)/C124</f>
        <v>2.1878335112059766E-2</v>
      </c>
      <c r="F124" s="579">
        <f t="shared" ref="F124:F129" si="89">(C124-D124)*10</f>
        <v>820</v>
      </c>
      <c r="G124" s="582"/>
      <c r="H124" s="234" t="s">
        <v>48</v>
      </c>
      <c r="I124" s="598"/>
      <c r="J124" s="599"/>
      <c r="K124" s="600"/>
    </row>
    <row r="125" spans="1:11" ht="16.5" hidden="1" outlineLevel="2" x14ac:dyDescent="0.15">
      <c r="A125" s="579">
        <f>B125-B120</f>
        <v>1</v>
      </c>
      <c r="B125" s="580">
        <v>43046</v>
      </c>
      <c r="C125" s="579">
        <v>3727</v>
      </c>
      <c r="D125" s="579">
        <v>3678</v>
      </c>
      <c r="E125" s="581">
        <f t="shared" si="88"/>
        <v>1.314730346122887E-2</v>
      </c>
      <c r="F125" s="579">
        <f t="shared" si="89"/>
        <v>490</v>
      </c>
      <c r="G125" s="583"/>
      <c r="H125" s="147" t="s">
        <v>50</v>
      </c>
      <c r="I125" s="601">
        <f>(C125-C124)*10</f>
        <v>-210</v>
      </c>
      <c r="J125" s="599"/>
      <c r="K125" s="602"/>
    </row>
    <row r="126" spans="1:11" ht="16.5" hidden="1" outlineLevel="2" x14ac:dyDescent="0.15">
      <c r="A126" s="579">
        <f>B126-B120</f>
        <v>2</v>
      </c>
      <c r="B126" s="580">
        <v>43047</v>
      </c>
      <c r="C126" s="584">
        <v>3730</v>
      </c>
      <c r="D126" s="579">
        <v>3682</v>
      </c>
      <c r="E126" s="581">
        <f t="shared" ref="E126" si="90">(C126-D126)/C126</f>
        <v>1.2868632707774798E-2</v>
      </c>
      <c r="F126" s="579">
        <f t="shared" si="89"/>
        <v>480</v>
      </c>
      <c r="G126" s="583"/>
      <c r="H126" s="147" t="s">
        <v>50</v>
      </c>
      <c r="I126" s="601">
        <f>(C126-C124)*10</f>
        <v>-180</v>
      </c>
      <c r="J126" s="599"/>
      <c r="K126" s="602"/>
    </row>
    <row r="127" spans="1:11" ht="16.5" hidden="1" outlineLevel="2" x14ac:dyDescent="0.15">
      <c r="A127" s="579">
        <f>B127-B120</f>
        <v>3</v>
      </c>
      <c r="B127" s="580">
        <v>43048</v>
      </c>
      <c r="C127" s="585">
        <v>3756</v>
      </c>
      <c r="D127" s="579">
        <v>3681</v>
      </c>
      <c r="E127" s="581">
        <f t="shared" ref="E127" si="91">(C127-D127)/C127</f>
        <v>1.9968051118210862E-2</v>
      </c>
      <c r="F127" s="579">
        <f t="shared" si="89"/>
        <v>750</v>
      </c>
      <c r="G127" s="583"/>
      <c r="H127" s="147" t="s">
        <v>50</v>
      </c>
      <c r="I127" s="603">
        <f>(C127-C124)*10</f>
        <v>80</v>
      </c>
      <c r="J127" s="599"/>
      <c r="K127" s="602"/>
    </row>
    <row r="128" spans="1:11" ht="16.5" hidden="1" outlineLevel="2" x14ac:dyDescent="0.15">
      <c r="A128" s="579">
        <f>B128-B120</f>
        <v>4</v>
      </c>
      <c r="B128" s="580">
        <v>43049</v>
      </c>
      <c r="C128" s="585">
        <v>3807</v>
      </c>
      <c r="D128" s="579">
        <v>3681</v>
      </c>
      <c r="E128" s="581">
        <f t="shared" ref="E128" si="92">(C128-D128)/C128</f>
        <v>3.309692671394799E-2</v>
      </c>
      <c r="F128" s="579">
        <f t="shared" si="89"/>
        <v>1260</v>
      </c>
      <c r="G128" s="583"/>
      <c r="H128" s="147" t="s">
        <v>50</v>
      </c>
      <c r="I128" s="603">
        <f>(C128-C125)*10</f>
        <v>800</v>
      </c>
      <c r="J128" s="604"/>
      <c r="K128" s="602"/>
    </row>
    <row r="129" spans="1:11" ht="16.5" hidden="1" outlineLevel="2" x14ac:dyDescent="0.15">
      <c r="A129" s="579">
        <f>B129-B120</f>
        <v>7</v>
      </c>
      <c r="B129" s="580">
        <v>43052</v>
      </c>
      <c r="C129" s="585">
        <v>3835</v>
      </c>
      <c r="D129" s="579">
        <v>3687</v>
      </c>
      <c r="E129" s="581">
        <f t="shared" ref="E129" si="93">(C129-D129)/C129</f>
        <v>3.8591916558018254E-2</v>
      </c>
      <c r="F129" s="579">
        <f t="shared" si="89"/>
        <v>1480</v>
      </c>
      <c r="G129" s="583"/>
      <c r="H129" s="147" t="s">
        <v>50</v>
      </c>
      <c r="I129" s="603">
        <f>(C129-C124)*10</f>
        <v>870</v>
      </c>
      <c r="J129" s="604"/>
      <c r="K129" s="602"/>
    </row>
    <row r="130" spans="1:11" ht="16.5" hidden="1" outlineLevel="2" x14ac:dyDescent="0.15">
      <c r="A130" s="579">
        <f>B130-B120</f>
        <v>8</v>
      </c>
      <c r="B130" s="580">
        <v>43053</v>
      </c>
      <c r="C130" s="585">
        <v>3856</v>
      </c>
      <c r="D130" s="579">
        <v>3697</v>
      </c>
      <c r="E130" s="581">
        <f t="shared" ref="E130" si="94">(C130-D130)/C130</f>
        <v>4.1234439834024895E-2</v>
      </c>
      <c r="F130" s="579">
        <f t="shared" ref="F130" si="95">(C130-D130)*10</f>
        <v>1590</v>
      </c>
      <c r="G130" s="583"/>
      <c r="H130" s="147" t="s">
        <v>50</v>
      </c>
      <c r="I130" s="603">
        <f>(C130-C124)*10</f>
        <v>1080</v>
      </c>
      <c r="J130" s="675"/>
      <c r="K130" s="602"/>
    </row>
    <row r="131" spans="1:11" ht="16.5" hidden="1" outlineLevel="2" x14ac:dyDescent="0.15">
      <c r="A131" s="579">
        <f>B131-B120</f>
        <v>9</v>
      </c>
      <c r="B131" s="580">
        <v>43054</v>
      </c>
      <c r="C131" s="585">
        <v>3771</v>
      </c>
      <c r="D131" s="579">
        <v>3706</v>
      </c>
      <c r="E131" s="581">
        <f t="shared" ref="E131" si="96">(C131-D131)/C131</f>
        <v>1.7236807212940866E-2</v>
      </c>
      <c r="F131" s="579">
        <f t="shared" ref="F131" si="97">(C131-D131)*10</f>
        <v>650</v>
      </c>
      <c r="G131" s="583"/>
      <c r="H131" s="147" t="s">
        <v>50</v>
      </c>
      <c r="I131" s="603">
        <f>(C131-C124)*10</f>
        <v>230</v>
      </c>
      <c r="J131" s="675"/>
      <c r="K131" s="602"/>
    </row>
    <row r="132" spans="1:11" ht="16.5" hidden="1" outlineLevel="2" x14ac:dyDescent="0.15">
      <c r="A132" s="579">
        <f>B132-B120</f>
        <v>10</v>
      </c>
      <c r="B132" s="580">
        <v>43055</v>
      </c>
      <c r="C132" s="585">
        <v>3750</v>
      </c>
      <c r="D132" s="579">
        <v>3706</v>
      </c>
      <c r="E132" s="581">
        <f t="shared" ref="E132" si="98">(C132-D132)/C132</f>
        <v>1.1733333333333333E-2</v>
      </c>
      <c r="F132" s="579">
        <f t="shared" ref="F132" si="99">(C132-D132)*10</f>
        <v>440</v>
      </c>
      <c r="G132" s="583"/>
      <c r="H132" s="147" t="s">
        <v>50</v>
      </c>
      <c r="I132" s="676">
        <f>(C132-C124)*10</f>
        <v>20</v>
      </c>
      <c r="J132" s="677"/>
      <c r="K132" s="602"/>
    </row>
    <row r="133" spans="1:11" ht="16.5" hidden="1" outlineLevel="2" x14ac:dyDescent="0.15">
      <c r="A133" s="579">
        <f>B133-B120</f>
        <v>11</v>
      </c>
      <c r="B133" s="580">
        <v>43056</v>
      </c>
      <c r="C133" s="585">
        <v>3709</v>
      </c>
      <c r="D133" s="579">
        <v>3707</v>
      </c>
      <c r="E133" s="581">
        <f t="shared" ref="E133" si="100">(C133-D133)/C133</f>
        <v>5.392289026691831E-4</v>
      </c>
      <c r="F133" s="579">
        <f t="shared" ref="F133" si="101">(C133-D133)*10</f>
        <v>20</v>
      </c>
      <c r="G133" s="583"/>
      <c r="H133" s="147" t="s">
        <v>50</v>
      </c>
      <c r="I133" s="678">
        <f>(C133-C124)*10</f>
        <v>-390</v>
      </c>
      <c r="J133" s="599"/>
      <c r="K133" s="602"/>
    </row>
    <row r="134" spans="1:11" ht="16.5" hidden="1" outlineLevel="2" x14ac:dyDescent="0.15">
      <c r="A134" s="579">
        <f>B134-B120</f>
        <v>14</v>
      </c>
      <c r="B134" s="580">
        <v>43059</v>
      </c>
      <c r="C134" s="585">
        <v>3756</v>
      </c>
      <c r="D134" s="579">
        <v>3708</v>
      </c>
      <c r="E134" s="581">
        <f t="shared" ref="E134" si="102">(C134-D134)/C134</f>
        <v>1.2779552715654952E-2</v>
      </c>
      <c r="F134" s="579">
        <f t="shared" ref="F134" si="103">(C134-D134)*10</f>
        <v>480</v>
      </c>
      <c r="G134" s="583"/>
      <c r="H134" s="147" t="s">
        <v>50</v>
      </c>
      <c r="I134" s="676">
        <f>(C134-C124)*10</f>
        <v>80</v>
      </c>
      <c r="J134" s="599"/>
      <c r="K134" s="602"/>
    </row>
    <row r="135" spans="1:11" ht="16.5" hidden="1" outlineLevel="2" x14ac:dyDescent="0.15">
      <c r="A135" s="579">
        <f>B135-B120</f>
        <v>15</v>
      </c>
      <c r="B135" s="580">
        <v>43060</v>
      </c>
      <c r="C135" s="585">
        <v>3812</v>
      </c>
      <c r="D135" s="579">
        <v>3714</v>
      </c>
      <c r="E135" s="581">
        <f t="shared" ref="E135" si="104">(C135-D135)/C135</f>
        <v>2.5708289611752359E-2</v>
      </c>
      <c r="F135" s="579">
        <f t="shared" ref="F135" si="105">(C135-D135)*10</f>
        <v>980</v>
      </c>
      <c r="G135" s="583"/>
      <c r="H135" s="147" t="s">
        <v>50</v>
      </c>
      <c r="I135" s="676">
        <f>(C135-C124)*10</f>
        <v>640</v>
      </c>
      <c r="J135" s="599"/>
      <c r="K135" s="602"/>
    </row>
    <row r="136" spans="1:11" ht="16.5" hidden="1" outlineLevel="2" x14ac:dyDescent="0.15">
      <c r="A136" s="579">
        <f>B136-B120</f>
        <v>16</v>
      </c>
      <c r="B136" s="580">
        <v>43061</v>
      </c>
      <c r="C136" s="585">
        <v>3853</v>
      </c>
      <c r="D136" s="579">
        <v>3724</v>
      </c>
      <c r="E136" s="581">
        <f t="shared" ref="E136" si="106">(C136-D136)/C136</f>
        <v>3.3480404879314821E-2</v>
      </c>
      <c r="F136" s="579">
        <f t="shared" ref="F136" si="107">(C136-D136)*10</f>
        <v>1290</v>
      </c>
      <c r="G136" s="583"/>
      <c r="H136" s="147" t="s">
        <v>50</v>
      </c>
      <c r="I136" s="676">
        <f>(C136-C124)*10</f>
        <v>1050</v>
      </c>
      <c r="J136" s="599"/>
      <c r="K136" s="602"/>
    </row>
    <row r="137" spans="1:11" ht="16.5" hidden="1" outlineLevel="2" x14ac:dyDescent="0.15">
      <c r="A137" s="579">
        <f>B137-B120</f>
        <v>17</v>
      </c>
      <c r="B137" s="580">
        <v>43062</v>
      </c>
      <c r="C137" s="585">
        <v>3861</v>
      </c>
      <c r="D137" s="579">
        <v>3739</v>
      </c>
      <c r="E137" s="581">
        <f t="shared" ref="E137" si="108">(C137-D137)/C137</f>
        <v>3.1598031598031595E-2</v>
      </c>
      <c r="F137" s="579">
        <f t="shared" ref="F137" si="109">(C137-D137)*10</f>
        <v>1220</v>
      </c>
      <c r="G137" s="583"/>
      <c r="H137" s="147" t="s">
        <v>50</v>
      </c>
      <c r="I137" s="676">
        <f>(C137-C124)*10</f>
        <v>1130</v>
      </c>
      <c r="J137" s="599"/>
      <c r="K137" s="602"/>
    </row>
    <row r="138" spans="1:11" ht="16.5" hidden="1" outlineLevel="2" x14ac:dyDescent="0.15">
      <c r="A138" s="579">
        <f>B138-B120</f>
        <v>18</v>
      </c>
      <c r="B138" s="580">
        <v>43063</v>
      </c>
      <c r="C138" s="585">
        <v>3859</v>
      </c>
      <c r="D138" s="579">
        <v>3754</v>
      </c>
      <c r="E138" s="581">
        <f t="shared" ref="E138" si="110">(C138-D138)/C138</f>
        <v>2.7209121534076185E-2</v>
      </c>
      <c r="F138" s="579">
        <f t="shared" ref="F138" si="111">(C138-D138)*10</f>
        <v>1050</v>
      </c>
      <c r="G138" s="583"/>
      <c r="H138" s="147" t="s">
        <v>50</v>
      </c>
      <c r="I138" s="603">
        <f>(C138-C124)*10</f>
        <v>1110</v>
      </c>
      <c r="J138" s="599"/>
      <c r="K138" s="602"/>
    </row>
    <row r="139" spans="1:11" ht="16.5" hidden="1" outlineLevel="2" x14ac:dyDescent="0.15">
      <c r="A139" s="579">
        <f>B139-B120</f>
        <v>21</v>
      </c>
      <c r="B139" s="580">
        <v>43066</v>
      </c>
      <c r="C139" s="585">
        <v>3904</v>
      </c>
      <c r="D139" s="579">
        <v>3768</v>
      </c>
      <c r="E139" s="581">
        <f t="shared" ref="E139:E145" si="112">(C139-D139)/C139</f>
        <v>3.4836065573770489E-2</v>
      </c>
      <c r="F139" s="579">
        <f t="shared" ref="F139:F145" si="113">(C139-D139)*10</f>
        <v>1360</v>
      </c>
      <c r="G139" s="583"/>
      <c r="H139" s="147" t="s">
        <v>50</v>
      </c>
      <c r="I139" s="603">
        <f>(C139-C124)*10</f>
        <v>1560</v>
      </c>
      <c r="J139" s="599"/>
      <c r="K139" s="602"/>
    </row>
    <row r="140" spans="1:11" ht="16.5" hidden="1" outlineLevel="2" x14ac:dyDescent="0.15">
      <c r="A140" s="579">
        <f>B140-B120</f>
        <v>22</v>
      </c>
      <c r="B140" s="580">
        <v>43067</v>
      </c>
      <c r="C140" s="585">
        <v>3938</v>
      </c>
      <c r="D140" s="579">
        <v>3787</v>
      </c>
      <c r="E140" s="581">
        <f t="shared" si="112"/>
        <v>3.8344337227018792E-2</v>
      </c>
      <c r="F140" s="579">
        <f t="shared" si="113"/>
        <v>1510</v>
      </c>
      <c r="G140" s="583"/>
      <c r="H140" s="147" t="s">
        <v>50</v>
      </c>
      <c r="I140" s="603">
        <f>(C140-C124)*10</f>
        <v>1900</v>
      </c>
      <c r="J140" s="599"/>
      <c r="K140" s="602"/>
    </row>
    <row r="141" spans="1:11" ht="16.5" hidden="1" outlineLevel="2" x14ac:dyDescent="0.15">
      <c r="A141" s="579">
        <f>B141-B120</f>
        <v>23</v>
      </c>
      <c r="B141" s="580">
        <v>43068</v>
      </c>
      <c r="C141" s="585">
        <v>3998</v>
      </c>
      <c r="D141" s="579">
        <v>3805</v>
      </c>
      <c r="E141" s="581">
        <f t="shared" si="112"/>
        <v>4.827413706853427E-2</v>
      </c>
      <c r="F141" s="579">
        <f t="shared" si="113"/>
        <v>1930</v>
      </c>
      <c r="G141" s="583"/>
      <c r="H141" s="147" t="s">
        <v>50</v>
      </c>
      <c r="I141" s="603">
        <f>(C141-C124)*10</f>
        <v>2500</v>
      </c>
      <c r="J141" s="599"/>
      <c r="K141" s="602"/>
    </row>
    <row r="142" spans="1:11" ht="16.5" hidden="1" outlineLevel="2" x14ac:dyDescent="0.15">
      <c r="A142" s="605">
        <f>B142-B120</f>
        <v>24</v>
      </c>
      <c r="B142" s="606">
        <v>43069</v>
      </c>
      <c r="C142" s="607">
        <v>4030</v>
      </c>
      <c r="D142" s="605">
        <v>3826</v>
      </c>
      <c r="E142" s="608">
        <f t="shared" si="112"/>
        <v>5.0620347394540945E-2</v>
      </c>
      <c r="F142" s="605">
        <f t="shared" si="113"/>
        <v>2040</v>
      </c>
      <c r="G142" s="609"/>
      <c r="H142" s="610" t="s">
        <v>50</v>
      </c>
      <c r="I142" s="679">
        <f>(C142-C124)*10</f>
        <v>2820</v>
      </c>
      <c r="J142" s="680"/>
      <c r="K142" s="681"/>
    </row>
    <row r="143" spans="1:11" ht="16.5" hidden="1" outlineLevel="2" x14ac:dyDescent="0.15">
      <c r="A143" s="611">
        <f>B143-B120</f>
        <v>25</v>
      </c>
      <c r="B143" s="612">
        <v>43070</v>
      </c>
      <c r="C143" s="613">
        <v>4022</v>
      </c>
      <c r="D143" s="611">
        <v>3841</v>
      </c>
      <c r="E143" s="614">
        <f t="shared" si="112"/>
        <v>4.5002486325211338E-2</v>
      </c>
      <c r="F143" s="611">
        <f t="shared" si="113"/>
        <v>1810</v>
      </c>
      <c r="G143" s="615"/>
      <c r="H143" s="616" t="s">
        <v>50</v>
      </c>
      <c r="I143" s="676">
        <f>(C143-C124)*10</f>
        <v>2740</v>
      </c>
      <c r="J143" s="682"/>
      <c r="K143" s="602"/>
    </row>
    <row r="144" spans="1:11" ht="16.5" hidden="1" outlineLevel="2" x14ac:dyDescent="0.15">
      <c r="A144" s="617">
        <f>B144-B120</f>
        <v>28</v>
      </c>
      <c r="B144" s="618">
        <v>43073</v>
      </c>
      <c r="C144" s="619">
        <v>4104</v>
      </c>
      <c r="D144" s="619">
        <v>3860</v>
      </c>
      <c r="E144" s="620">
        <f t="shared" si="112"/>
        <v>5.9454191033138398E-2</v>
      </c>
      <c r="F144" s="619">
        <f t="shared" si="113"/>
        <v>2440</v>
      </c>
      <c r="G144" s="621"/>
      <c r="H144" s="622" t="s">
        <v>50</v>
      </c>
      <c r="I144" s="683">
        <f>(C144-C124)*10</f>
        <v>3560</v>
      </c>
      <c r="J144" s="684"/>
      <c r="K144" s="685"/>
    </row>
    <row r="145" spans="1:11" ht="16.5" hidden="1" outlineLevel="2" x14ac:dyDescent="0.15">
      <c r="A145" s="623">
        <f>B145-B120</f>
        <v>29</v>
      </c>
      <c r="B145" s="624">
        <v>43074</v>
      </c>
      <c r="C145" s="625">
        <v>4073</v>
      </c>
      <c r="D145" s="625">
        <v>3878</v>
      </c>
      <c r="E145" s="626">
        <f t="shared" si="112"/>
        <v>4.7876258286275473E-2</v>
      </c>
      <c r="F145" s="625">
        <f t="shared" si="113"/>
        <v>1950</v>
      </c>
      <c r="G145" s="627"/>
      <c r="H145" s="628" t="s">
        <v>50</v>
      </c>
      <c r="I145" s="686">
        <f>(C145-C124)*10</f>
        <v>3250</v>
      </c>
      <c r="J145" s="687"/>
      <c r="K145" s="688"/>
    </row>
    <row r="146" spans="1:11" hidden="1" outlineLevel="1" collapsed="1" x14ac:dyDescent="0.15">
      <c r="A146" s="760" t="s">
        <v>53</v>
      </c>
      <c r="B146" s="761"/>
      <c r="C146" s="761"/>
      <c r="D146" s="761"/>
      <c r="E146" s="761"/>
      <c r="F146" s="761"/>
      <c r="G146" s="761"/>
      <c r="H146" s="761"/>
      <c r="I146" s="761"/>
      <c r="J146" s="761"/>
      <c r="K146" s="762"/>
    </row>
    <row r="147" spans="1:11" ht="16.5" hidden="1" outlineLevel="2" x14ac:dyDescent="0.15">
      <c r="A147" s="623">
        <f>B147-B120</f>
        <v>30</v>
      </c>
      <c r="B147" s="624">
        <v>43075</v>
      </c>
      <c r="C147" s="625">
        <v>3974</v>
      </c>
      <c r="D147" s="625">
        <v>3890</v>
      </c>
      <c r="E147" s="626">
        <f>(C147-D147)/C147</f>
        <v>2.1137393054856568E-2</v>
      </c>
      <c r="F147" s="625">
        <f>(C147-D147)*10</f>
        <v>840</v>
      </c>
      <c r="G147" s="627"/>
      <c r="H147" s="628" t="s">
        <v>50</v>
      </c>
      <c r="I147" s="686">
        <f>(C147-C124)*10</f>
        <v>2260</v>
      </c>
      <c r="J147" s="687"/>
      <c r="K147" s="688"/>
    </row>
    <row r="148" spans="1:11" ht="16.5" hidden="1" outlineLevel="2" x14ac:dyDescent="0.15">
      <c r="A148" s="629">
        <f>B148-B120</f>
        <v>31</v>
      </c>
      <c r="B148" s="630">
        <v>43076</v>
      </c>
      <c r="C148" s="631">
        <v>3863</v>
      </c>
      <c r="D148" s="631">
        <v>3893</v>
      </c>
      <c r="E148" s="632">
        <f>(C148-D148)/C148</f>
        <v>-7.7659849857623607E-3</v>
      </c>
      <c r="F148" s="631">
        <f>(C148-D148)*10</f>
        <v>-300</v>
      </c>
      <c r="G148" s="633"/>
      <c r="H148" s="634" t="s">
        <v>49</v>
      </c>
      <c r="I148" s="689">
        <f>(C148-C125)*10</f>
        <v>1360</v>
      </c>
      <c r="J148" s="690"/>
      <c r="K148" s="691"/>
    </row>
    <row r="149" spans="1:11" ht="16.5" hidden="1" outlineLevel="2" x14ac:dyDescent="0.15">
      <c r="A149" s="629"/>
      <c r="B149" s="630"/>
      <c r="C149" s="631"/>
      <c r="D149" s="631"/>
      <c r="E149" s="635"/>
      <c r="F149" s="631"/>
      <c r="G149" s="633"/>
      <c r="H149" s="636"/>
      <c r="I149" s="689"/>
      <c r="J149" s="692"/>
      <c r="K149" s="693"/>
    </row>
    <row r="150" spans="1:11" ht="16.5" hidden="1" outlineLevel="2" x14ac:dyDescent="0.15">
      <c r="A150" s="637"/>
      <c r="B150" s="638"/>
      <c r="C150" s="585"/>
      <c r="D150" s="585"/>
      <c r="E150" s="639"/>
      <c r="F150" s="585"/>
      <c r="G150" s="640"/>
      <c r="H150" s="641"/>
      <c r="I150" s="694"/>
      <c r="J150" s="695"/>
      <c r="K150" s="696"/>
    </row>
    <row r="151" spans="1:11" ht="16.5" hidden="1" outlineLevel="2" x14ac:dyDescent="0.15">
      <c r="A151" s="637"/>
      <c r="B151" s="638"/>
      <c r="C151" s="585"/>
      <c r="D151" s="585"/>
      <c r="E151" s="639"/>
      <c r="F151" s="585"/>
      <c r="G151" s="640"/>
      <c r="H151" s="641"/>
      <c r="I151" s="694"/>
      <c r="J151" s="695"/>
      <c r="K151" s="696"/>
    </row>
    <row r="152" spans="1:11" ht="16.5" hidden="1" outlineLevel="2" x14ac:dyDescent="0.15">
      <c r="A152" s="637"/>
      <c r="B152" s="638"/>
      <c r="C152" s="585"/>
      <c r="D152" s="585"/>
      <c r="E152" s="639"/>
      <c r="F152" s="585"/>
      <c r="G152" s="640"/>
      <c r="H152" s="641"/>
      <c r="I152" s="694"/>
      <c r="J152" s="697"/>
      <c r="K152" s="691"/>
    </row>
    <row r="153" spans="1:11" ht="16.5" hidden="1" outlineLevel="2" x14ac:dyDescent="0.15">
      <c r="A153" s="642"/>
      <c r="B153" s="643"/>
      <c r="C153" s="644"/>
      <c r="D153" s="644"/>
      <c r="E153" s="645"/>
      <c r="F153" s="644"/>
      <c r="G153" s="646"/>
      <c r="H153" s="646"/>
      <c r="I153" s="698"/>
      <c r="J153" s="699"/>
      <c r="K153" s="700"/>
    </row>
    <row r="154" spans="1:11" ht="16.5" x14ac:dyDescent="0.15">
      <c r="A154" s="751" t="s">
        <v>51</v>
      </c>
      <c r="B154" s="752"/>
      <c r="C154" s="752"/>
      <c r="D154" s="752"/>
      <c r="E154" s="752"/>
      <c r="F154" s="752"/>
      <c r="G154" s="752"/>
      <c r="H154" s="752"/>
      <c r="I154" s="753"/>
      <c r="J154" s="516"/>
      <c r="K154" s="516"/>
    </row>
    <row r="155" spans="1:11" ht="16.5" collapsed="1" x14ac:dyDescent="0.15">
      <c r="A155" s="647">
        <v>26</v>
      </c>
      <c r="B155" s="272">
        <v>43077</v>
      </c>
      <c r="C155" s="273">
        <v>3934</v>
      </c>
      <c r="D155" s="273">
        <v>3898</v>
      </c>
      <c r="E155" s="648">
        <f t="shared" ref="E155:E162" si="114">(C155-D155)/C155</f>
        <v>9.1509913573970519E-3</v>
      </c>
      <c r="F155" s="273">
        <f t="shared" ref="F155:F160" si="115">(C155-D155)*10</f>
        <v>360</v>
      </c>
      <c r="G155" s="273">
        <v>3830</v>
      </c>
      <c r="H155" s="275">
        <f>(G155-C155)*10</f>
        <v>-1040</v>
      </c>
      <c r="I155" s="701">
        <f>(-H155-F155)/F155</f>
        <v>1.8888888888888888</v>
      </c>
      <c r="J155" s="516"/>
      <c r="K155" s="192"/>
    </row>
    <row r="156" spans="1:11" hidden="1" outlineLevel="1" x14ac:dyDescent="0.15">
      <c r="A156" s="649" t="s">
        <v>23</v>
      </c>
      <c r="B156" s="650" t="s">
        <v>14</v>
      </c>
      <c r="C156" s="651" t="s">
        <v>15</v>
      </c>
      <c r="D156" s="651" t="s">
        <v>9</v>
      </c>
      <c r="E156" s="652" t="s">
        <v>16</v>
      </c>
      <c r="F156" s="651" t="s">
        <v>17</v>
      </c>
      <c r="G156" s="653" t="s">
        <v>24</v>
      </c>
      <c r="H156" s="651" t="s">
        <v>25</v>
      </c>
      <c r="I156" s="702" t="s">
        <v>19</v>
      </c>
    </row>
    <row r="157" spans="1:11" hidden="1" outlineLevel="1" x14ac:dyDescent="0.15">
      <c r="A157" s="748" t="s">
        <v>52</v>
      </c>
      <c r="B157" s="749"/>
      <c r="C157" s="749"/>
      <c r="D157" s="749"/>
      <c r="E157" s="749"/>
      <c r="F157" s="749"/>
      <c r="G157" s="749"/>
      <c r="H157" s="749"/>
      <c r="I157" s="750"/>
      <c r="J157" s="516"/>
      <c r="K157" s="516"/>
    </row>
    <row r="158" spans="1:11" ht="16.5" hidden="1" outlineLevel="1" x14ac:dyDescent="0.15">
      <c r="A158" s="654">
        <f>B158-B155</f>
        <v>0</v>
      </c>
      <c r="B158" s="638">
        <v>43077</v>
      </c>
      <c r="C158" s="585">
        <v>3934</v>
      </c>
      <c r="D158" s="585">
        <v>3898</v>
      </c>
      <c r="E158" s="639">
        <f t="shared" si="114"/>
        <v>9.1509913573970519E-3</v>
      </c>
      <c r="F158" s="585">
        <f t="shared" si="115"/>
        <v>360</v>
      </c>
      <c r="G158" s="655"/>
      <c r="H158" s="656" t="s">
        <v>48</v>
      </c>
      <c r="I158" s="703">
        <f>(C158-C158)*10</f>
        <v>0</v>
      </c>
    </row>
    <row r="159" spans="1:11" ht="16.5" hidden="1" outlineLevel="1" x14ac:dyDescent="0.15">
      <c r="A159" s="654">
        <f>B159-B155</f>
        <v>3</v>
      </c>
      <c r="B159" s="638">
        <v>43080</v>
      </c>
      <c r="C159" s="585">
        <v>3949</v>
      </c>
      <c r="D159" s="585">
        <v>3903</v>
      </c>
      <c r="E159" s="639">
        <f t="shared" si="114"/>
        <v>1.1648518612306914E-2</v>
      </c>
      <c r="F159" s="585">
        <f t="shared" si="115"/>
        <v>460</v>
      </c>
      <c r="G159" s="655"/>
      <c r="H159" s="295" t="s">
        <v>50</v>
      </c>
      <c r="I159" s="703">
        <f>(C159-C158)*10</f>
        <v>150</v>
      </c>
    </row>
    <row r="160" spans="1:11" ht="16.5" hidden="1" outlineLevel="1" x14ac:dyDescent="0.15">
      <c r="A160" s="654">
        <f>B160-B155</f>
        <v>4</v>
      </c>
      <c r="B160" s="638">
        <v>43081</v>
      </c>
      <c r="C160" s="585">
        <v>3923</v>
      </c>
      <c r="D160" s="585">
        <v>3911</v>
      </c>
      <c r="E160" s="639">
        <f t="shared" si="114"/>
        <v>3.0588835075197555E-3</v>
      </c>
      <c r="F160" s="585">
        <f t="shared" si="115"/>
        <v>120</v>
      </c>
      <c r="G160" s="655"/>
      <c r="H160" s="295" t="s">
        <v>50</v>
      </c>
      <c r="I160" s="704">
        <f>(C160-C158)*10</f>
        <v>-110</v>
      </c>
    </row>
    <row r="161" spans="1:11" ht="16.5" hidden="1" outlineLevel="1" x14ac:dyDescent="0.15">
      <c r="A161" s="654">
        <f>B161-B155</f>
        <v>5</v>
      </c>
      <c r="B161" s="638">
        <v>43082</v>
      </c>
      <c r="C161" s="585">
        <v>3888</v>
      </c>
      <c r="D161" s="585">
        <v>3918</v>
      </c>
      <c r="E161" s="657">
        <f t="shared" si="114"/>
        <v>-7.716049382716049E-3</v>
      </c>
      <c r="F161" s="585"/>
      <c r="G161" s="655"/>
      <c r="H161" s="295" t="s">
        <v>50</v>
      </c>
      <c r="I161" s="704">
        <f>(C161-C158)*10</f>
        <v>-460</v>
      </c>
    </row>
    <row r="162" spans="1:11" ht="16.5" hidden="1" outlineLevel="1" x14ac:dyDescent="0.15">
      <c r="A162" s="654">
        <f>B162-B155</f>
        <v>6</v>
      </c>
      <c r="B162" s="638">
        <v>43083</v>
      </c>
      <c r="C162" s="585">
        <v>3830</v>
      </c>
      <c r="D162" s="585">
        <v>3925</v>
      </c>
      <c r="E162" s="657">
        <f t="shared" si="114"/>
        <v>-2.4804177545691905E-2</v>
      </c>
      <c r="F162" s="585"/>
      <c r="G162" s="655"/>
      <c r="H162" s="135" t="s">
        <v>49</v>
      </c>
      <c r="I162" s="704">
        <f>(C162-C158)*10</f>
        <v>-1040</v>
      </c>
    </row>
    <row r="163" spans="1:11" ht="16.5" hidden="1" outlineLevel="1" x14ac:dyDescent="0.15">
      <c r="A163" s="658"/>
      <c r="B163" s="659"/>
      <c r="C163" s="660"/>
      <c r="D163" s="660"/>
      <c r="E163" s="661"/>
      <c r="F163" s="660"/>
      <c r="G163" s="662"/>
      <c r="H163" s="663"/>
      <c r="I163" s="705"/>
      <c r="J163" s="192"/>
      <c r="K163" s="192"/>
    </row>
    <row r="164" spans="1:11" ht="16.5" x14ac:dyDescent="0.15">
      <c r="A164" s="751" t="s">
        <v>54</v>
      </c>
      <c r="B164" s="752"/>
      <c r="C164" s="752"/>
      <c r="D164" s="752"/>
      <c r="E164" s="752"/>
      <c r="F164" s="752"/>
      <c r="G164" s="752"/>
      <c r="H164" s="752"/>
      <c r="I164" s="753"/>
      <c r="J164" s="192"/>
      <c r="K164" s="192"/>
    </row>
    <row r="165" spans="1:11" ht="16.5" x14ac:dyDescent="0.15">
      <c r="A165" s="647">
        <v>27</v>
      </c>
      <c r="B165" s="272">
        <v>43130</v>
      </c>
      <c r="C165" s="273">
        <v>3903</v>
      </c>
      <c r="D165" s="273">
        <v>3845</v>
      </c>
      <c r="E165" s="648">
        <f>(C165-D165)/C165</f>
        <v>1.4860363822700487E-2</v>
      </c>
      <c r="F165" s="273">
        <f>(C165-D165)*10</f>
        <v>580</v>
      </c>
      <c r="G165" s="273">
        <v>3848</v>
      </c>
      <c r="H165" s="275">
        <f>(G165-C165)*10</f>
        <v>-550</v>
      </c>
      <c r="I165" s="706">
        <f>(-H165-F165)/F165</f>
        <v>-5.1724137931034482E-2</v>
      </c>
      <c r="J165" s="192"/>
      <c r="K165" s="192"/>
    </row>
    <row r="166" spans="1:11" ht="16.5" x14ac:dyDescent="0.15">
      <c r="A166" s="751" t="s">
        <v>54</v>
      </c>
      <c r="B166" s="752"/>
      <c r="C166" s="752"/>
      <c r="D166" s="752"/>
      <c r="E166" s="752"/>
      <c r="F166" s="752"/>
      <c r="G166" s="752"/>
      <c r="H166" s="752"/>
      <c r="I166" s="753"/>
      <c r="J166" s="192"/>
      <c r="K166" s="192"/>
    </row>
    <row r="167" spans="1:11" ht="16.5" collapsed="1" x14ac:dyDescent="0.15">
      <c r="A167" s="647">
        <v>28</v>
      </c>
      <c r="B167" s="272">
        <v>43154</v>
      </c>
      <c r="C167" s="273">
        <v>3930</v>
      </c>
      <c r="D167" s="273">
        <v>3907</v>
      </c>
      <c r="E167" s="648">
        <f t="shared" ref="E167:E172" si="116">(C167-D167)/C167</f>
        <v>5.8524173027989825E-3</v>
      </c>
      <c r="F167" s="273">
        <f t="shared" ref="F167:F172" si="117">(C167-D167)*10</f>
        <v>230</v>
      </c>
      <c r="G167" s="273">
        <v>3934</v>
      </c>
      <c r="H167" s="664">
        <f>(G167-C167)*10</f>
        <v>40</v>
      </c>
      <c r="I167" s="149">
        <f>H167/(F167)</f>
        <v>0.17391304347826086</v>
      </c>
      <c r="J167" s="192"/>
      <c r="K167" s="192"/>
    </row>
    <row r="168" spans="1:11" hidden="1" outlineLevel="1" x14ac:dyDescent="0.15">
      <c r="A168" s="649" t="s">
        <v>23</v>
      </c>
      <c r="B168" s="650" t="s">
        <v>14</v>
      </c>
      <c r="C168" s="651" t="s">
        <v>15</v>
      </c>
      <c r="D168" s="651" t="s">
        <v>9</v>
      </c>
      <c r="E168" s="652" t="s">
        <v>16</v>
      </c>
      <c r="F168" s="651" t="s">
        <v>17</v>
      </c>
      <c r="G168" s="653" t="s">
        <v>55</v>
      </c>
      <c r="H168" s="651" t="s">
        <v>25</v>
      </c>
      <c r="I168" s="702" t="s">
        <v>19</v>
      </c>
      <c r="J168" s="192"/>
      <c r="K168" s="192"/>
    </row>
    <row r="169" spans="1:11" hidden="1" outlineLevel="1" x14ac:dyDescent="0.15">
      <c r="A169" s="748" t="s">
        <v>52</v>
      </c>
      <c r="B169" s="749"/>
      <c r="C169" s="749"/>
      <c r="D169" s="749"/>
      <c r="E169" s="749"/>
      <c r="F169" s="749"/>
      <c r="G169" s="749"/>
      <c r="H169" s="749"/>
      <c r="I169" s="750"/>
      <c r="J169" s="192"/>
      <c r="K169" s="192"/>
    </row>
    <row r="170" spans="1:11" ht="16.5" hidden="1" outlineLevel="1" x14ac:dyDescent="0.15">
      <c r="A170" s="654">
        <f>B170-B167</f>
        <v>0</v>
      </c>
      <c r="B170" s="638">
        <v>43154</v>
      </c>
      <c r="C170" s="585">
        <v>3930</v>
      </c>
      <c r="D170" s="585">
        <v>3907</v>
      </c>
      <c r="E170" s="639">
        <f t="shared" si="116"/>
        <v>5.8524173027989825E-3</v>
      </c>
      <c r="F170" s="585">
        <f t="shared" si="117"/>
        <v>230</v>
      </c>
      <c r="G170" s="665">
        <f>C167-C167*(1.65/100)</f>
        <v>3865.1550000000002</v>
      </c>
      <c r="H170" s="656" t="s">
        <v>48</v>
      </c>
      <c r="I170" s="703">
        <f>(C170-C170)*10</f>
        <v>0</v>
      </c>
      <c r="J170" s="192"/>
      <c r="K170" s="192"/>
    </row>
    <row r="171" spans="1:11" ht="16.5" hidden="1" outlineLevel="1" x14ac:dyDescent="0.15">
      <c r="A171" s="654">
        <f>B171-B167</f>
        <v>3</v>
      </c>
      <c r="B171" s="638">
        <v>43157</v>
      </c>
      <c r="C171" s="585">
        <v>4006</v>
      </c>
      <c r="D171" s="585">
        <v>3915</v>
      </c>
      <c r="E171" s="639">
        <f t="shared" si="116"/>
        <v>2.2715926110833749E-2</v>
      </c>
      <c r="F171" s="585">
        <f t="shared" si="117"/>
        <v>910</v>
      </c>
      <c r="G171" s="665">
        <f t="shared" ref="G171:G176" si="118">C170-C170*(1.65/100)</f>
        <v>3865.1550000000002</v>
      </c>
      <c r="H171" s="295" t="s">
        <v>50</v>
      </c>
      <c r="I171" s="703">
        <f>(C171-C170)*10</f>
        <v>760</v>
      </c>
      <c r="J171" s="192"/>
      <c r="K171" s="192"/>
    </row>
    <row r="172" spans="1:11" ht="16.5" hidden="1" outlineLevel="1" x14ac:dyDescent="0.15">
      <c r="A172" s="654">
        <f>B172-B167</f>
        <v>4</v>
      </c>
      <c r="B172" s="638">
        <v>43158</v>
      </c>
      <c r="C172" s="585">
        <v>4009</v>
      </c>
      <c r="D172" s="585">
        <v>3920</v>
      </c>
      <c r="E172" s="639">
        <f t="shared" si="116"/>
        <v>2.2200049887752558E-2</v>
      </c>
      <c r="F172" s="585">
        <f t="shared" si="117"/>
        <v>890</v>
      </c>
      <c r="G172" s="665">
        <f t="shared" si="118"/>
        <v>3939.9009999999998</v>
      </c>
      <c r="H172" s="295" t="s">
        <v>50</v>
      </c>
      <c r="I172" s="703">
        <f>(C172-C170)*10</f>
        <v>790</v>
      </c>
      <c r="J172" s="192"/>
      <c r="K172" s="192"/>
    </row>
    <row r="173" spans="1:11" ht="16.5" hidden="1" outlineLevel="1" x14ac:dyDescent="0.15">
      <c r="A173" s="654">
        <f>B173-B167</f>
        <v>5</v>
      </c>
      <c r="B173" s="638">
        <v>43159</v>
      </c>
      <c r="C173" s="585">
        <v>3995</v>
      </c>
      <c r="D173" s="585">
        <v>3924</v>
      </c>
      <c r="E173" s="639">
        <f t="shared" ref="E173:E176" si="119">(C173-D173)/C173</f>
        <v>1.7772215269086358E-2</v>
      </c>
      <c r="F173" s="585">
        <f t="shared" ref="F173:F176" si="120">(C173-D173)*10</f>
        <v>710</v>
      </c>
      <c r="G173" s="665">
        <f t="shared" si="118"/>
        <v>3942.8515000000002</v>
      </c>
      <c r="H173" s="295" t="s">
        <v>50</v>
      </c>
      <c r="I173" s="703">
        <f>(C173-C170)*10</f>
        <v>650</v>
      </c>
      <c r="J173" s="192"/>
      <c r="K173" s="192"/>
    </row>
    <row r="174" spans="1:11" ht="16.5" hidden="1" outlineLevel="1" x14ac:dyDescent="0.15">
      <c r="A174" s="654">
        <f>B174-B167</f>
        <v>6</v>
      </c>
      <c r="B174" s="638">
        <v>43160</v>
      </c>
      <c r="C174" s="585">
        <v>4006</v>
      </c>
      <c r="D174" s="585">
        <v>3929</v>
      </c>
      <c r="E174" s="639">
        <f t="shared" si="119"/>
        <v>1.9221168247628557E-2</v>
      </c>
      <c r="F174" s="585">
        <f t="shared" si="120"/>
        <v>770</v>
      </c>
      <c r="G174" s="665">
        <f t="shared" si="118"/>
        <v>3929.0825</v>
      </c>
      <c r="H174" s="295" t="s">
        <v>50</v>
      </c>
      <c r="I174" s="703">
        <f>(C174-C170)*10</f>
        <v>760</v>
      </c>
      <c r="J174" s="192"/>
      <c r="K174" s="192"/>
    </row>
    <row r="175" spans="1:11" ht="16.5" hidden="1" outlineLevel="1" x14ac:dyDescent="0.15">
      <c r="A175" s="654">
        <f>B175-B167</f>
        <v>7</v>
      </c>
      <c r="B175" s="638">
        <v>43161</v>
      </c>
      <c r="C175" s="585">
        <v>3999</v>
      </c>
      <c r="D175" s="585">
        <v>3932</v>
      </c>
      <c r="E175" s="639">
        <f t="shared" si="119"/>
        <v>1.6754188547136784E-2</v>
      </c>
      <c r="F175" s="585">
        <f t="shared" si="120"/>
        <v>670</v>
      </c>
      <c r="G175" s="665">
        <f t="shared" si="118"/>
        <v>3939.9009999999998</v>
      </c>
      <c r="H175" s="295" t="s">
        <v>50</v>
      </c>
      <c r="I175" s="703">
        <f>(C175-C170)*10</f>
        <v>690</v>
      </c>
      <c r="J175" s="192"/>
      <c r="K175" s="192"/>
    </row>
    <row r="176" spans="1:11" ht="16.5" hidden="1" outlineLevel="1" x14ac:dyDescent="0.15">
      <c r="A176" s="654">
        <f>B176-B167</f>
        <v>10</v>
      </c>
      <c r="B176" s="638">
        <v>43164</v>
      </c>
      <c r="C176" s="585">
        <v>3934</v>
      </c>
      <c r="D176" s="585">
        <v>3932</v>
      </c>
      <c r="E176" s="639">
        <f t="shared" si="119"/>
        <v>5.0838840874428064E-4</v>
      </c>
      <c r="F176" s="585">
        <f t="shared" si="120"/>
        <v>20</v>
      </c>
      <c r="G176" s="665">
        <f t="shared" si="118"/>
        <v>3933.0165000000002</v>
      </c>
      <c r="H176" s="135" t="s">
        <v>49</v>
      </c>
      <c r="I176" s="703">
        <f>(C176-C170)*10</f>
        <v>40</v>
      </c>
      <c r="J176" s="192"/>
      <c r="K176" s="192"/>
    </row>
    <row r="177" spans="1:11" ht="16.5" x14ac:dyDescent="0.15">
      <c r="A177" s="751" t="s">
        <v>56</v>
      </c>
      <c r="B177" s="752"/>
      <c r="C177" s="752"/>
      <c r="D177" s="752"/>
      <c r="E177" s="752"/>
      <c r="F177" s="752"/>
      <c r="G177" s="752"/>
      <c r="H177" s="752"/>
      <c r="I177" s="753"/>
      <c r="J177" s="192"/>
      <c r="K177" s="192"/>
    </row>
    <row r="178" spans="1:11" ht="16.5" collapsed="1" x14ac:dyDescent="0.15">
      <c r="A178" s="647">
        <v>29</v>
      </c>
      <c r="B178" s="272">
        <v>43165</v>
      </c>
      <c r="C178" s="273">
        <v>3946</v>
      </c>
      <c r="D178" s="273">
        <v>3932</v>
      </c>
      <c r="E178" s="648">
        <f>(C178-D178)/C178</f>
        <v>3.5478966041561076E-3</v>
      </c>
      <c r="F178" s="273">
        <f>(C178-D178)*10</f>
        <v>140</v>
      </c>
      <c r="G178" s="273">
        <v>3873</v>
      </c>
      <c r="H178" s="664">
        <f>(G178-C178)*10</f>
        <v>-730</v>
      </c>
      <c r="I178" s="701">
        <f>(-H178-F178)/F178</f>
        <v>4.2142857142857144</v>
      </c>
      <c r="J178" s="192"/>
      <c r="K178" s="192"/>
    </row>
    <row r="179" spans="1:11" hidden="1" outlineLevel="1" x14ac:dyDescent="0.15">
      <c r="A179" s="649" t="s">
        <v>23</v>
      </c>
      <c r="B179" s="650" t="s">
        <v>14</v>
      </c>
      <c r="C179" s="651" t="s">
        <v>15</v>
      </c>
      <c r="D179" s="651" t="s">
        <v>9</v>
      </c>
      <c r="E179" s="652" t="s">
        <v>16</v>
      </c>
      <c r="F179" s="651" t="s">
        <v>17</v>
      </c>
      <c r="G179" s="653" t="s">
        <v>55</v>
      </c>
      <c r="H179" s="651" t="s">
        <v>25</v>
      </c>
      <c r="I179" s="702" t="s">
        <v>19</v>
      </c>
      <c r="J179" s="192"/>
      <c r="K179" s="192"/>
    </row>
    <row r="180" spans="1:11" hidden="1" outlineLevel="1" x14ac:dyDescent="0.15">
      <c r="A180" s="748" t="s">
        <v>52</v>
      </c>
      <c r="B180" s="749"/>
      <c r="C180" s="749"/>
      <c r="D180" s="749"/>
      <c r="E180" s="749"/>
      <c r="F180" s="749"/>
      <c r="G180" s="749"/>
      <c r="H180" s="749"/>
      <c r="I180" s="750"/>
      <c r="J180" s="192"/>
      <c r="K180" s="192"/>
    </row>
    <row r="181" spans="1:11" ht="16.5" hidden="1" outlineLevel="1" x14ac:dyDescent="0.15">
      <c r="A181" s="654">
        <f>B181-B178</f>
        <v>0</v>
      </c>
      <c r="B181" s="638">
        <v>43165</v>
      </c>
      <c r="C181" s="585">
        <v>3946</v>
      </c>
      <c r="D181" s="585">
        <v>3932</v>
      </c>
      <c r="E181" s="639">
        <f>(C181-D181)/C181</f>
        <v>3.5478966041561076E-3</v>
      </c>
      <c r="F181" s="585">
        <f>(C181-D181)*10</f>
        <v>140</v>
      </c>
      <c r="G181" s="665">
        <f>C178-C178*(1.65/100)</f>
        <v>3880.8910000000001</v>
      </c>
      <c r="H181" s="656" t="s">
        <v>48</v>
      </c>
      <c r="I181" s="703">
        <f>(C181-C181)*10</f>
        <v>0</v>
      </c>
      <c r="J181" s="192"/>
      <c r="K181" s="192"/>
    </row>
    <row r="182" spans="1:11" ht="16.5" hidden="1" outlineLevel="1" x14ac:dyDescent="0.15">
      <c r="A182" s="654">
        <f>B182-B178</f>
        <v>1</v>
      </c>
      <c r="B182" s="638">
        <v>43166</v>
      </c>
      <c r="C182" s="585">
        <v>3873</v>
      </c>
      <c r="D182" s="585">
        <v>3930</v>
      </c>
      <c r="E182" s="639">
        <f>(C182-D182)/C182</f>
        <v>-1.4717273431448489E-2</v>
      </c>
      <c r="F182" s="585">
        <f>(C182-D182)*10</f>
        <v>-570</v>
      </c>
      <c r="G182" s="665">
        <f>C181-C181*(1.65/100)</f>
        <v>3880.8910000000001</v>
      </c>
      <c r="H182" s="666" t="s">
        <v>49</v>
      </c>
      <c r="I182" s="703">
        <f>(C182-C182)*10</f>
        <v>0</v>
      </c>
      <c r="J182" s="192"/>
      <c r="K182" s="192"/>
    </row>
    <row r="183" spans="1:11" ht="16.5" hidden="1" outlineLevel="1" x14ac:dyDescent="0.15">
      <c r="A183" s="654"/>
      <c r="B183" s="638"/>
      <c r="C183" s="585"/>
      <c r="D183" s="585"/>
      <c r="E183" s="639"/>
      <c r="F183" s="585"/>
      <c r="G183" s="665"/>
      <c r="H183" s="656"/>
      <c r="I183" s="703"/>
      <c r="J183" s="192"/>
      <c r="K183" s="192"/>
    </row>
    <row r="184" spans="1:11" ht="16.5" hidden="1" outlineLevel="1" x14ac:dyDescent="0.15">
      <c r="A184" s="667"/>
      <c r="B184" s="668"/>
      <c r="C184" s="613"/>
      <c r="D184" s="613"/>
      <c r="E184" s="669"/>
      <c r="F184" s="613"/>
      <c r="G184" s="670"/>
      <c r="H184" s="671"/>
      <c r="I184" s="707"/>
      <c r="J184" s="192"/>
      <c r="K184" s="192"/>
    </row>
    <row r="185" spans="1:11" ht="89.1" hidden="1" customHeight="1" outlineLevel="1" x14ac:dyDescent="0.15">
      <c r="A185" s="754" t="s">
        <v>57</v>
      </c>
      <c r="B185" s="755"/>
      <c r="C185" s="755"/>
      <c r="D185" s="755"/>
      <c r="E185" s="755"/>
      <c r="F185" s="755"/>
      <c r="G185" s="755"/>
      <c r="H185" s="755"/>
      <c r="I185" s="756"/>
      <c r="J185" s="192"/>
      <c r="K185" s="192"/>
    </row>
    <row r="186" spans="1:11" ht="16.5" x14ac:dyDescent="0.15">
      <c r="A186" s="672"/>
      <c r="B186" s="123"/>
      <c r="C186" s="124"/>
      <c r="D186" s="124"/>
      <c r="E186" s="260"/>
      <c r="F186" s="124"/>
      <c r="G186" s="673"/>
      <c r="H186" s="674"/>
      <c r="I186" s="190"/>
      <c r="J186" s="192"/>
      <c r="K186" s="192"/>
    </row>
    <row r="187" spans="1:11" ht="16.5" x14ac:dyDescent="0.15">
      <c r="A187" s="672"/>
      <c r="B187" s="123"/>
      <c r="C187" s="124"/>
      <c r="D187" s="124"/>
      <c r="E187" s="260"/>
      <c r="F187" s="124"/>
      <c r="G187" s="673"/>
      <c r="H187" s="674"/>
      <c r="I187" s="190"/>
      <c r="J187" s="192"/>
      <c r="K187" s="192"/>
    </row>
    <row r="188" spans="1:11" ht="16.5" x14ac:dyDescent="0.15">
      <c r="A188" s="672"/>
      <c r="B188" s="123"/>
      <c r="C188" s="124"/>
      <c r="D188" s="124"/>
      <c r="E188" s="260"/>
      <c r="F188" s="124"/>
      <c r="G188" s="673"/>
      <c r="H188" s="674"/>
      <c r="I188" s="190"/>
      <c r="J188" s="192"/>
      <c r="K188" s="192"/>
    </row>
    <row r="189" spans="1:11" ht="16.5" x14ac:dyDescent="0.15">
      <c r="A189" s="672"/>
      <c r="B189" s="123"/>
      <c r="C189" s="124"/>
      <c r="D189" s="124"/>
      <c r="E189" s="260"/>
      <c r="F189" s="124"/>
      <c r="G189" s="673"/>
      <c r="H189" s="674"/>
      <c r="I189" s="190"/>
      <c r="J189" s="192"/>
      <c r="K189" s="192"/>
    </row>
    <row r="190" spans="1:11" ht="16.5" x14ac:dyDescent="0.15">
      <c r="A190" s="672"/>
      <c r="B190" s="123"/>
      <c r="C190" s="124"/>
      <c r="D190" s="124"/>
      <c r="E190" s="260"/>
      <c r="F190" s="124"/>
      <c r="G190" s="673"/>
      <c r="H190" s="674"/>
      <c r="I190" s="190"/>
      <c r="J190" s="192"/>
      <c r="K190" s="192"/>
    </row>
    <row r="191" spans="1:11" ht="16.5" x14ac:dyDescent="0.15">
      <c r="A191" s="672"/>
      <c r="B191" s="123"/>
      <c r="C191" s="124"/>
      <c r="D191" s="124"/>
      <c r="E191" s="260"/>
      <c r="F191" s="124"/>
      <c r="G191" s="673"/>
      <c r="H191" s="674"/>
      <c r="I191" s="190"/>
      <c r="J191" s="192"/>
      <c r="K191" s="192"/>
    </row>
    <row r="192" spans="1:11" ht="16.5" x14ac:dyDescent="0.15">
      <c r="A192" s="672"/>
      <c r="B192" s="123"/>
      <c r="C192" s="124"/>
      <c r="D192" s="124"/>
      <c r="E192" s="260"/>
      <c r="F192" s="124"/>
      <c r="G192" s="673"/>
      <c r="H192" s="674"/>
      <c r="I192" s="190"/>
      <c r="J192" s="192"/>
      <c r="K192" s="192"/>
    </row>
    <row r="193" spans="1:12" ht="16.5" x14ac:dyDescent="0.15">
      <c r="A193" s="672"/>
      <c r="B193" s="123"/>
      <c r="C193" s="124"/>
      <c r="D193" s="124"/>
      <c r="E193" s="260"/>
      <c r="F193" s="124"/>
      <c r="G193" s="673"/>
      <c r="H193" s="674"/>
      <c r="I193" s="190"/>
      <c r="J193" s="192"/>
      <c r="K193" s="192"/>
    </row>
    <row r="194" spans="1:12" ht="16.5" x14ac:dyDescent="0.15">
      <c r="A194" s="708"/>
      <c r="B194" s="272"/>
      <c r="C194" s="273"/>
      <c r="D194" s="273"/>
      <c r="E194" s="648"/>
      <c r="F194" s="273"/>
      <c r="G194" s="273"/>
      <c r="H194" s="275"/>
      <c r="I194" s="713"/>
    </row>
    <row r="198" spans="1:12" ht="16.5" x14ac:dyDescent="0.15">
      <c r="A198" s="757" t="s">
        <v>32</v>
      </c>
      <c r="B198" s="758"/>
      <c r="C198" s="758"/>
      <c r="D198" s="758"/>
      <c r="E198" s="758"/>
      <c r="F198" s="758"/>
      <c r="G198" s="758"/>
      <c r="H198" s="758"/>
      <c r="I198" s="759"/>
      <c r="K198" s="709"/>
      <c r="L198" s="709"/>
    </row>
    <row r="199" spans="1:12" ht="16.5" collapsed="1" x14ac:dyDescent="0.15">
      <c r="A199" s="732" t="s">
        <v>58</v>
      </c>
      <c r="B199" s="733"/>
      <c r="C199" s="733"/>
      <c r="D199" s="733"/>
      <c r="E199" s="733"/>
      <c r="F199" s="733"/>
      <c r="G199" s="733"/>
      <c r="H199" s="733"/>
      <c r="I199" s="734"/>
      <c r="J199" s="709"/>
      <c r="K199" s="709"/>
      <c r="L199" s="709"/>
    </row>
    <row r="200" spans="1:12" ht="16.5" hidden="1" outlineLevel="1" x14ac:dyDescent="0.15">
      <c r="A200" s="732" t="s">
        <v>59</v>
      </c>
      <c r="B200" s="733"/>
      <c r="C200" s="733"/>
      <c r="D200" s="733"/>
      <c r="E200" s="733"/>
      <c r="F200" s="733"/>
      <c r="G200" s="733"/>
      <c r="H200" s="733"/>
      <c r="I200" s="734"/>
      <c r="J200" s="709"/>
      <c r="K200" s="709"/>
      <c r="L200" s="710"/>
    </row>
    <row r="201" spans="1:12" ht="16.5" x14ac:dyDescent="0.15">
      <c r="A201" s="192"/>
      <c r="B201" s="193"/>
      <c r="C201" s="192"/>
      <c r="D201" s="192"/>
      <c r="E201" s="194"/>
      <c r="F201" s="192"/>
      <c r="G201" s="192"/>
      <c r="H201" s="192"/>
      <c r="I201" s="194"/>
      <c r="J201" s="709"/>
      <c r="K201" s="709"/>
      <c r="L201" s="710"/>
    </row>
    <row r="202" spans="1:12" ht="16.5" collapsed="1" x14ac:dyDescent="0.35">
      <c r="A202" s="744" t="s">
        <v>40</v>
      </c>
      <c r="B202" s="745"/>
      <c r="C202" s="745"/>
      <c r="D202" s="745"/>
      <c r="E202" s="745"/>
      <c r="F202" s="746"/>
      <c r="G202" s="746"/>
      <c r="H202" s="746"/>
      <c r="I202" s="747"/>
    </row>
    <row r="203" spans="1:12" hidden="1" outlineLevel="1" x14ac:dyDescent="0.15">
      <c r="A203" s="732" t="s">
        <v>60</v>
      </c>
      <c r="B203" s="733"/>
      <c r="C203" s="733"/>
      <c r="D203" s="733"/>
      <c r="E203" s="733"/>
      <c r="F203" s="733"/>
      <c r="G203" s="733"/>
      <c r="H203" s="733"/>
      <c r="I203" s="734"/>
    </row>
    <row r="204" spans="1:12" ht="16.5" hidden="1" outlineLevel="1" x14ac:dyDescent="0.15">
      <c r="A204" s="732" t="s">
        <v>59</v>
      </c>
      <c r="B204" s="733"/>
      <c r="C204" s="733"/>
      <c r="D204" s="733"/>
      <c r="E204" s="733"/>
      <c r="F204" s="733"/>
      <c r="G204" s="733"/>
      <c r="H204" s="733"/>
      <c r="I204" s="734"/>
      <c r="K204" s="709"/>
      <c r="L204" s="709"/>
    </row>
    <row r="205" spans="1:12" ht="16.5" x14ac:dyDescent="0.15">
      <c r="A205"/>
      <c r="B205"/>
      <c r="C205"/>
      <c r="D205"/>
      <c r="E205"/>
      <c r="F205" s="192"/>
      <c r="G205" s="192"/>
      <c r="H205" s="192"/>
      <c r="I205" s="194"/>
      <c r="J205" s="709"/>
      <c r="K205" s="709"/>
      <c r="L205" s="709"/>
    </row>
    <row r="206" spans="1:12" ht="16.5" collapsed="1" x14ac:dyDescent="0.35">
      <c r="A206" s="738" t="s">
        <v>33</v>
      </c>
      <c r="B206" s="739"/>
      <c r="C206" s="739"/>
      <c r="D206" s="739"/>
      <c r="E206" s="739"/>
      <c r="F206" s="740"/>
      <c r="G206" s="740"/>
      <c r="H206" s="740"/>
      <c r="I206" s="741"/>
      <c r="J206" s="709"/>
      <c r="K206" s="709"/>
      <c r="L206" s="710"/>
    </row>
    <row r="207" spans="1:12" ht="16.5" hidden="1" outlineLevel="1" x14ac:dyDescent="0.15">
      <c r="A207" s="732" t="s">
        <v>60</v>
      </c>
      <c r="B207" s="733"/>
      <c r="C207" s="733"/>
      <c r="D207" s="733"/>
      <c r="E207" s="733"/>
      <c r="F207" s="733"/>
      <c r="G207" s="733"/>
      <c r="H207" s="733"/>
      <c r="I207" s="734"/>
      <c r="J207" s="709"/>
      <c r="K207" s="709"/>
      <c r="L207" s="710"/>
    </row>
    <row r="208" spans="1:12" hidden="1" outlineLevel="1" x14ac:dyDescent="0.15">
      <c r="A208" s="732" t="s">
        <v>59</v>
      </c>
      <c r="B208" s="733"/>
      <c r="C208" s="733"/>
      <c r="D208" s="733"/>
      <c r="E208" s="733"/>
      <c r="F208" s="733"/>
      <c r="G208" s="733"/>
      <c r="H208" s="733"/>
      <c r="I208" s="734"/>
    </row>
    <row r="209" spans="1:9" x14ac:dyDescent="0.15">
      <c r="A209" s="192"/>
      <c r="B209" s="193"/>
      <c r="C209" s="192"/>
      <c r="D209" s="192"/>
      <c r="E209" s="194"/>
      <c r="F209" s="192"/>
      <c r="G209" s="192"/>
      <c r="H209" s="192"/>
      <c r="I209" s="194"/>
    </row>
    <row r="210" spans="1:9" ht="16.5" collapsed="1" x14ac:dyDescent="0.35">
      <c r="A210" s="742" t="s">
        <v>35</v>
      </c>
      <c r="B210" s="743"/>
      <c r="C210" s="743"/>
      <c r="D210" s="743"/>
      <c r="E210" s="743"/>
      <c r="F210" s="740"/>
      <c r="G210" s="740"/>
      <c r="H210" s="740"/>
      <c r="I210" s="741"/>
    </row>
    <row r="211" spans="1:9" hidden="1" outlineLevel="1" x14ac:dyDescent="0.15">
      <c r="A211" s="732" t="s">
        <v>60</v>
      </c>
      <c r="B211" s="733"/>
      <c r="C211" s="733"/>
      <c r="D211" s="733"/>
      <c r="E211" s="733"/>
      <c r="F211" s="733"/>
      <c r="G211" s="733"/>
      <c r="H211" s="733"/>
      <c r="I211" s="734"/>
    </row>
    <row r="212" spans="1:9" hidden="1" outlineLevel="1" x14ac:dyDescent="0.15">
      <c r="A212" s="732" t="s">
        <v>59</v>
      </c>
      <c r="B212" s="733"/>
      <c r="C212" s="733"/>
      <c r="D212" s="733"/>
      <c r="E212" s="733"/>
      <c r="F212" s="733"/>
      <c r="G212" s="733"/>
      <c r="H212" s="733"/>
      <c r="I212" s="734"/>
    </row>
    <row r="213" spans="1:9" hidden="1" outlineLevel="1" x14ac:dyDescent="0.15">
      <c r="A213" s="732" t="s">
        <v>61</v>
      </c>
      <c r="B213" s="733"/>
      <c r="C213" s="733"/>
      <c r="D213" s="733"/>
      <c r="E213" s="733"/>
      <c r="F213" s="733"/>
      <c r="G213" s="733"/>
      <c r="H213" s="733"/>
      <c r="I213" s="734"/>
    </row>
    <row r="215" spans="1:9" collapsed="1" x14ac:dyDescent="0.15">
      <c r="A215" s="735" t="s">
        <v>62</v>
      </c>
      <c r="B215" s="736"/>
      <c r="C215" s="736"/>
      <c r="D215" s="736"/>
      <c r="E215" s="736"/>
      <c r="F215" s="736"/>
      <c r="G215" s="736"/>
      <c r="H215" s="736"/>
      <c r="I215" s="737"/>
    </row>
    <row r="216" spans="1:9" hidden="1" outlineLevel="1" collapsed="1" x14ac:dyDescent="0.15">
      <c r="A216" s="549">
        <v>1</v>
      </c>
      <c r="B216" s="730" t="s">
        <v>46</v>
      </c>
      <c r="C216" s="731"/>
      <c r="D216" s="731"/>
      <c r="E216" s="731"/>
      <c r="F216" s="731"/>
      <c r="G216" s="731"/>
      <c r="H216" s="731"/>
      <c r="I216" s="731"/>
    </row>
    <row r="217" spans="1:9" ht="386.25" hidden="1" customHeight="1" outlineLevel="2" x14ac:dyDescent="0.15">
      <c r="B217" s="729" t="s">
        <v>63</v>
      </c>
      <c r="C217" s="731"/>
      <c r="D217" s="731"/>
      <c r="E217" s="731"/>
      <c r="F217" s="731"/>
      <c r="G217" s="731"/>
      <c r="H217" s="731"/>
      <c r="I217" s="731"/>
    </row>
    <row r="218" spans="1:9" hidden="1" outlineLevel="1" collapsed="1" x14ac:dyDescent="0.15">
      <c r="A218" s="549">
        <v>2</v>
      </c>
      <c r="B218" s="730" t="s">
        <v>47</v>
      </c>
      <c r="C218" s="731"/>
      <c r="D218" s="731"/>
      <c r="E218" s="731"/>
      <c r="F218" s="731"/>
      <c r="G218" s="731"/>
      <c r="H218" s="731"/>
      <c r="I218" s="731"/>
    </row>
    <row r="219" spans="1:9" ht="394.5" hidden="1" customHeight="1" outlineLevel="2" x14ac:dyDescent="0.15">
      <c r="B219" s="729" t="s">
        <v>64</v>
      </c>
      <c r="C219" s="731"/>
      <c r="D219" s="731"/>
      <c r="E219" s="731"/>
      <c r="F219" s="731"/>
      <c r="G219" s="731"/>
      <c r="H219" s="731"/>
      <c r="I219" s="731"/>
    </row>
    <row r="220" spans="1:9" hidden="1" outlineLevel="1" collapsed="1" x14ac:dyDescent="0.15">
      <c r="A220" s="549">
        <v>3</v>
      </c>
      <c r="B220" s="730" t="s">
        <v>65</v>
      </c>
      <c r="C220" s="731"/>
      <c r="D220" s="731"/>
      <c r="E220" s="731"/>
      <c r="F220" s="731"/>
      <c r="G220" s="731"/>
      <c r="H220" s="731"/>
      <c r="I220" s="731"/>
    </row>
    <row r="221" spans="1:9" ht="408.95" hidden="1" customHeight="1" outlineLevel="2" x14ac:dyDescent="0.15">
      <c r="B221" s="729" t="s">
        <v>66</v>
      </c>
      <c r="C221" s="730"/>
      <c r="D221" s="730"/>
      <c r="E221" s="730"/>
      <c r="F221" s="730"/>
      <c r="G221" s="730"/>
      <c r="H221" s="730"/>
      <c r="I221" s="730"/>
    </row>
    <row r="222" spans="1:9" hidden="1" outlineLevel="1" collapsed="1" x14ac:dyDescent="0.15">
      <c r="A222" s="549">
        <v>4</v>
      </c>
      <c r="B222" s="730" t="s">
        <v>67</v>
      </c>
      <c r="C222" s="731"/>
      <c r="D222" s="731"/>
      <c r="E222" s="731"/>
      <c r="F222" s="731"/>
      <c r="G222" s="731"/>
      <c r="H222" s="731"/>
      <c r="I222" s="731"/>
    </row>
    <row r="223" spans="1:9" ht="56.1" hidden="1" customHeight="1" outlineLevel="2" x14ac:dyDescent="0.15">
      <c r="B223" s="729" t="s">
        <v>68</v>
      </c>
      <c r="C223" s="730"/>
      <c r="D223" s="730"/>
      <c r="E223" s="730"/>
      <c r="F223" s="730"/>
      <c r="G223" s="730"/>
      <c r="H223" s="730"/>
      <c r="I223" s="730"/>
    </row>
    <row r="224" spans="1:9" hidden="1" outlineLevel="1" collapsed="1" x14ac:dyDescent="0.15">
      <c r="A224" s="549">
        <v>5</v>
      </c>
      <c r="B224" s="729" t="s">
        <v>69</v>
      </c>
      <c r="C224" s="731"/>
      <c r="D224" s="731"/>
      <c r="E224" s="731"/>
      <c r="F224" s="731"/>
      <c r="G224" s="731"/>
      <c r="H224" s="731"/>
      <c r="I224" s="731"/>
    </row>
    <row r="225" spans="1:9" hidden="1" outlineLevel="2" x14ac:dyDescent="0.15">
      <c r="B225" s="729" t="s">
        <v>70</v>
      </c>
      <c r="C225" s="730"/>
      <c r="D225" s="730"/>
      <c r="E225" s="730"/>
      <c r="F225" s="730"/>
      <c r="G225" s="730"/>
      <c r="H225" s="730"/>
      <c r="I225" s="730"/>
    </row>
    <row r="226" spans="1:9" ht="12.95" hidden="1" customHeight="1" outlineLevel="2" x14ac:dyDescent="0.15">
      <c r="B226" s="729" t="s">
        <v>71</v>
      </c>
      <c r="C226" s="730"/>
      <c r="D226" s="730"/>
      <c r="E226" s="730"/>
      <c r="F226" s="730"/>
      <c r="G226" s="730"/>
      <c r="H226" s="730"/>
      <c r="I226" s="730"/>
    </row>
    <row r="227" spans="1:9" hidden="1" outlineLevel="1" collapsed="1" x14ac:dyDescent="0.15">
      <c r="A227" s="549">
        <v>6</v>
      </c>
      <c r="B227" s="730" t="s">
        <v>72</v>
      </c>
      <c r="C227" s="731"/>
      <c r="D227" s="731"/>
      <c r="E227" s="731"/>
      <c r="F227" s="731"/>
      <c r="G227" s="731"/>
      <c r="H227" s="731"/>
      <c r="I227" s="731"/>
    </row>
    <row r="228" spans="1:9" hidden="1" outlineLevel="2" x14ac:dyDescent="0.15">
      <c r="B228" s="729" t="s">
        <v>73</v>
      </c>
      <c r="C228" s="730"/>
      <c r="D228" s="730"/>
      <c r="E228" s="730"/>
      <c r="F228" s="730"/>
      <c r="G228" s="730"/>
      <c r="H228" s="730"/>
      <c r="I228" s="730"/>
    </row>
    <row r="231" spans="1:9" ht="16.5" x14ac:dyDescent="0.15">
      <c r="B231" s="709" t="s">
        <v>74</v>
      </c>
      <c r="C231" s="709" t="s">
        <v>75</v>
      </c>
    </row>
    <row r="232" spans="1:9" ht="16.5" x14ac:dyDescent="0.15">
      <c r="A232" s="709" t="s">
        <v>76</v>
      </c>
      <c r="B232" s="709">
        <v>4192</v>
      </c>
      <c r="C232" s="709">
        <v>4277</v>
      </c>
    </row>
    <row r="233" spans="1:9" ht="16.5" x14ac:dyDescent="0.15">
      <c r="A233" s="709" t="s">
        <v>49</v>
      </c>
      <c r="B233" s="709">
        <v>4176</v>
      </c>
      <c r="C233" s="710">
        <f>(C232*B233)/B232</f>
        <v>4260.6755725190842</v>
      </c>
    </row>
    <row r="234" spans="1:9" ht="16.5" x14ac:dyDescent="0.15">
      <c r="A234" s="709" t="s">
        <v>77</v>
      </c>
      <c r="B234" s="709">
        <v>4292</v>
      </c>
      <c r="C234" s="710">
        <f>(C232*B234)/B232</f>
        <v>4379.0276717557254</v>
      </c>
    </row>
    <row r="237" spans="1:9" ht="16.5" x14ac:dyDescent="0.15">
      <c r="B237" s="709" t="s">
        <v>74</v>
      </c>
      <c r="C237" s="709" t="s">
        <v>75</v>
      </c>
    </row>
    <row r="238" spans="1:9" ht="16.5" x14ac:dyDescent="0.15">
      <c r="A238" s="709" t="s">
        <v>78</v>
      </c>
      <c r="B238" s="709">
        <v>4270</v>
      </c>
      <c r="C238" s="709">
        <v>4369</v>
      </c>
    </row>
    <row r="239" spans="1:9" ht="16.5" x14ac:dyDescent="0.15">
      <c r="A239" s="709" t="s">
        <v>49</v>
      </c>
      <c r="B239" s="710">
        <f>(B238*C239)/C238</f>
        <v>4258.2719157701995</v>
      </c>
      <c r="C239" s="710">
        <v>4357</v>
      </c>
    </row>
    <row r="240" spans="1:9" ht="16.5" x14ac:dyDescent="0.15">
      <c r="A240" s="709" t="s">
        <v>77</v>
      </c>
      <c r="B240" s="709"/>
      <c r="C240" s="710"/>
    </row>
    <row r="243" spans="1:4" ht="16.5" x14ac:dyDescent="0.15">
      <c r="B243" s="709" t="s">
        <v>74</v>
      </c>
      <c r="C243" s="709" t="s">
        <v>75</v>
      </c>
    </row>
    <row r="244" spans="1:4" ht="16.5" x14ac:dyDescent="0.15">
      <c r="A244" s="709" t="s">
        <v>78</v>
      </c>
      <c r="B244" s="709">
        <v>4231</v>
      </c>
      <c r="C244" s="709">
        <v>4250</v>
      </c>
      <c r="D244" s="709" t="s">
        <v>79</v>
      </c>
    </row>
    <row r="245" spans="1:4" ht="16.5" x14ac:dyDescent="0.15">
      <c r="A245" s="709" t="s">
        <v>80</v>
      </c>
      <c r="B245" s="711">
        <v>4288</v>
      </c>
      <c r="C245" s="712">
        <f>C244*B245/B244</f>
        <v>4307.2559678562984</v>
      </c>
    </row>
    <row r="246" spans="1:4" ht="16.5" x14ac:dyDescent="0.15">
      <c r="A246" s="709"/>
      <c r="B246" s="709"/>
      <c r="C246" s="710"/>
    </row>
    <row r="247" spans="1:4" ht="16.5" x14ac:dyDescent="0.15">
      <c r="B247" s="709" t="s">
        <v>74</v>
      </c>
      <c r="C247" s="709" t="s">
        <v>75</v>
      </c>
    </row>
    <row r="248" spans="1:4" ht="16.5" x14ac:dyDescent="0.15">
      <c r="A248" s="709" t="s">
        <v>78</v>
      </c>
      <c r="B248" s="709">
        <v>4280</v>
      </c>
      <c r="C248" s="709">
        <v>4250</v>
      </c>
      <c r="D248" s="709" t="s">
        <v>79</v>
      </c>
    </row>
    <row r="249" spans="1:4" ht="16.5" x14ac:dyDescent="0.15">
      <c r="A249" s="709" t="s">
        <v>81</v>
      </c>
      <c r="B249" s="711">
        <v>4217</v>
      </c>
      <c r="C249" s="712">
        <f>C248*B249/B248</f>
        <v>4187.4415887850464</v>
      </c>
    </row>
    <row r="252" spans="1:4" ht="16.5" x14ac:dyDescent="0.15">
      <c r="B252" s="709" t="s">
        <v>74</v>
      </c>
      <c r="C252" s="709"/>
    </row>
    <row r="253" spans="1:4" ht="16.5" x14ac:dyDescent="0.15">
      <c r="A253" s="709" t="s">
        <v>82</v>
      </c>
      <c r="B253" s="709">
        <v>4230</v>
      </c>
      <c r="C253" s="709"/>
      <c r="D253" s="709"/>
    </row>
    <row r="254" spans="1:4" ht="16.5" x14ac:dyDescent="0.15">
      <c r="A254" s="709" t="s">
        <v>83</v>
      </c>
      <c r="B254" s="711">
        <f>(B253+B253*0.028)</f>
        <v>4348.4399999999996</v>
      </c>
      <c r="C254" s="712"/>
    </row>
    <row r="255" spans="1:4" ht="16.5" x14ac:dyDescent="0.15">
      <c r="A255" s="709" t="s">
        <v>84</v>
      </c>
      <c r="B255" s="711">
        <f>(B253+B253*0.001)</f>
        <v>4234.2299999999996</v>
      </c>
      <c r="C255" s="712"/>
    </row>
    <row r="258" spans="1:13" ht="16.5" x14ac:dyDescent="0.15">
      <c r="B258" s="709" t="s">
        <v>74</v>
      </c>
      <c r="C258" s="709"/>
    </row>
    <row r="259" spans="1:13" ht="16.5" x14ac:dyDescent="0.15">
      <c r="A259" s="709" t="s">
        <v>82</v>
      </c>
      <c r="B259" s="709">
        <v>4075</v>
      </c>
      <c r="C259" s="709"/>
      <c r="D259" s="709"/>
    </row>
    <row r="260" spans="1:13" ht="16.5" x14ac:dyDescent="0.15">
      <c r="A260" s="709" t="s">
        <v>85</v>
      </c>
      <c r="B260" s="711">
        <f>(B259+B259*0.001)</f>
        <v>4079.0749999999998</v>
      </c>
      <c r="C260" s="712"/>
    </row>
    <row r="261" spans="1:13" ht="16.5" x14ac:dyDescent="0.15">
      <c r="A261" s="709" t="s">
        <v>86</v>
      </c>
      <c r="B261" s="711">
        <f>(B259+B259*0.018)</f>
        <v>4148.3500000000004</v>
      </c>
      <c r="C261" s="712"/>
    </row>
    <row r="265" spans="1:13" x14ac:dyDescent="0.15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x14ac:dyDescent="0.15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A2:I2"/>
    <mergeCell ref="A24:K24"/>
    <mergeCell ref="A26:K26"/>
    <mergeCell ref="A47:K47"/>
    <mergeCell ref="J70:K70"/>
    <mergeCell ref="A72:K72"/>
    <mergeCell ref="A76:K76"/>
    <mergeCell ref="A79:K79"/>
    <mergeCell ref="A81:K81"/>
    <mergeCell ref="I82:K82"/>
    <mergeCell ref="A99:K99"/>
    <mergeCell ref="A100:I100"/>
    <mergeCell ref="A102:K102"/>
    <mergeCell ref="A104:K104"/>
    <mergeCell ref="A109:I109"/>
    <mergeCell ref="A111:K111"/>
    <mergeCell ref="A113:K113"/>
    <mergeCell ref="A119:I119"/>
    <mergeCell ref="A121:K121"/>
    <mergeCell ref="A123:K123"/>
    <mergeCell ref="A146:K146"/>
    <mergeCell ref="A154:I154"/>
    <mergeCell ref="A157:I157"/>
    <mergeCell ref="A164:I164"/>
    <mergeCell ref="A166:I166"/>
    <mergeCell ref="A169:I169"/>
    <mergeCell ref="A177:I177"/>
    <mergeCell ref="A180:I180"/>
    <mergeCell ref="A185:I185"/>
    <mergeCell ref="A198:I198"/>
    <mergeCell ref="A199:I199"/>
    <mergeCell ref="A200:I200"/>
    <mergeCell ref="A202:I202"/>
    <mergeCell ref="A203:I203"/>
    <mergeCell ref="A204:I204"/>
    <mergeCell ref="A206:I206"/>
    <mergeCell ref="A207:I207"/>
    <mergeCell ref="A208:I208"/>
    <mergeCell ref="A210:I210"/>
    <mergeCell ref="A211:I211"/>
    <mergeCell ref="A212:I212"/>
    <mergeCell ref="A213:I213"/>
    <mergeCell ref="A215:I215"/>
    <mergeCell ref="B216:I216"/>
    <mergeCell ref="B217:I217"/>
    <mergeCell ref="B218:I218"/>
    <mergeCell ref="B219:I219"/>
    <mergeCell ref="B220:I220"/>
    <mergeCell ref="B221:I221"/>
    <mergeCell ref="B222:I222"/>
    <mergeCell ref="B228:I228"/>
    <mergeCell ref="B223:I223"/>
    <mergeCell ref="B224:I224"/>
    <mergeCell ref="B225:I225"/>
    <mergeCell ref="B226:I226"/>
    <mergeCell ref="B227:I227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 x14ac:dyDescent="0.15"/>
  <cols>
    <col min="1" max="1" width="10" style="192" customWidth="1"/>
    <col min="2" max="2" width="13.375" style="193" customWidth="1"/>
    <col min="3" max="3" width="7.25" style="192" customWidth="1"/>
    <col min="4" max="4" width="11" style="192" customWidth="1"/>
    <col min="5" max="5" width="8.375" style="194" customWidth="1"/>
    <col min="6" max="6" width="7.125" style="192" customWidth="1"/>
    <col min="7" max="7" width="7.25" style="192" customWidth="1"/>
    <col min="8" max="8" width="8" style="192" customWidth="1"/>
    <col min="9" max="9" width="11.375" style="194" customWidth="1"/>
    <col min="10" max="10" width="31.125" style="192" customWidth="1"/>
    <col min="11" max="11" width="9" style="192"/>
    <col min="12" max="12" width="17.375" style="192" customWidth="1"/>
    <col min="13" max="13" width="11.25" style="192" customWidth="1"/>
    <col min="14" max="14" width="11.375" style="192" customWidth="1"/>
    <col min="15" max="15" width="24.125" style="192" customWidth="1"/>
    <col min="16" max="16384" width="9" style="192"/>
  </cols>
  <sheetData>
    <row r="1" spans="1:10" collapsed="1" x14ac:dyDescent="0.15">
      <c r="A1" s="91" t="s">
        <v>13</v>
      </c>
      <c r="B1" s="92" t="s">
        <v>14</v>
      </c>
      <c r="C1" s="93" t="s">
        <v>87</v>
      </c>
      <c r="D1" s="93" t="s">
        <v>3</v>
      </c>
      <c r="E1" s="94" t="s">
        <v>16</v>
      </c>
      <c r="F1" s="93" t="s">
        <v>17</v>
      </c>
      <c r="G1" s="93" t="s">
        <v>88</v>
      </c>
      <c r="H1" s="93" t="s">
        <v>19</v>
      </c>
      <c r="I1" s="148" t="s">
        <v>20</v>
      </c>
    </row>
    <row r="2" spans="1:10" ht="16.5" hidden="1" outlineLevel="1" x14ac:dyDescent="0.15">
      <c r="A2" s="826" t="s">
        <v>89</v>
      </c>
      <c r="B2" s="827"/>
      <c r="C2" s="827"/>
      <c r="D2" s="827"/>
      <c r="E2" s="827"/>
      <c r="F2" s="827"/>
      <c r="G2" s="827"/>
      <c r="H2" s="827"/>
      <c r="I2" s="828"/>
    </row>
    <row r="3" spans="1:10" ht="16.5" hidden="1" outlineLevel="1" x14ac:dyDescent="0.15">
      <c r="A3" s="314">
        <v>1</v>
      </c>
      <c r="B3" s="96">
        <v>40077</v>
      </c>
      <c r="C3" s="97">
        <v>3988</v>
      </c>
      <c r="D3" s="97">
        <v>4045</v>
      </c>
      <c r="E3" s="283">
        <f t="shared" ref="E3:E32" si="0">-(C3-D3)/C3</f>
        <v>1.4292878635907722E-2</v>
      </c>
      <c r="F3" s="97">
        <f>-(C3-D3)*10</f>
        <v>570</v>
      </c>
      <c r="G3" s="97">
        <v>3834</v>
      </c>
      <c r="H3" s="99">
        <f>(C3-G3)*10</f>
        <v>1540</v>
      </c>
      <c r="I3" s="149">
        <f>-H3/(0-F3)</f>
        <v>2.7017543859649122</v>
      </c>
    </row>
    <row r="4" spans="1:10" ht="16.5" hidden="1" outlineLevel="1" x14ac:dyDescent="0.15">
      <c r="A4" s="314">
        <v>2</v>
      </c>
      <c r="B4" s="96">
        <v>40318</v>
      </c>
      <c r="C4" s="97">
        <v>4252</v>
      </c>
      <c r="D4" s="97">
        <v>4494</v>
      </c>
      <c r="E4" s="98">
        <f t="shared" si="0"/>
        <v>5.691439322671684E-2</v>
      </c>
      <c r="F4" s="97">
        <f t="shared" ref="F4:F32" si="1">-(C4-D4)*10</f>
        <v>2420</v>
      </c>
      <c r="G4" s="97">
        <v>4120</v>
      </c>
      <c r="H4" s="99">
        <f t="shared" ref="H4:H32" si="2">(C4-G4)*10</f>
        <v>1320</v>
      </c>
      <c r="I4" s="149">
        <f>-H4/(0-F4)</f>
        <v>0.54545454545454541</v>
      </c>
      <c r="J4" s="150" t="s">
        <v>90</v>
      </c>
    </row>
    <row r="5" spans="1:10" ht="16.5" hidden="1" outlineLevel="1" x14ac:dyDescent="0.15">
      <c r="A5" s="314">
        <v>3</v>
      </c>
      <c r="B5" s="96">
        <v>40670</v>
      </c>
      <c r="C5" s="97">
        <v>4824</v>
      </c>
      <c r="D5" s="97">
        <v>4863</v>
      </c>
      <c r="E5" s="283">
        <f t="shared" si="0"/>
        <v>8.0845771144278603E-3</v>
      </c>
      <c r="F5" s="97">
        <f t="shared" si="1"/>
        <v>390</v>
      </c>
      <c r="G5" s="97">
        <v>4877</v>
      </c>
      <c r="H5" s="457">
        <f t="shared" si="2"/>
        <v>-530</v>
      </c>
      <c r="I5" s="154">
        <f>(-H5-F5)/F5</f>
        <v>0.35897435897435898</v>
      </c>
    </row>
    <row r="6" spans="1:10" ht="16.5" hidden="1" outlineLevel="1" x14ac:dyDescent="0.15">
      <c r="A6" s="314">
        <v>4</v>
      </c>
      <c r="B6" s="96">
        <v>40710</v>
      </c>
      <c r="C6" s="97">
        <v>4784</v>
      </c>
      <c r="D6" s="97">
        <v>4837</v>
      </c>
      <c r="E6" s="283">
        <f t="shared" si="0"/>
        <v>1.1078595317725752E-2</v>
      </c>
      <c r="F6" s="97">
        <f t="shared" si="1"/>
        <v>530</v>
      </c>
      <c r="G6" s="97">
        <v>4790</v>
      </c>
      <c r="H6" s="457">
        <f t="shared" si="2"/>
        <v>-60</v>
      </c>
      <c r="I6" s="154">
        <f>(-H6-F6)/F6</f>
        <v>-0.8867924528301887</v>
      </c>
    </row>
    <row r="7" spans="1:10" ht="16.5" hidden="1" outlineLevel="1" x14ac:dyDescent="0.15">
      <c r="A7" s="314">
        <v>5</v>
      </c>
      <c r="B7" s="96">
        <v>40801</v>
      </c>
      <c r="C7" s="97">
        <v>4751</v>
      </c>
      <c r="D7" s="97">
        <v>4818</v>
      </c>
      <c r="E7" s="283">
        <f t="shared" si="0"/>
        <v>1.4102294253841297E-2</v>
      </c>
      <c r="F7" s="97">
        <f t="shared" si="1"/>
        <v>670</v>
      </c>
      <c r="G7" s="97">
        <v>4119</v>
      </c>
      <c r="H7" s="99">
        <f t="shared" si="2"/>
        <v>6320</v>
      </c>
      <c r="I7" s="149">
        <f>-H7/(0-F7)</f>
        <v>9.432835820895523</v>
      </c>
    </row>
    <row r="8" spans="1:10" ht="16.5" hidden="1" outlineLevel="1" x14ac:dyDescent="0.15">
      <c r="A8" s="314">
        <v>6</v>
      </c>
      <c r="B8" s="96">
        <v>40871</v>
      </c>
      <c r="C8" s="97">
        <v>4092</v>
      </c>
      <c r="D8" s="97">
        <v>4124</v>
      </c>
      <c r="E8" s="283">
        <f t="shared" si="0"/>
        <v>7.8201368523949169E-3</v>
      </c>
      <c r="F8" s="97">
        <f t="shared" si="1"/>
        <v>320</v>
      </c>
      <c r="G8" s="97">
        <v>4177</v>
      </c>
      <c r="H8" s="335">
        <f t="shared" si="2"/>
        <v>-850</v>
      </c>
      <c r="I8" s="357">
        <f>(-H8-F8)/F8</f>
        <v>1.65625</v>
      </c>
    </row>
    <row r="9" spans="1:10" ht="16.5" hidden="1" outlineLevel="1" x14ac:dyDescent="0.15">
      <c r="A9" s="314">
        <v>7</v>
      </c>
      <c r="B9" s="96">
        <v>41039</v>
      </c>
      <c r="C9" s="97">
        <v>4190</v>
      </c>
      <c r="D9" s="97">
        <v>4278</v>
      </c>
      <c r="E9" s="283">
        <f t="shared" si="0"/>
        <v>2.1002386634844869E-2</v>
      </c>
      <c r="F9" s="97">
        <f t="shared" si="1"/>
        <v>880</v>
      </c>
      <c r="G9" s="97">
        <v>4098</v>
      </c>
      <c r="H9" s="99">
        <f t="shared" si="2"/>
        <v>920</v>
      </c>
      <c r="I9" s="149">
        <f>-H9/(0-F9)</f>
        <v>1.0454545454545454</v>
      </c>
    </row>
    <row r="10" spans="1:10" ht="16.5" hidden="1" outlineLevel="1" x14ac:dyDescent="0.15">
      <c r="A10" s="314">
        <v>8</v>
      </c>
      <c r="B10" s="96">
        <v>41088</v>
      </c>
      <c r="C10" s="97">
        <v>4080</v>
      </c>
      <c r="D10" s="97">
        <v>4097</v>
      </c>
      <c r="E10" s="283">
        <f t="shared" si="0"/>
        <v>4.1666666666666666E-3</v>
      </c>
      <c r="F10" s="97">
        <f t="shared" si="1"/>
        <v>170</v>
      </c>
      <c r="G10" s="97">
        <v>3463</v>
      </c>
      <c r="H10" s="99">
        <f t="shared" si="2"/>
        <v>6170</v>
      </c>
      <c r="I10" s="149">
        <f>-H10/(0-F10)</f>
        <v>36.294117647058826</v>
      </c>
    </row>
    <row r="11" spans="1:10" ht="16.5" hidden="1" outlineLevel="1" x14ac:dyDescent="0.15">
      <c r="A11" s="314">
        <v>9</v>
      </c>
      <c r="B11" s="96">
        <v>41221</v>
      </c>
      <c r="C11" s="97">
        <v>3631</v>
      </c>
      <c r="D11" s="97">
        <v>3646</v>
      </c>
      <c r="E11" s="283">
        <f t="shared" si="0"/>
        <v>4.1310933627099972E-3</v>
      </c>
      <c r="F11" s="97">
        <f t="shared" si="1"/>
        <v>150</v>
      </c>
      <c r="G11" s="97">
        <v>3597</v>
      </c>
      <c r="H11" s="99">
        <f t="shared" si="2"/>
        <v>340</v>
      </c>
      <c r="I11" s="149">
        <f>-H11/(0-F11)</f>
        <v>2.2666666666666666</v>
      </c>
    </row>
    <row r="12" spans="1:10" ht="16.5" hidden="1" outlineLevel="1" x14ac:dyDescent="0.15">
      <c r="A12" s="314">
        <v>10</v>
      </c>
      <c r="B12" s="96">
        <v>41380</v>
      </c>
      <c r="C12" s="97">
        <v>3748</v>
      </c>
      <c r="D12" s="97">
        <v>3828</v>
      </c>
      <c r="E12" s="283">
        <f t="shared" si="0"/>
        <v>2.1344717182497332E-2</v>
      </c>
      <c r="F12" s="97">
        <f t="shared" si="1"/>
        <v>800</v>
      </c>
      <c r="G12" s="97">
        <v>3537</v>
      </c>
      <c r="H12" s="99">
        <f t="shared" si="2"/>
        <v>2110</v>
      </c>
      <c r="I12" s="149">
        <f>-H12/(0-F12)</f>
        <v>2.6375000000000002</v>
      </c>
    </row>
    <row r="13" spans="1:10" ht="16.5" hidden="1" outlineLevel="1" x14ac:dyDescent="0.15">
      <c r="A13" s="314">
        <v>11</v>
      </c>
      <c r="B13" s="96">
        <v>41558</v>
      </c>
      <c r="C13" s="97">
        <v>3613</v>
      </c>
      <c r="D13" s="97">
        <v>3649</v>
      </c>
      <c r="E13" s="283">
        <f t="shared" si="0"/>
        <v>9.9640188209244394E-3</v>
      </c>
      <c r="F13" s="97">
        <f t="shared" si="1"/>
        <v>360</v>
      </c>
      <c r="G13" s="97">
        <v>3629</v>
      </c>
      <c r="H13" s="457">
        <f t="shared" si="2"/>
        <v>-160</v>
      </c>
      <c r="I13" s="154">
        <f>(-H13-F13)/F13</f>
        <v>-0.55555555555555558</v>
      </c>
    </row>
    <row r="14" spans="1:10" ht="16.5" hidden="1" outlineLevel="1" x14ac:dyDescent="0.15">
      <c r="A14" s="314">
        <v>12</v>
      </c>
      <c r="B14" s="96">
        <v>41635</v>
      </c>
      <c r="C14" s="97">
        <v>3626</v>
      </c>
      <c r="D14" s="97">
        <v>3673</v>
      </c>
      <c r="E14" s="283">
        <f t="shared" si="0"/>
        <v>1.2961941533370104E-2</v>
      </c>
      <c r="F14" s="97">
        <f t="shared" si="1"/>
        <v>470</v>
      </c>
      <c r="G14" s="97">
        <v>3473</v>
      </c>
      <c r="H14" s="99">
        <f t="shared" si="2"/>
        <v>1530</v>
      </c>
      <c r="I14" s="149">
        <f>-H14/(0-F14)</f>
        <v>3.2553191489361701</v>
      </c>
    </row>
    <row r="15" spans="1:10" ht="16.5" hidden="1" outlineLevel="1" x14ac:dyDescent="0.15">
      <c r="A15" s="314">
        <v>13</v>
      </c>
      <c r="B15" s="96">
        <v>41695</v>
      </c>
      <c r="C15" s="97">
        <v>3359</v>
      </c>
      <c r="D15" s="97">
        <v>3452</v>
      </c>
      <c r="E15" s="283">
        <f t="shared" si="0"/>
        <v>2.7686811551056862E-2</v>
      </c>
      <c r="F15" s="97">
        <f t="shared" si="1"/>
        <v>930</v>
      </c>
      <c r="G15" s="97">
        <v>3303</v>
      </c>
      <c r="H15" s="99">
        <f t="shared" si="2"/>
        <v>560</v>
      </c>
      <c r="I15" s="149">
        <f>-H15/(0-F15)</f>
        <v>0.60215053763440862</v>
      </c>
    </row>
    <row r="16" spans="1:10" ht="16.5" hidden="1" outlineLevel="1" x14ac:dyDescent="0.15">
      <c r="A16" s="314">
        <v>14</v>
      </c>
      <c r="B16" s="96">
        <v>41752</v>
      </c>
      <c r="C16" s="97">
        <v>3269</v>
      </c>
      <c r="D16" s="97">
        <v>3323</v>
      </c>
      <c r="E16" s="283">
        <f t="shared" si="0"/>
        <v>1.6518813092688895E-2</v>
      </c>
      <c r="F16" s="97">
        <f t="shared" si="1"/>
        <v>540</v>
      </c>
      <c r="G16" s="97">
        <v>3068</v>
      </c>
      <c r="H16" s="99">
        <f t="shared" si="2"/>
        <v>2010</v>
      </c>
      <c r="I16" s="149">
        <f>-H16/(0-F16)</f>
        <v>3.7222222222222223</v>
      </c>
    </row>
    <row r="17" spans="1:11" ht="16.5" hidden="1" outlineLevel="1" x14ac:dyDescent="0.15">
      <c r="A17" s="314">
        <v>15</v>
      </c>
      <c r="B17" s="96">
        <v>41843</v>
      </c>
      <c r="C17" s="97">
        <v>3045</v>
      </c>
      <c r="D17" s="97">
        <v>3092</v>
      </c>
      <c r="E17" s="283">
        <f t="shared" si="0"/>
        <v>1.5435139573070607E-2</v>
      </c>
      <c r="F17" s="97">
        <f t="shared" si="1"/>
        <v>470</v>
      </c>
      <c r="G17" s="97">
        <v>3108</v>
      </c>
      <c r="H17" s="457">
        <f t="shared" si="2"/>
        <v>-630</v>
      </c>
      <c r="I17" s="154">
        <f>(-H17-F17)/F17</f>
        <v>0.34042553191489361</v>
      </c>
    </row>
    <row r="18" spans="1:11" ht="16.5" hidden="1" outlineLevel="1" x14ac:dyDescent="0.15">
      <c r="A18" s="314">
        <v>16</v>
      </c>
      <c r="B18" s="96">
        <v>41865</v>
      </c>
      <c r="C18" s="97">
        <v>3026</v>
      </c>
      <c r="D18" s="97">
        <v>3073</v>
      </c>
      <c r="E18" s="283">
        <f t="shared" si="0"/>
        <v>1.5532055518836747E-2</v>
      </c>
      <c r="F18" s="97">
        <f t="shared" si="1"/>
        <v>470</v>
      </c>
      <c r="G18" s="97">
        <v>2612</v>
      </c>
      <c r="H18" s="99">
        <f t="shared" si="2"/>
        <v>4140</v>
      </c>
      <c r="I18" s="149">
        <f>-H18/(0-F18)</f>
        <v>8.8085106382978715</v>
      </c>
    </row>
    <row r="19" spans="1:11" ht="16.5" hidden="1" outlineLevel="1" x14ac:dyDescent="0.15">
      <c r="A19" s="314">
        <v>17</v>
      </c>
      <c r="B19" s="96">
        <v>41948</v>
      </c>
      <c r="C19" s="97">
        <v>2535</v>
      </c>
      <c r="D19" s="97">
        <v>2600</v>
      </c>
      <c r="E19" s="283">
        <f t="shared" si="0"/>
        <v>2.564102564102564E-2</v>
      </c>
      <c r="F19" s="97">
        <f t="shared" si="1"/>
        <v>650</v>
      </c>
      <c r="G19" s="97">
        <v>2554</v>
      </c>
      <c r="H19" s="457">
        <f t="shared" si="2"/>
        <v>-190</v>
      </c>
      <c r="I19" s="154">
        <f>(-H19-F19)/F19</f>
        <v>-0.70769230769230773</v>
      </c>
    </row>
    <row r="20" spans="1:11" ht="16.5" hidden="1" outlineLevel="1" x14ac:dyDescent="0.15">
      <c r="A20" s="314">
        <v>18</v>
      </c>
      <c r="B20" s="96">
        <v>41998</v>
      </c>
      <c r="C20" s="97">
        <v>2488</v>
      </c>
      <c r="D20" s="97">
        <v>2543</v>
      </c>
      <c r="E20" s="283">
        <f t="shared" si="0"/>
        <v>2.2106109324758844E-2</v>
      </c>
      <c r="F20" s="97">
        <f t="shared" si="1"/>
        <v>550</v>
      </c>
      <c r="G20" s="97">
        <v>2597</v>
      </c>
      <c r="H20" s="335">
        <f t="shared" si="2"/>
        <v>-1090</v>
      </c>
      <c r="I20" s="357">
        <f>(-H20-F20)/F20</f>
        <v>0.98181818181818181</v>
      </c>
    </row>
    <row r="21" spans="1:11" ht="16.5" hidden="1" outlineLevel="1" x14ac:dyDescent="0.15">
      <c r="A21" s="314">
        <v>19</v>
      </c>
      <c r="B21" s="96">
        <v>42019</v>
      </c>
      <c r="C21" s="97">
        <v>2520</v>
      </c>
      <c r="D21" s="97">
        <v>2541</v>
      </c>
      <c r="E21" s="283">
        <f t="shared" si="0"/>
        <v>8.3333333333333332E-3</v>
      </c>
      <c r="F21" s="97">
        <f t="shared" si="1"/>
        <v>210</v>
      </c>
      <c r="G21" s="97">
        <v>2516</v>
      </c>
      <c r="H21" s="99">
        <f t="shared" si="2"/>
        <v>40</v>
      </c>
      <c r="I21" s="149">
        <f>-H21/(0-F21)</f>
        <v>0.19047619047619047</v>
      </c>
    </row>
    <row r="22" spans="1:11" ht="16.5" hidden="1" outlineLevel="1" x14ac:dyDescent="0.15">
      <c r="A22" s="314">
        <v>20</v>
      </c>
      <c r="B22" s="96">
        <v>42072</v>
      </c>
      <c r="C22" s="97">
        <v>2444</v>
      </c>
      <c r="D22" s="97">
        <v>2506</v>
      </c>
      <c r="E22" s="283">
        <f t="shared" si="0"/>
        <v>2.5368248772504091E-2</v>
      </c>
      <c r="F22" s="97">
        <f t="shared" si="1"/>
        <v>620</v>
      </c>
      <c r="G22" s="97">
        <v>2525</v>
      </c>
      <c r="H22" s="457">
        <f t="shared" si="2"/>
        <v>-810</v>
      </c>
      <c r="I22" s="154">
        <f>(-H22-F22)/F22</f>
        <v>0.30645161290322581</v>
      </c>
    </row>
    <row r="23" spans="1:11" ht="16.5" hidden="1" outlineLevel="1" collapsed="1" x14ac:dyDescent="0.15">
      <c r="A23" s="314">
        <v>21</v>
      </c>
      <c r="B23" s="96">
        <v>42097</v>
      </c>
      <c r="C23" s="97">
        <v>2343</v>
      </c>
      <c r="D23" s="97">
        <v>2446</v>
      </c>
      <c r="E23" s="98">
        <f t="shared" si="0"/>
        <v>4.396073410157917E-2</v>
      </c>
      <c r="F23" s="97">
        <f t="shared" si="1"/>
        <v>1030</v>
      </c>
      <c r="G23" s="97">
        <v>2407</v>
      </c>
      <c r="H23" s="457">
        <f t="shared" si="2"/>
        <v>-640</v>
      </c>
      <c r="I23" s="500">
        <f>(-H23-F23)/F23</f>
        <v>-0.37864077669902912</v>
      </c>
      <c r="J23" s="150" t="s">
        <v>90</v>
      </c>
    </row>
    <row r="24" spans="1:11" ht="16.5" hidden="1" outlineLevel="2" x14ac:dyDescent="0.15">
      <c r="A24" s="830" t="s">
        <v>91</v>
      </c>
      <c r="B24" s="831"/>
      <c r="C24" s="831"/>
      <c r="D24" s="831"/>
      <c r="E24" s="831"/>
      <c r="F24" s="831"/>
      <c r="G24" s="831"/>
      <c r="H24" s="831"/>
      <c r="I24" s="831"/>
      <c r="J24" s="832"/>
      <c r="K24" s="833"/>
    </row>
    <row r="25" spans="1:11" ht="36" hidden="1" outlineLevel="2" x14ac:dyDescent="0.15">
      <c r="A25" s="100" t="s">
        <v>23</v>
      </c>
      <c r="B25" s="101" t="s">
        <v>14</v>
      </c>
      <c r="C25" s="102" t="s">
        <v>87</v>
      </c>
      <c r="D25" s="102" t="s">
        <v>3</v>
      </c>
      <c r="E25" s="458" t="s">
        <v>16</v>
      </c>
      <c r="F25" s="102" t="s">
        <v>17</v>
      </c>
      <c r="G25" s="459" t="s">
        <v>92</v>
      </c>
      <c r="H25" s="102" t="s">
        <v>25</v>
      </c>
      <c r="I25" s="103" t="s">
        <v>19</v>
      </c>
      <c r="J25" s="104" t="s">
        <v>26</v>
      </c>
      <c r="K25" s="501" t="s">
        <v>27</v>
      </c>
    </row>
    <row r="26" spans="1:11" ht="16.5" hidden="1" outlineLevel="2" x14ac:dyDescent="0.15">
      <c r="A26" s="460">
        <f>B26-B23</f>
        <v>20</v>
      </c>
      <c r="B26" s="202">
        <v>42117</v>
      </c>
      <c r="C26" s="378">
        <v>2322</v>
      </c>
      <c r="D26" s="461"/>
      <c r="E26" s="461"/>
      <c r="F26" s="461"/>
      <c r="G26" s="461"/>
      <c r="H26" s="461"/>
      <c r="I26" s="397">
        <f>(G23-C22)*10</f>
        <v>-370</v>
      </c>
      <c r="J26" s="461"/>
      <c r="K26" s="502"/>
    </row>
    <row r="27" spans="1:11" ht="16.5" hidden="1" outlineLevel="1" x14ac:dyDescent="0.15">
      <c r="A27" s="314">
        <v>22</v>
      </c>
      <c r="B27" s="96">
        <v>42145</v>
      </c>
      <c r="C27" s="97">
        <v>2350</v>
      </c>
      <c r="D27" s="97">
        <v>2384</v>
      </c>
      <c r="E27" s="283">
        <f t="shared" si="0"/>
        <v>1.4468085106382979E-2</v>
      </c>
      <c r="F27" s="97">
        <f t="shared" si="1"/>
        <v>340</v>
      </c>
      <c r="G27" s="97">
        <v>2386</v>
      </c>
      <c r="H27" s="457">
        <f t="shared" si="2"/>
        <v>-360</v>
      </c>
      <c r="I27" s="154">
        <f>(-H27-F27)/F27</f>
        <v>5.8823529411764705E-2</v>
      </c>
    </row>
    <row r="28" spans="1:11" ht="16.5" hidden="1" outlineLevel="1" x14ac:dyDescent="0.15">
      <c r="A28" s="314">
        <v>23</v>
      </c>
      <c r="B28" s="96">
        <v>42163</v>
      </c>
      <c r="C28" s="97">
        <v>2344</v>
      </c>
      <c r="D28" s="97">
        <v>2361</v>
      </c>
      <c r="E28" s="283">
        <f t="shared" si="0"/>
        <v>7.2525597269624577E-3</v>
      </c>
      <c r="F28" s="97">
        <f t="shared" si="1"/>
        <v>170</v>
      </c>
      <c r="G28" s="97">
        <v>2060</v>
      </c>
      <c r="H28" s="99">
        <f t="shared" si="2"/>
        <v>2840</v>
      </c>
      <c r="I28" s="149">
        <f>-H28/(0-F28)</f>
        <v>16.705882352941178</v>
      </c>
    </row>
    <row r="29" spans="1:11" ht="16.5" hidden="1" outlineLevel="1" x14ac:dyDescent="0.15">
      <c r="A29" s="314">
        <v>24</v>
      </c>
      <c r="B29" s="96">
        <v>42236</v>
      </c>
      <c r="C29" s="97">
        <v>2032</v>
      </c>
      <c r="D29" s="97">
        <v>2076</v>
      </c>
      <c r="E29" s="283">
        <f t="shared" si="0"/>
        <v>2.1653543307086614E-2</v>
      </c>
      <c r="F29" s="97">
        <f t="shared" si="1"/>
        <v>440</v>
      </c>
      <c r="G29" s="97">
        <v>1679</v>
      </c>
      <c r="H29" s="99">
        <f t="shared" si="2"/>
        <v>3530</v>
      </c>
      <c r="I29" s="149">
        <f>-H29/(0-F29)</f>
        <v>8.0227272727272734</v>
      </c>
    </row>
    <row r="30" spans="1:11" ht="16.5" hidden="1" outlineLevel="1" x14ac:dyDescent="0.15">
      <c r="A30" s="314">
        <v>25</v>
      </c>
      <c r="B30" s="96">
        <v>42517</v>
      </c>
      <c r="C30" s="97">
        <v>2024</v>
      </c>
      <c r="D30" s="97">
        <v>2107</v>
      </c>
      <c r="E30" s="98">
        <f t="shared" si="0"/>
        <v>4.100790513833992E-2</v>
      </c>
      <c r="F30" s="97">
        <f t="shared" si="1"/>
        <v>830</v>
      </c>
      <c r="G30" s="97">
        <v>2070</v>
      </c>
      <c r="H30" s="457">
        <f t="shared" si="2"/>
        <v>-460</v>
      </c>
      <c r="I30" s="503">
        <f>(-H30-F30)/F30</f>
        <v>-0.44578313253012047</v>
      </c>
      <c r="J30" s="150" t="s">
        <v>90</v>
      </c>
    </row>
    <row r="31" spans="1:11" ht="16.5" hidden="1" outlineLevel="1" x14ac:dyDescent="0.15">
      <c r="A31" s="309">
        <v>26</v>
      </c>
      <c r="B31" s="96">
        <v>42842</v>
      </c>
      <c r="C31" s="97">
        <v>2928</v>
      </c>
      <c r="D31" s="97">
        <v>3144</v>
      </c>
      <c r="E31" s="98">
        <f t="shared" si="0"/>
        <v>7.3770491803278687E-2</v>
      </c>
      <c r="F31" s="97">
        <f t="shared" si="1"/>
        <v>2160</v>
      </c>
      <c r="G31" s="97">
        <v>3105</v>
      </c>
      <c r="H31" s="462">
        <f t="shared" si="2"/>
        <v>-1770</v>
      </c>
      <c r="I31" s="503">
        <f>(-H31-F31)/F31</f>
        <v>-0.18055555555555555</v>
      </c>
      <c r="J31" s="150" t="s">
        <v>90</v>
      </c>
    </row>
    <row r="32" spans="1:11" ht="16.5" hidden="1" outlineLevel="1" collapsed="1" x14ac:dyDescent="0.15">
      <c r="A32" s="463">
        <v>27</v>
      </c>
      <c r="B32" s="288">
        <v>42892</v>
      </c>
      <c r="C32" s="289">
        <v>2926</v>
      </c>
      <c r="D32" s="289">
        <v>3077</v>
      </c>
      <c r="E32" s="290">
        <f t="shared" si="0"/>
        <v>5.1606288448393711E-2</v>
      </c>
      <c r="F32" s="289">
        <f t="shared" si="1"/>
        <v>1510</v>
      </c>
      <c r="G32" s="289">
        <v>3073</v>
      </c>
      <c r="H32" s="464">
        <f t="shared" si="2"/>
        <v>-1470</v>
      </c>
      <c r="I32" s="503">
        <f>(-H32-F32)/F32</f>
        <v>-2.6490066225165563E-2</v>
      </c>
      <c r="J32" s="504" t="s">
        <v>90</v>
      </c>
    </row>
    <row r="33" spans="1:11" ht="16.5" hidden="1" customHeight="1" outlineLevel="2" x14ac:dyDescent="0.15">
      <c r="A33" s="788" t="s">
        <v>93</v>
      </c>
      <c r="B33" s="780"/>
      <c r="C33" s="780"/>
      <c r="D33" s="780"/>
      <c r="E33" s="780"/>
      <c r="F33" s="780"/>
      <c r="G33" s="780"/>
      <c r="H33" s="780"/>
      <c r="I33" s="780"/>
      <c r="J33" s="780"/>
      <c r="K33" s="781"/>
    </row>
    <row r="34" spans="1:11" ht="36" hidden="1" outlineLevel="2" x14ac:dyDescent="0.15">
      <c r="A34" s="337" t="s">
        <v>23</v>
      </c>
      <c r="B34" s="338" t="s">
        <v>14</v>
      </c>
      <c r="C34" s="339" t="s">
        <v>87</v>
      </c>
      <c r="D34" s="339" t="s">
        <v>3</v>
      </c>
      <c r="E34" s="465" t="s">
        <v>16</v>
      </c>
      <c r="F34" s="339" t="s">
        <v>17</v>
      </c>
      <c r="G34" s="466" t="s">
        <v>92</v>
      </c>
      <c r="H34" s="339" t="s">
        <v>25</v>
      </c>
      <c r="I34" s="340" t="s">
        <v>19</v>
      </c>
      <c r="J34" s="341" t="s">
        <v>26</v>
      </c>
      <c r="K34" s="505" t="s">
        <v>27</v>
      </c>
    </row>
    <row r="35" spans="1:11" ht="14.25" hidden="1" customHeight="1" outlineLevel="2" x14ac:dyDescent="0.15">
      <c r="A35" s="467">
        <v>8</v>
      </c>
      <c r="B35" s="137">
        <v>42900</v>
      </c>
      <c r="C35" s="138">
        <v>3047</v>
      </c>
      <c r="D35" s="138">
        <v>3070</v>
      </c>
      <c r="E35" s="233">
        <f>-(C35-D35)/C35</f>
        <v>7.5484082704299314E-3</v>
      </c>
      <c r="F35" s="138">
        <f>-(C35-D35)*10</f>
        <v>230</v>
      </c>
      <c r="G35" s="468" t="s">
        <v>31</v>
      </c>
      <c r="H35" s="469" t="s">
        <v>94</v>
      </c>
      <c r="I35" s="506"/>
      <c r="J35" s="469"/>
      <c r="K35" s="507"/>
    </row>
    <row r="36" spans="1:11" ht="14.25" hidden="1" customHeight="1" outlineLevel="2" x14ac:dyDescent="0.15">
      <c r="A36" s="467">
        <v>9</v>
      </c>
      <c r="B36" s="137">
        <v>42901</v>
      </c>
      <c r="C36" s="138">
        <v>3076</v>
      </c>
      <c r="D36" s="138">
        <v>3070</v>
      </c>
      <c r="E36" s="342">
        <f>-(C36-D36)/C36</f>
        <v>-1.9505851755526658E-3</v>
      </c>
      <c r="F36" s="138"/>
      <c r="G36" s="468" t="s">
        <v>31</v>
      </c>
      <c r="H36" s="469" t="s">
        <v>95</v>
      </c>
      <c r="I36" s="506"/>
      <c r="J36" s="469"/>
      <c r="K36" s="507"/>
    </row>
    <row r="37" spans="1:11" ht="17.25" hidden="1" customHeight="1" outlineLevel="2" x14ac:dyDescent="0.15">
      <c r="A37" s="470">
        <v>10</v>
      </c>
      <c r="B37" s="232">
        <v>42902</v>
      </c>
      <c r="C37" s="157">
        <v>3057</v>
      </c>
      <c r="D37" s="157">
        <v>3067</v>
      </c>
      <c r="E37" s="233">
        <f>-(C37-D37)/C37</f>
        <v>3.2711808963035655E-3</v>
      </c>
      <c r="F37" s="157">
        <f>-(C37-D37)*10</f>
        <v>100</v>
      </c>
      <c r="G37" s="471" t="s">
        <v>29</v>
      </c>
      <c r="H37" s="343" t="s">
        <v>32</v>
      </c>
      <c r="I37" s="506"/>
      <c r="J37" s="469"/>
      <c r="K37" s="507"/>
    </row>
    <row r="38" spans="1:11" ht="16.5" hidden="1" outlineLevel="2" x14ac:dyDescent="0.15">
      <c r="A38" s="472">
        <v>11</v>
      </c>
      <c r="B38" s="137">
        <v>42905</v>
      </c>
      <c r="C38" s="127">
        <v>3105</v>
      </c>
      <c r="D38" s="127">
        <v>3061</v>
      </c>
      <c r="E38" s="342">
        <f>-(C38-D38)/C38</f>
        <v>-1.4170692431561997E-2</v>
      </c>
      <c r="F38" s="138"/>
      <c r="G38" s="138"/>
      <c r="H38" s="452" t="s">
        <v>40</v>
      </c>
      <c r="I38" s="508">
        <f>(C37-C38)*10</f>
        <v>-480</v>
      </c>
      <c r="J38" s="424"/>
      <c r="K38" s="509">
        <f>(-I38-F37)/F37</f>
        <v>3.8</v>
      </c>
    </row>
    <row r="39" spans="1:11" ht="16.5" hidden="1" outlineLevel="2" x14ac:dyDescent="0.15">
      <c r="A39" s="473">
        <v>12</v>
      </c>
      <c r="B39" s="232">
        <v>42906</v>
      </c>
      <c r="C39" s="129">
        <v>3073</v>
      </c>
      <c r="D39" s="129">
        <v>3048</v>
      </c>
      <c r="E39" s="342">
        <f>-(C39-D39)/C39</f>
        <v>-8.1353726000650828E-3</v>
      </c>
      <c r="F39" s="157"/>
      <c r="G39" s="157"/>
      <c r="H39" s="474" t="s">
        <v>96</v>
      </c>
      <c r="I39" s="510">
        <f>(C37-C39)*10</f>
        <v>-160</v>
      </c>
      <c r="J39" s="430"/>
      <c r="K39" s="511">
        <f>(-I39-F37)/F37</f>
        <v>0.6</v>
      </c>
    </row>
    <row r="40" spans="1:11" ht="16.5" hidden="1" outlineLevel="2" x14ac:dyDescent="0.15">
      <c r="A40" s="472"/>
      <c r="B40" s="137"/>
      <c r="C40" s="127"/>
      <c r="D40" s="127"/>
      <c r="E40" s="342"/>
      <c r="F40" s="138"/>
      <c r="G40" s="138"/>
      <c r="H40" s="430"/>
      <c r="I40" s="508"/>
      <c r="J40" s="424"/>
      <c r="K40" s="512"/>
    </row>
    <row r="41" spans="1:11" ht="16.5" hidden="1" outlineLevel="2" x14ac:dyDescent="0.15">
      <c r="A41" s="472"/>
      <c r="B41" s="137"/>
      <c r="C41" s="127"/>
      <c r="D41" s="127"/>
      <c r="E41" s="342"/>
      <c r="F41" s="138"/>
      <c r="G41" s="138"/>
      <c r="H41" s="430"/>
      <c r="I41" s="508"/>
      <c r="J41" s="424"/>
      <c r="K41" s="512"/>
    </row>
    <row r="42" spans="1:11" ht="38.25" hidden="1" customHeight="1" outlineLevel="2" x14ac:dyDescent="0.15">
      <c r="A42" s="772" t="s">
        <v>41</v>
      </c>
      <c r="B42" s="773"/>
      <c r="C42" s="773"/>
      <c r="D42" s="773"/>
      <c r="E42" s="773"/>
      <c r="F42" s="773"/>
      <c r="G42" s="773"/>
      <c r="H42" s="773"/>
      <c r="I42" s="773"/>
      <c r="J42" s="773"/>
      <c r="K42" s="774"/>
    </row>
    <row r="43" spans="1:11" ht="16.5" hidden="1" outlineLevel="2" x14ac:dyDescent="0.15">
      <c r="A43" s="475"/>
      <c r="B43" s="476"/>
      <c r="C43" s="477"/>
      <c r="D43" s="477"/>
      <c r="E43" s="478"/>
      <c r="F43" s="477"/>
      <c r="G43" s="479"/>
      <c r="H43" s="480"/>
      <c r="I43" s="513"/>
      <c r="J43" s="514"/>
      <c r="K43" s="515"/>
    </row>
    <row r="44" spans="1:11" ht="16.5" hidden="1" outlineLevel="1" x14ac:dyDescent="0.15">
      <c r="A44" s="826" t="s">
        <v>97</v>
      </c>
      <c r="B44" s="827"/>
      <c r="C44" s="827"/>
      <c r="D44" s="827"/>
      <c r="E44" s="827"/>
      <c r="F44" s="827"/>
      <c r="G44" s="827"/>
      <c r="H44" s="827"/>
      <c r="I44" s="828"/>
      <c r="J44" s="516"/>
      <c r="K44" s="516"/>
    </row>
    <row r="45" spans="1:11" ht="16.5" hidden="1" outlineLevel="1" collapsed="1" x14ac:dyDescent="0.15">
      <c r="A45" s="481">
        <v>28</v>
      </c>
      <c r="B45" s="347">
        <v>43000</v>
      </c>
      <c r="C45" s="348">
        <v>3550</v>
      </c>
      <c r="D45" s="348">
        <v>3877</v>
      </c>
      <c r="E45" s="482">
        <f t="shared" ref="E45" si="3">-(C45-D45)/C45</f>
        <v>9.2112676056338022E-2</v>
      </c>
      <c r="F45" s="483">
        <f t="shared" ref="F45" si="4">-(C45-D45)*10</f>
        <v>3270</v>
      </c>
      <c r="G45" s="348">
        <v>3595</v>
      </c>
      <c r="H45" s="484">
        <f t="shared" ref="H45" si="5">(C45-G45)*10</f>
        <v>-450</v>
      </c>
      <c r="I45" s="517">
        <f>(-H45-F45)/F45</f>
        <v>-0.86238532110091748</v>
      </c>
      <c r="J45" s="516"/>
      <c r="K45" s="516"/>
    </row>
    <row r="46" spans="1:11" ht="16.5" hidden="1" outlineLevel="2" x14ac:dyDescent="0.15">
      <c r="A46" s="829" t="s">
        <v>98</v>
      </c>
      <c r="B46" s="779"/>
      <c r="C46" s="779"/>
      <c r="D46" s="779"/>
      <c r="E46" s="779"/>
      <c r="F46" s="779"/>
      <c r="G46" s="779"/>
      <c r="H46" s="779"/>
      <c r="I46" s="779"/>
      <c r="J46" s="780"/>
      <c r="K46" s="781"/>
    </row>
    <row r="47" spans="1:11" ht="36" hidden="1" outlineLevel="2" x14ac:dyDescent="0.15">
      <c r="A47" s="337" t="s">
        <v>23</v>
      </c>
      <c r="B47" s="338" t="s">
        <v>14</v>
      </c>
      <c r="C47" s="339" t="s">
        <v>87</v>
      </c>
      <c r="D47" s="339" t="s">
        <v>3</v>
      </c>
      <c r="E47" s="465" t="s">
        <v>16</v>
      </c>
      <c r="F47" s="339" t="s">
        <v>17</v>
      </c>
      <c r="G47" s="466" t="s">
        <v>92</v>
      </c>
      <c r="H47" s="339" t="s">
        <v>25</v>
      </c>
      <c r="I47" s="340" t="s">
        <v>19</v>
      </c>
      <c r="J47" s="341" t="s">
        <v>26</v>
      </c>
      <c r="K47" s="505" t="s">
        <v>27</v>
      </c>
    </row>
    <row r="48" spans="1:11" ht="16.5" hidden="1" outlineLevel="2" x14ac:dyDescent="0.15">
      <c r="A48" s="467">
        <f>B48-B45</f>
        <v>3</v>
      </c>
      <c r="B48" s="137">
        <v>43003</v>
      </c>
      <c r="C48" s="138">
        <v>3595</v>
      </c>
      <c r="D48" s="138">
        <v>3862</v>
      </c>
      <c r="E48" s="342">
        <f>(D48-C48)/C48</f>
        <v>7.4269819193324066E-2</v>
      </c>
      <c r="F48" s="138">
        <f>(D48-C48)*10</f>
        <v>2670</v>
      </c>
      <c r="G48" s="468"/>
      <c r="H48" s="469" t="s">
        <v>30</v>
      </c>
      <c r="I48" s="506"/>
      <c r="J48" s="469"/>
      <c r="K48" s="507"/>
    </row>
    <row r="49" spans="1:11" ht="16.5" hidden="1" outlineLevel="2" x14ac:dyDescent="0.15">
      <c r="A49" s="485"/>
      <c r="B49" s="202"/>
      <c r="C49" s="108"/>
      <c r="D49" s="108"/>
      <c r="E49" s="486"/>
      <c r="F49" s="108"/>
      <c r="G49" s="487"/>
      <c r="H49" s="488"/>
      <c r="I49" s="518"/>
      <c r="J49" s="488"/>
      <c r="K49" s="519"/>
    </row>
    <row r="50" spans="1:11" ht="16.5" hidden="1" outlineLevel="1" x14ac:dyDescent="0.15">
      <c r="A50" s="826" t="s">
        <v>97</v>
      </c>
      <c r="B50" s="827"/>
      <c r="C50" s="827"/>
      <c r="D50" s="827"/>
      <c r="E50" s="827"/>
      <c r="F50" s="827"/>
      <c r="G50" s="827"/>
      <c r="H50" s="827"/>
      <c r="I50" s="828"/>
      <c r="J50" s="516"/>
      <c r="K50" s="516"/>
    </row>
    <row r="51" spans="1:11" ht="16.5" hidden="1" outlineLevel="1" collapsed="1" x14ac:dyDescent="0.15">
      <c r="A51" s="481">
        <v>29</v>
      </c>
      <c r="B51" s="347">
        <v>43004</v>
      </c>
      <c r="C51" s="348">
        <v>3605</v>
      </c>
      <c r="D51" s="348">
        <v>3848</v>
      </c>
      <c r="E51" s="482">
        <f t="shared" ref="E51" si="6">-(C51-D51)/C51</f>
        <v>6.7406380027739257E-2</v>
      </c>
      <c r="F51" s="483">
        <f t="shared" ref="F51" si="7">-(C51-D51)*10</f>
        <v>2430</v>
      </c>
      <c r="G51" s="348">
        <v>3665</v>
      </c>
      <c r="H51" s="484">
        <f t="shared" ref="H51" si="8">(C51-G51)*10</f>
        <v>-600</v>
      </c>
      <c r="I51" s="517">
        <f>(-H51-F51)/F51</f>
        <v>-0.75308641975308643</v>
      </c>
      <c r="J51" s="516"/>
      <c r="K51" s="516"/>
    </row>
    <row r="52" spans="1:11" ht="16.5" hidden="1" outlineLevel="2" x14ac:dyDescent="0.15">
      <c r="A52" s="829" t="s">
        <v>98</v>
      </c>
      <c r="B52" s="779"/>
      <c r="C52" s="779"/>
      <c r="D52" s="779"/>
      <c r="E52" s="779"/>
      <c r="F52" s="779"/>
      <c r="G52" s="779"/>
      <c r="H52" s="779"/>
      <c r="I52" s="779"/>
      <c r="J52" s="780"/>
      <c r="K52" s="781"/>
    </row>
    <row r="53" spans="1:11" ht="36" hidden="1" outlineLevel="2" x14ac:dyDescent="0.15">
      <c r="A53" s="337" t="s">
        <v>23</v>
      </c>
      <c r="B53" s="338" t="s">
        <v>14</v>
      </c>
      <c r="C53" s="339" t="s">
        <v>87</v>
      </c>
      <c r="D53" s="339" t="s">
        <v>3</v>
      </c>
      <c r="E53" s="465" t="s">
        <v>16</v>
      </c>
      <c r="F53" s="339" t="s">
        <v>17</v>
      </c>
      <c r="G53" s="466" t="s">
        <v>92</v>
      </c>
      <c r="H53" s="339" t="s">
        <v>25</v>
      </c>
      <c r="I53" s="340" t="s">
        <v>19</v>
      </c>
      <c r="J53" s="341" t="s">
        <v>26</v>
      </c>
      <c r="K53" s="505" t="s">
        <v>27</v>
      </c>
    </row>
    <row r="54" spans="1:11" ht="16.5" hidden="1" outlineLevel="2" x14ac:dyDescent="0.15">
      <c r="A54" s="467">
        <f>B54-B51</f>
        <v>1</v>
      </c>
      <c r="B54" s="137">
        <v>43005</v>
      </c>
      <c r="C54" s="489">
        <v>3665</v>
      </c>
      <c r="D54" s="490">
        <v>3834</v>
      </c>
      <c r="E54" s="491">
        <f t="shared" ref="E54" si="9">-(C54-D54)/C54</f>
        <v>4.61118690313779E-2</v>
      </c>
      <c r="F54" s="490">
        <f t="shared" ref="F54" si="10">-(C54-D54)*10</f>
        <v>1690</v>
      </c>
      <c r="G54" s="490"/>
      <c r="H54" s="492" t="s">
        <v>30</v>
      </c>
      <c r="I54" s="506"/>
      <c r="J54" s="469"/>
      <c r="K54" s="507"/>
    </row>
    <row r="55" spans="1:11" ht="16.5" hidden="1" outlineLevel="2" x14ac:dyDescent="0.15">
      <c r="A55" s="485"/>
      <c r="B55" s="202"/>
      <c r="C55" s="108"/>
      <c r="D55" s="108"/>
      <c r="E55" s="486"/>
      <c r="F55" s="108"/>
      <c r="G55" s="487"/>
      <c r="H55" s="488"/>
      <c r="I55" s="518"/>
      <c r="J55" s="488"/>
      <c r="K55" s="519"/>
    </row>
    <row r="56" spans="1:11" ht="16.5" hidden="1" outlineLevel="1" x14ac:dyDescent="0.15">
      <c r="A56" s="826" t="s">
        <v>99</v>
      </c>
      <c r="B56" s="827"/>
      <c r="C56" s="827"/>
      <c r="D56" s="827"/>
      <c r="E56" s="827"/>
      <c r="F56" s="827"/>
      <c r="G56" s="827"/>
      <c r="H56" s="827"/>
      <c r="I56" s="828"/>
      <c r="J56" s="516"/>
      <c r="K56" s="516"/>
    </row>
    <row r="57" spans="1:11" ht="16.5" hidden="1" outlineLevel="1" collapsed="1" x14ac:dyDescent="0.15">
      <c r="A57" s="481">
        <v>30</v>
      </c>
      <c r="B57" s="347">
        <v>43007</v>
      </c>
      <c r="C57" s="348">
        <v>3676</v>
      </c>
      <c r="D57" s="348">
        <v>3790</v>
      </c>
      <c r="E57" s="493">
        <f t="shared" ref="E57" si="11">-(C57-D57)/C57</f>
        <v>3.1011969532100107E-2</v>
      </c>
      <c r="F57" s="483">
        <f t="shared" ref="F57" si="12">-(C57-D57)*10</f>
        <v>1140</v>
      </c>
      <c r="G57" s="348">
        <v>3787</v>
      </c>
      <c r="H57" s="457">
        <f t="shared" ref="H57" si="13">(C57-G57)*10</f>
        <v>-1110</v>
      </c>
      <c r="I57" s="517">
        <f>(-H57-F57)/F57</f>
        <v>-2.6315789473684209E-2</v>
      </c>
      <c r="J57" s="516"/>
      <c r="K57" s="516"/>
    </row>
    <row r="58" spans="1:11" ht="16.5" hidden="1" outlineLevel="2" x14ac:dyDescent="0.15">
      <c r="A58" s="829" t="s">
        <v>98</v>
      </c>
      <c r="B58" s="779"/>
      <c r="C58" s="779"/>
      <c r="D58" s="779"/>
      <c r="E58" s="779"/>
      <c r="F58" s="779"/>
      <c r="G58" s="779"/>
      <c r="H58" s="779"/>
      <c r="I58" s="779"/>
      <c r="J58" s="780"/>
      <c r="K58" s="781"/>
    </row>
    <row r="59" spans="1:11" ht="36" hidden="1" outlineLevel="2" x14ac:dyDescent="0.15">
      <c r="A59" s="337" t="s">
        <v>23</v>
      </c>
      <c r="B59" s="338" t="s">
        <v>14</v>
      </c>
      <c r="C59" s="339" t="s">
        <v>87</v>
      </c>
      <c r="D59" s="339" t="s">
        <v>3</v>
      </c>
      <c r="E59" s="465" t="s">
        <v>16</v>
      </c>
      <c r="F59" s="339" t="s">
        <v>17</v>
      </c>
      <c r="G59" s="466" t="s">
        <v>92</v>
      </c>
      <c r="H59" s="339" t="s">
        <v>25</v>
      </c>
      <c r="I59" s="340" t="s">
        <v>19</v>
      </c>
      <c r="J59" s="341" t="s">
        <v>26</v>
      </c>
      <c r="K59" s="505" t="s">
        <v>27</v>
      </c>
    </row>
    <row r="60" spans="1:11" ht="16.5" hidden="1" outlineLevel="2" x14ac:dyDescent="0.15">
      <c r="A60" s="470">
        <f>B60-B57</f>
        <v>0</v>
      </c>
      <c r="B60" s="143">
        <v>43007</v>
      </c>
      <c r="C60" s="494">
        <v>3676</v>
      </c>
      <c r="D60" s="495">
        <v>3790</v>
      </c>
      <c r="E60" s="496">
        <f t="shared" ref="E60" si="14">-(C60-D60)/C60</f>
        <v>3.1011969532100107E-2</v>
      </c>
      <c r="F60" s="495">
        <f t="shared" ref="F60" si="15">-(C60-D60)*10</f>
        <v>1140</v>
      </c>
      <c r="G60" s="495"/>
      <c r="H60" s="497" t="s">
        <v>48</v>
      </c>
      <c r="I60" s="444"/>
      <c r="J60" s="469"/>
      <c r="K60" s="507"/>
    </row>
    <row r="61" spans="1:11" ht="16.5" hidden="1" outlineLevel="2" x14ac:dyDescent="0.15">
      <c r="A61" s="467">
        <f>B61-B57</f>
        <v>10</v>
      </c>
      <c r="B61" s="137">
        <v>43017</v>
      </c>
      <c r="C61" s="489">
        <v>3680</v>
      </c>
      <c r="D61" s="489">
        <v>3768</v>
      </c>
      <c r="E61" s="498">
        <f t="shared" ref="E61" si="16">-(C61-D61)/C61</f>
        <v>2.391304347826087E-2</v>
      </c>
      <c r="F61" s="489">
        <f t="shared" ref="F61" si="17">-(C61-D61)*10</f>
        <v>880</v>
      </c>
      <c r="G61" s="489"/>
      <c r="H61" s="499" t="s">
        <v>50</v>
      </c>
      <c r="I61" s="520">
        <f>(C60-C61)*10</f>
        <v>-40</v>
      </c>
      <c r="J61" s="469"/>
      <c r="K61" s="521">
        <f>(-I61-F60)/F60</f>
        <v>-0.96491228070175439</v>
      </c>
    </row>
    <row r="62" spans="1:11" ht="16.5" hidden="1" outlineLevel="2" x14ac:dyDescent="0.15">
      <c r="A62" s="467">
        <f>B62-B57</f>
        <v>11</v>
      </c>
      <c r="B62" s="137">
        <v>43018</v>
      </c>
      <c r="C62" s="489">
        <v>3534</v>
      </c>
      <c r="D62" s="489">
        <v>3745</v>
      </c>
      <c r="E62" s="498">
        <f t="shared" ref="E62" si="18">-(C62-D62)/C62</f>
        <v>5.9705715902659877E-2</v>
      </c>
      <c r="F62" s="489">
        <f t="shared" ref="F62" si="19">-(C62-D62)*10</f>
        <v>2110</v>
      </c>
      <c r="G62" s="489"/>
      <c r="H62" s="499" t="s">
        <v>50</v>
      </c>
      <c r="I62" s="522">
        <f>(C60-C62)*10</f>
        <v>1420</v>
      </c>
      <c r="J62" s="469"/>
      <c r="K62" s="523">
        <f>(I62)/D60</f>
        <v>0.37467018469656993</v>
      </c>
    </row>
    <row r="63" spans="1:11" ht="16.5" hidden="1" outlineLevel="2" x14ac:dyDescent="0.15">
      <c r="A63" s="467">
        <f>B63-B57</f>
        <v>12</v>
      </c>
      <c r="B63" s="137">
        <v>43019</v>
      </c>
      <c r="C63" s="489">
        <v>3501</v>
      </c>
      <c r="D63" s="489">
        <v>3721</v>
      </c>
      <c r="E63" s="498">
        <f t="shared" ref="E63" si="20">-(C63-D63)/C63</f>
        <v>6.2839188803199081E-2</v>
      </c>
      <c r="F63" s="489">
        <f t="shared" ref="F63" si="21">-(C63-D63)*10</f>
        <v>2200</v>
      </c>
      <c r="G63" s="489"/>
      <c r="H63" s="499" t="s">
        <v>50</v>
      </c>
      <c r="I63" s="522">
        <f>(C60-C63)*10</f>
        <v>1750</v>
      </c>
      <c r="J63" s="469"/>
      <c r="K63" s="523">
        <f>(I63)/D61</f>
        <v>0.46443736730360935</v>
      </c>
    </row>
    <row r="64" spans="1:11" ht="16.5" hidden="1" outlineLevel="2" x14ac:dyDescent="0.15">
      <c r="A64" s="467">
        <f>B64-B57</f>
        <v>13</v>
      </c>
      <c r="B64" s="137">
        <v>43020</v>
      </c>
      <c r="C64" s="489">
        <v>3643</v>
      </c>
      <c r="D64" s="489">
        <v>3706</v>
      </c>
      <c r="E64" s="498">
        <f t="shared" ref="E64" si="22">-(C64-D64)/C64</f>
        <v>1.7293439472961844E-2</v>
      </c>
      <c r="F64" s="489">
        <f t="shared" ref="F64" si="23">-(C64-D64)*10</f>
        <v>630</v>
      </c>
      <c r="G64" s="489"/>
      <c r="H64" s="499" t="s">
        <v>50</v>
      </c>
      <c r="I64" s="522">
        <f>(C60-C64)*10</f>
        <v>330</v>
      </c>
      <c r="J64" s="469"/>
      <c r="K64" s="523">
        <f>(I64)/D62</f>
        <v>8.8117489986648867E-2</v>
      </c>
    </row>
    <row r="65" spans="1:11" ht="16.5" hidden="1" outlineLevel="2" x14ac:dyDescent="0.15">
      <c r="A65" s="467">
        <f>B65-B57</f>
        <v>14</v>
      </c>
      <c r="B65" s="137">
        <v>43021</v>
      </c>
      <c r="C65" s="489">
        <v>3787</v>
      </c>
      <c r="D65" s="489">
        <v>3700</v>
      </c>
      <c r="E65" s="524">
        <f t="shared" ref="E65" si="24">-(C65-D65)/C65</f>
        <v>-2.2973329812516503E-2</v>
      </c>
      <c r="F65" s="525">
        <f t="shared" ref="F65" si="25">-(C65-D65)*10</f>
        <v>-870</v>
      </c>
      <c r="G65" s="489"/>
      <c r="H65" s="526" t="s">
        <v>49</v>
      </c>
      <c r="I65" s="520">
        <f>(C60-C65)*10</f>
        <v>-1110</v>
      </c>
      <c r="J65" s="469"/>
      <c r="K65" s="521">
        <f>(-I65-F64)/F64</f>
        <v>0.76190476190476186</v>
      </c>
    </row>
    <row r="66" spans="1:11" ht="16.5" hidden="1" outlineLevel="2" x14ac:dyDescent="0.15">
      <c r="A66" s="485"/>
      <c r="B66" s="202"/>
      <c r="C66" s="108"/>
      <c r="D66" s="108"/>
      <c r="E66" s="486"/>
      <c r="F66" s="108"/>
      <c r="G66" s="487"/>
      <c r="H66" s="488"/>
      <c r="I66" s="518"/>
      <c r="J66" s="488"/>
      <c r="K66" s="519"/>
    </row>
    <row r="67" spans="1:11" ht="16.5" hidden="1" outlineLevel="1" x14ac:dyDescent="0.15">
      <c r="A67" s="826" t="s">
        <v>99</v>
      </c>
      <c r="B67" s="827"/>
      <c r="C67" s="827"/>
      <c r="D67" s="827"/>
      <c r="E67" s="827"/>
      <c r="F67" s="827"/>
      <c r="G67" s="827"/>
      <c r="H67" s="827"/>
      <c r="I67" s="828"/>
      <c r="J67" s="516"/>
      <c r="K67" s="516"/>
    </row>
    <row r="68" spans="1:11" ht="16.5" hidden="1" outlineLevel="1" collapsed="1" x14ac:dyDescent="0.15">
      <c r="A68" s="481">
        <v>31</v>
      </c>
      <c r="B68" s="347">
        <v>43027</v>
      </c>
      <c r="C68" s="348">
        <v>3590</v>
      </c>
      <c r="D68" s="348">
        <v>3661</v>
      </c>
      <c r="E68" s="493">
        <f t="shared" ref="E68" si="26">-(C68-D68)/C68</f>
        <v>1.977715877437326E-2</v>
      </c>
      <c r="F68" s="483">
        <f t="shared" ref="F68" si="27">-(C68-D68)*10</f>
        <v>710</v>
      </c>
      <c r="G68" s="348">
        <v>3758</v>
      </c>
      <c r="H68" s="457">
        <f t="shared" ref="H68" si="28">(C68-G68)*10</f>
        <v>-1680</v>
      </c>
      <c r="I68" s="357">
        <f>(-H68-F68)/F68</f>
        <v>1.3661971830985915</v>
      </c>
      <c r="J68" s="516"/>
      <c r="K68" s="516"/>
    </row>
    <row r="69" spans="1:11" ht="16.5" hidden="1" outlineLevel="2" x14ac:dyDescent="0.15">
      <c r="A69" s="829" t="s">
        <v>98</v>
      </c>
      <c r="B69" s="779"/>
      <c r="C69" s="779"/>
      <c r="D69" s="779"/>
      <c r="E69" s="779"/>
      <c r="F69" s="779"/>
      <c r="G69" s="779"/>
      <c r="H69" s="779"/>
      <c r="I69" s="779"/>
      <c r="J69" s="780"/>
      <c r="K69" s="781"/>
    </row>
    <row r="70" spans="1:11" ht="36" hidden="1" outlineLevel="2" x14ac:dyDescent="0.15">
      <c r="A70" s="527" t="s">
        <v>23</v>
      </c>
      <c r="B70" s="528" t="s">
        <v>14</v>
      </c>
      <c r="C70" s="529" t="s">
        <v>87</v>
      </c>
      <c r="D70" s="529" t="s">
        <v>3</v>
      </c>
      <c r="E70" s="530" t="s">
        <v>16</v>
      </c>
      <c r="F70" s="529" t="s">
        <v>17</v>
      </c>
      <c r="G70" s="531" t="s">
        <v>92</v>
      </c>
      <c r="H70" s="529" t="s">
        <v>25</v>
      </c>
      <c r="I70" s="539" t="s">
        <v>19</v>
      </c>
      <c r="J70" s="540" t="s">
        <v>26</v>
      </c>
      <c r="K70" s="541" t="s">
        <v>27</v>
      </c>
    </row>
    <row r="71" spans="1:11" ht="16.5" hidden="1" outlineLevel="2" x14ac:dyDescent="0.15">
      <c r="A71" s="470">
        <f>B71-B68</f>
        <v>0</v>
      </c>
      <c r="B71" s="143">
        <v>43027</v>
      </c>
      <c r="C71" s="494">
        <v>3590</v>
      </c>
      <c r="D71" s="495">
        <v>3661</v>
      </c>
      <c r="E71" s="498">
        <f t="shared" ref="E71" si="29">-(C71-D71)/C71</f>
        <v>1.977715877437326E-2</v>
      </c>
      <c r="F71" s="489">
        <f t="shared" ref="F71" si="30">-(C71-D71)*10</f>
        <v>710</v>
      </c>
      <c r="G71" s="495"/>
      <c r="H71" s="497" t="s">
        <v>48</v>
      </c>
      <c r="I71" s="444"/>
      <c r="J71" s="469"/>
      <c r="K71" s="507"/>
    </row>
    <row r="72" spans="1:11" ht="16.5" hidden="1" outlineLevel="2" x14ac:dyDescent="0.15">
      <c r="A72" s="485">
        <f>B72-B68</f>
        <v>1</v>
      </c>
      <c r="B72" s="202">
        <v>43028</v>
      </c>
      <c r="C72" s="532">
        <v>3758</v>
      </c>
      <c r="D72" s="533">
        <v>3659</v>
      </c>
      <c r="E72" s="534">
        <f t="shared" ref="E72" si="31">-(C72-D72)/C72</f>
        <v>-2.6343799893560404E-2</v>
      </c>
      <c r="F72" s="532">
        <f t="shared" ref="F72" si="32">-(C72-D72)*10</f>
        <v>-990</v>
      </c>
      <c r="G72" s="533"/>
      <c r="H72" s="535" t="s">
        <v>49</v>
      </c>
      <c r="I72" s="542">
        <f>(C71-C72)*10</f>
        <v>-1680</v>
      </c>
      <c r="J72" s="488"/>
      <c r="K72" s="543">
        <f>(-I72-F71)/F71</f>
        <v>1.3661971830985915</v>
      </c>
    </row>
    <row r="73" spans="1:11" ht="16.5" hidden="1" outlineLevel="1" x14ac:dyDescent="0.15">
      <c r="A73" s="826" t="s">
        <v>99</v>
      </c>
      <c r="B73" s="827"/>
      <c r="C73" s="827"/>
      <c r="D73" s="827"/>
      <c r="E73" s="827"/>
      <c r="F73" s="827"/>
      <c r="G73" s="827"/>
      <c r="H73" s="827"/>
      <c r="I73" s="828"/>
      <c r="J73" s="516"/>
      <c r="K73" s="516"/>
    </row>
    <row r="74" spans="1:11" ht="16.5" hidden="1" outlineLevel="1" collapsed="1" x14ac:dyDescent="0.15">
      <c r="A74" s="481">
        <v>32</v>
      </c>
      <c r="B74" s="347">
        <v>43035</v>
      </c>
      <c r="C74" s="348">
        <v>3585</v>
      </c>
      <c r="D74" s="348">
        <v>3663</v>
      </c>
      <c r="E74" s="493">
        <f t="shared" ref="E74" si="33">-(C74-D74)/C74</f>
        <v>2.1757322175732216E-2</v>
      </c>
      <c r="F74" s="483">
        <f t="shared" ref="F74" si="34">-(C74-D74)*10</f>
        <v>780</v>
      </c>
      <c r="G74" s="348">
        <v>3660</v>
      </c>
      <c r="H74" s="457">
        <f t="shared" ref="H74" si="35">(C74-G74)*10</f>
        <v>-750</v>
      </c>
      <c r="I74" s="517">
        <f>(-H74-F74)/F74</f>
        <v>-3.8461538461538464E-2</v>
      </c>
      <c r="J74" s="516"/>
      <c r="K74" s="516"/>
    </row>
    <row r="75" spans="1:11" ht="16.5" hidden="1" outlineLevel="2" x14ac:dyDescent="0.15">
      <c r="A75" s="829" t="s">
        <v>98</v>
      </c>
      <c r="B75" s="779"/>
      <c r="C75" s="779"/>
      <c r="D75" s="779"/>
      <c r="E75" s="779"/>
      <c r="F75" s="779"/>
      <c r="G75" s="779"/>
      <c r="H75" s="779"/>
      <c r="I75" s="779"/>
      <c r="J75" s="780"/>
      <c r="K75" s="781"/>
    </row>
    <row r="76" spans="1:11" ht="36" hidden="1" outlineLevel="2" x14ac:dyDescent="0.15">
      <c r="A76" s="527" t="s">
        <v>23</v>
      </c>
      <c r="B76" s="528" t="s">
        <v>14</v>
      </c>
      <c r="C76" s="529" t="s">
        <v>87</v>
      </c>
      <c r="D76" s="529" t="s">
        <v>3</v>
      </c>
      <c r="E76" s="530" t="s">
        <v>16</v>
      </c>
      <c r="F76" s="529" t="s">
        <v>17</v>
      </c>
      <c r="G76" s="531" t="s">
        <v>92</v>
      </c>
      <c r="H76" s="529" t="s">
        <v>25</v>
      </c>
      <c r="I76" s="539" t="s">
        <v>19</v>
      </c>
      <c r="J76" s="540" t="s">
        <v>26</v>
      </c>
      <c r="K76" s="541" t="s">
        <v>27</v>
      </c>
    </row>
    <row r="77" spans="1:11" ht="16.5" hidden="1" outlineLevel="2" x14ac:dyDescent="0.15">
      <c r="A77" s="470">
        <f>B77-B74</f>
        <v>0</v>
      </c>
      <c r="B77" s="143">
        <v>43035</v>
      </c>
      <c r="C77" s="494">
        <v>3585</v>
      </c>
      <c r="D77" s="495">
        <v>3663</v>
      </c>
      <c r="E77" s="498">
        <f t="shared" ref="E77" si="36">-(C77-D77)/C77</f>
        <v>2.1757322175732216E-2</v>
      </c>
      <c r="F77" s="489">
        <f t="shared" ref="F77" si="37">-(C77-D77)*10</f>
        <v>780</v>
      </c>
      <c r="G77" s="495"/>
      <c r="H77" s="497" t="s">
        <v>48</v>
      </c>
      <c r="I77" s="444"/>
      <c r="J77" s="469"/>
      <c r="K77" s="507"/>
    </row>
    <row r="78" spans="1:11" ht="16.5" hidden="1" outlineLevel="2" x14ac:dyDescent="0.15">
      <c r="A78" s="485">
        <f>B78-B74</f>
        <v>3</v>
      </c>
      <c r="B78" s="202">
        <v>43038</v>
      </c>
      <c r="C78" s="532">
        <v>3575</v>
      </c>
      <c r="D78" s="533">
        <v>3661</v>
      </c>
      <c r="E78" s="498">
        <f t="shared" ref="E78" si="38">-(C78-D78)/C78</f>
        <v>2.4055944055944058E-2</v>
      </c>
      <c r="F78" s="489">
        <f t="shared" ref="F78" si="39">-(C78-D78)*10</f>
        <v>860</v>
      </c>
      <c r="G78" s="533"/>
      <c r="H78" s="536" t="s">
        <v>50</v>
      </c>
      <c r="I78" s="544">
        <f>(C77-C78)*10</f>
        <v>100</v>
      </c>
      <c r="J78" s="424"/>
      <c r="K78" s="545"/>
    </row>
    <row r="79" spans="1:11" ht="16.5" hidden="1" outlineLevel="2" x14ac:dyDescent="0.15">
      <c r="A79" s="485">
        <f>B79-B74</f>
        <v>4</v>
      </c>
      <c r="B79" s="202">
        <v>43039</v>
      </c>
      <c r="C79" s="532">
        <v>3660</v>
      </c>
      <c r="D79" s="533">
        <v>3657</v>
      </c>
      <c r="E79" s="498">
        <f t="shared" ref="E79" si="40">-(C79-D79)/C79</f>
        <v>-8.1967213114754098E-4</v>
      </c>
      <c r="F79" s="489">
        <f t="shared" ref="F79" si="41">-(C79-D79)*10</f>
        <v>-30</v>
      </c>
      <c r="G79" s="533"/>
      <c r="H79" s="535" t="s">
        <v>49</v>
      </c>
      <c r="I79" s="544">
        <f>(C77-C79)*10</f>
        <v>-750</v>
      </c>
      <c r="J79" s="488"/>
      <c r="K79" s="546">
        <f>(-I79-F77)/F77</f>
        <v>-3.8461538461538464E-2</v>
      </c>
    </row>
    <row r="80" spans="1:11" ht="24" x14ac:dyDescent="0.15">
      <c r="A80" s="309"/>
      <c r="B80" s="96"/>
      <c r="C80" s="97"/>
      <c r="D80" s="97"/>
      <c r="E80" s="98"/>
      <c r="F80" s="97"/>
      <c r="G80" s="97"/>
      <c r="H80" s="335"/>
      <c r="I80" s="319"/>
      <c r="J80" s="547" t="s">
        <v>100</v>
      </c>
    </row>
    <row r="81" spans="1:9" ht="16.5" x14ac:dyDescent="0.15">
      <c r="A81" s="309"/>
      <c r="B81" s="96"/>
      <c r="C81" s="97"/>
      <c r="D81" s="97"/>
      <c r="E81" s="98"/>
      <c r="F81" s="97"/>
      <c r="G81" s="97"/>
      <c r="H81" s="335"/>
      <c r="I81" s="319"/>
    </row>
    <row r="82" spans="1:9" ht="16.5" x14ac:dyDescent="0.15">
      <c r="A82" s="537"/>
      <c r="B82" s="316"/>
      <c r="C82" s="317"/>
      <c r="D82" s="317"/>
      <c r="E82" s="318"/>
      <c r="F82" s="317"/>
      <c r="G82" s="317"/>
      <c r="H82" s="389"/>
      <c r="I82" s="548"/>
    </row>
    <row r="85" spans="1:9" ht="13.5" collapsed="1" x14ac:dyDescent="0.15">
      <c r="A85" s="757" t="s">
        <v>32</v>
      </c>
      <c r="B85" s="758"/>
      <c r="C85" s="758"/>
      <c r="D85" s="758"/>
      <c r="E85" s="758"/>
      <c r="F85" s="758"/>
      <c r="G85" s="758"/>
      <c r="H85" s="758"/>
      <c r="I85" s="759"/>
    </row>
    <row r="86" spans="1:9" ht="13.5" hidden="1" outlineLevel="1" x14ac:dyDescent="0.15">
      <c r="A86" s="801" t="s">
        <v>101</v>
      </c>
      <c r="B86" s="802"/>
      <c r="C86" s="803"/>
      <c r="D86" s="180" t="s">
        <v>25</v>
      </c>
      <c r="E86" s="802" t="s">
        <v>102</v>
      </c>
      <c r="F86" s="803"/>
      <c r="G86" s="802" t="s">
        <v>103</v>
      </c>
      <c r="H86" s="802"/>
      <c r="I86" s="804"/>
    </row>
    <row r="87" spans="1:9" ht="13.5" hidden="1" outlineLevel="1" x14ac:dyDescent="0.15">
      <c r="A87" s="181" t="s">
        <v>104</v>
      </c>
      <c r="B87" s="805" t="s">
        <v>105</v>
      </c>
      <c r="C87" s="806"/>
      <c r="D87" s="182" t="s">
        <v>106</v>
      </c>
      <c r="E87" s="824" t="s">
        <v>107</v>
      </c>
      <c r="F87" s="824"/>
      <c r="G87" s="807" t="s">
        <v>108</v>
      </c>
      <c r="H87" s="807"/>
      <c r="I87" s="825"/>
    </row>
    <row r="88" spans="1:9" hidden="1" outlineLevel="1" x14ac:dyDescent="0.15">
      <c r="A88" s="181" t="s">
        <v>104</v>
      </c>
      <c r="B88" s="805" t="s">
        <v>109</v>
      </c>
      <c r="C88" s="805"/>
      <c r="D88" s="183" t="s">
        <v>110</v>
      </c>
      <c r="E88" s="824" t="s">
        <v>111</v>
      </c>
      <c r="F88" s="824"/>
      <c r="G88" s="805" t="s">
        <v>112</v>
      </c>
      <c r="H88" s="805"/>
      <c r="I88" s="821"/>
    </row>
    <row r="89" spans="1:9" ht="18.75" hidden="1" customHeight="1" outlineLevel="1" x14ac:dyDescent="0.15">
      <c r="A89" s="820" t="s">
        <v>112</v>
      </c>
      <c r="B89" s="805"/>
      <c r="C89" s="806"/>
      <c r="D89" s="184"/>
      <c r="E89" s="805"/>
      <c r="F89" s="806"/>
      <c r="G89" s="805"/>
      <c r="H89" s="805"/>
      <c r="I89" s="821"/>
    </row>
    <row r="90" spans="1:9" hidden="1" outlineLevel="1" x14ac:dyDescent="0.15">
      <c r="A90" s="185" t="s">
        <v>104</v>
      </c>
      <c r="B90" s="822" t="s">
        <v>113</v>
      </c>
      <c r="C90" s="823"/>
      <c r="D90" s="186" t="s">
        <v>114</v>
      </c>
      <c r="E90" s="824" t="s">
        <v>115</v>
      </c>
      <c r="F90" s="824"/>
      <c r="G90" s="805" t="s">
        <v>116</v>
      </c>
      <c r="H90" s="805"/>
      <c r="I90" s="821"/>
    </row>
    <row r="91" spans="1:9" hidden="1" outlineLevel="1" x14ac:dyDescent="0.15">
      <c r="A91" s="185" t="s">
        <v>104</v>
      </c>
      <c r="B91" s="822" t="s">
        <v>109</v>
      </c>
      <c r="C91" s="823"/>
      <c r="D91" s="454" t="s">
        <v>110</v>
      </c>
      <c r="E91" s="824" t="s">
        <v>111</v>
      </c>
      <c r="F91" s="824"/>
      <c r="G91" s="805" t="s">
        <v>112</v>
      </c>
      <c r="H91" s="805"/>
      <c r="I91" s="821"/>
    </row>
    <row r="92" spans="1:9" ht="13.5" hidden="1" outlineLevel="1" x14ac:dyDescent="0.15">
      <c r="A92" s="820" t="s">
        <v>116</v>
      </c>
      <c r="B92" s="805"/>
      <c r="C92" s="806"/>
      <c r="D92" s="184"/>
      <c r="E92" s="805"/>
      <c r="F92" s="806"/>
      <c r="G92" s="805"/>
      <c r="H92" s="805"/>
      <c r="I92" s="821"/>
    </row>
    <row r="93" spans="1:9" hidden="1" outlineLevel="1" x14ac:dyDescent="0.15">
      <c r="A93" s="185" t="s">
        <v>104</v>
      </c>
      <c r="B93" s="822" t="s">
        <v>113</v>
      </c>
      <c r="C93" s="823"/>
      <c r="D93" s="182" t="s">
        <v>106</v>
      </c>
      <c r="E93" s="824" t="s">
        <v>107</v>
      </c>
      <c r="F93" s="824"/>
      <c r="G93" s="807" t="s">
        <v>108</v>
      </c>
      <c r="H93" s="807"/>
      <c r="I93" s="825"/>
    </row>
    <row r="94" spans="1:9" hidden="1" outlineLevel="1" x14ac:dyDescent="0.15">
      <c r="A94" s="248" t="s">
        <v>104</v>
      </c>
      <c r="B94" s="812" t="s">
        <v>109</v>
      </c>
      <c r="C94" s="813"/>
      <c r="D94" s="187" t="s">
        <v>110</v>
      </c>
      <c r="E94" s="814" t="s">
        <v>111</v>
      </c>
      <c r="F94" s="814"/>
      <c r="G94" s="815" t="s">
        <v>112</v>
      </c>
      <c r="H94" s="816"/>
      <c r="I94" s="817"/>
    </row>
    <row r="96" spans="1:9" ht="16.5" collapsed="1" x14ac:dyDescent="0.35">
      <c r="A96" s="818" t="s">
        <v>40</v>
      </c>
      <c r="B96" s="819"/>
      <c r="C96" s="819"/>
      <c r="D96" s="819"/>
      <c r="E96" s="819"/>
      <c r="F96" s="740"/>
      <c r="G96" s="740"/>
      <c r="H96" s="740"/>
      <c r="I96" s="741"/>
    </row>
    <row r="97" spans="1:9" ht="13.5" hidden="1" outlineLevel="1" x14ac:dyDescent="0.15">
      <c r="A97" s="801" t="s">
        <v>117</v>
      </c>
      <c r="B97" s="803"/>
      <c r="C97" s="802" t="s">
        <v>25</v>
      </c>
      <c r="D97" s="803"/>
      <c r="E97" s="803"/>
      <c r="F97" s="803"/>
      <c r="G97" s="803"/>
      <c r="H97" s="803"/>
      <c r="I97" s="811"/>
    </row>
    <row r="98" spans="1:9" ht="13.5" hidden="1" outlineLevel="1" x14ac:dyDescent="0.15">
      <c r="A98" s="189" t="s">
        <v>104</v>
      </c>
      <c r="B98" s="188" t="s">
        <v>118</v>
      </c>
      <c r="C98" s="810" t="s">
        <v>119</v>
      </c>
      <c r="D98" s="796"/>
      <c r="E98" s="796"/>
      <c r="F98" s="796"/>
      <c r="G98" s="796"/>
      <c r="H98" s="796"/>
      <c r="I98" s="797"/>
    </row>
    <row r="99" spans="1:9" ht="13.5" x14ac:dyDescent="0.15">
      <c r="A99"/>
      <c r="B99"/>
      <c r="C99"/>
      <c r="D99"/>
      <c r="E99"/>
    </row>
    <row r="100" spans="1:9" ht="16.5" collapsed="1" x14ac:dyDescent="0.35">
      <c r="A100" s="738" t="s">
        <v>33</v>
      </c>
      <c r="B100" s="739"/>
      <c r="C100" s="739"/>
      <c r="D100" s="739"/>
      <c r="E100" s="739"/>
      <c r="F100" s="740"/>
      <c r="G100" s="740"/>
      <c r="H100" s="740"/>
      <c r="I100" s="741"/>
    </row>
    <row r="101" spans="1:9" ht="13.5" hidden="1" outlineLevel="1" x14ac:dyDescent="0.15">
      <c r="A101" s="801" t="s">
        <v>117</v>
      </c>
      <c r="B101" s="803"/>
      <c r="C101" s="802" t="s">
        <v>25</v>
      </c>
      <c r="D101" s="803"/>
      <c r="E101" s="803"/>
      <c r="F101" s="803"/>
      <c r="G101" s="803"/>
      <c r="H101" s="803"/>
      <c r="I101" s="811"/>
    </row>
    <row r="102" spans="1:9" ht="13.5" hidden="1" outlineLevel="1" x14ac:dyDescent="0.15">
      <c r="A102" s="189" t="s">
        <v>104</v>
      </c>
      <c r="B102" s="188" t="s">
        <v>120</v>
      </c>
      <c r="C102" s="810" t="s">
        <v>119</v>
      </c>
      <c r="D102" s="796"/>
      <c r="E102" s="796"/>
      <c r="F102" s="796"/>
      <c r="G102" s="796"/>
      <c r="H102" s="796"/>
      <c r="I102" s="797"/>
    </row>
    <row r="104" spans="1:9" ht="16.5" collapsed="1" x14ac:dyDescent="0.35">
      <c r="A104" s="742" t="s">
        <v>35</v>
      </c>
      <c r="B104" s="743"/>
      <c r="C104" s="743"/>
      <c r="D104" s="743"/>
      <c r="E104" s="743"/>
      <c r="F104" s="740"/>
      <c r="G104" s="740"/>
      <c r="H104" s="740"/>
      <c r="I104" s="741"/>
    </row>
    <row r="105" spans="1:9" ht="13.5" hidden="1" outlineLevel="1" x14ac:dyDescent="0.15">
      <c r="A105" s="801" t="s">
        <v>121</v>
      </c>
      <c r="B105" s="802"/>
      <c r="C105" s="803"/>
      <c r="D105" s="180" t="s">
        <v>25</v>
      </c>
      <c r="E105" s="802" t="s">
        <v>102</v>
      </c>
      <c r="F105" s="803"/>
      <c r="G105" s="802" t="s">
        <v>103</v>
      </c>
      <c r="H105" s="802"/>
      <c r="I105" s="804"/>
    </row>
    <row r="106" spans="1:9" ht="13.5" hidden="1" outlineLevel="1" x14ac:dyDescent="0.15">
      <c r="A106" s="181" t="s">
        <v>104</v>
      </c>
      <c r="B106" s="805" t="s">
        <v>122</v>
      </c>
      <c r="C106" s="806"/>
      <c r="D106" s="182" t="s">
        <v>123</v>
      </c>
      <c r="E106" s="807" t="s">
        <v>124</v>
      </c>
      <c r="F106" s="806"/>
      <c r="G106" s="807" t="s">
        <v>125</v>
      </c>
      <c r="H106" s="808"/>
      <c r="I106" s="809"/>
    </row>
    <row r="107" spans="1:9" ht="13.5" hidden="1" outlineLevel="1" x14ac:dyDescent="0.15">
      <c r="A107" s="189" t="s">
        <v>104</v>
      </c>
      <c r="B107" s="795" t="s">
        <v>126</v>
      </c>
      <c r="C107" s="796"/>
      <c r="D107" s="188"/>
      <c r="E107" s="795"/>
      <c r="F107" s="796"/>
      <c r="G107" s="795" t="s">
        <v>33</v>
      </c>
      <c r="H107" s="796"/>
      <c r="I107" s="797"/>
    </row>
    <row r="109" spans="1:9" x14ac:dyDescent="0.15">
      <c r="A109" s="735" t="s">
        <v>62</v>
      </c>
      <c r="B109" s="736"/>
      <c r="C109" s="736"/>
      <c r="D109" s="736"/>
      <c r="E109" s="736"/>
      <c r="F109" s="736"/>
      <c r="G109" s="736"/>
      <c r="H109" s="736"/>
      <c r="I109" s="737"/>
    </row>
    <row r="110" spans="1:9" outlineLevel="1" collapsed="1" x14ac:dyDescent="0.15">
      <c r="A110" s="798" t="s">
        <v>97</v>
      </c>
      <c r="B110" s="799"/>
      <c r="C110" s="798"/>
      <c r="D110" s="798"/>
      <c r="E110" s="800"/>
      <c r="F110" s="798"/>
      <c r="G110" s="798"/>
      <c r="H110" s="798"/>
      <c r="I110" s="800"/>
    </row>
    <row r="111" spans="1:9" ht="332.1" hidden="1" customHeight="1" outlineLevel="2" x14ac:dyDescent="0.15">
      <c r="A111" s="729" t="s">
        <v>127</v>
      </c>
      <c r="B111" s="791"/>
      <c r="C111" s="730"/>
      <c r="D111" s="730"/>
      <c r="E111" s="792"/>
      <c r="F111" s="730"/>
      <c r="G111" s="730"/>
      <c r="H111" s="730"/>
      <c r="I111" s="792"/>
    </row>
    <row r="112" spans="1:9" outlineLevel="1" collapsed="1" x14ac:dyDescent="0.15">
      <c r="A112" s="730" t="s">
        <v>98</v>
      </c>
      <c r="B112" s="791"/>
      <c r="C112" s="730"/>
      <c r="D112" s="730"/>
      <c r="E112" s="792"/>
      <c r="F112" s="730"/>
      <c r="G112" s="730"/>
      <c r="H112" s="730"/>
      <c r="I112" s="792"/>
    </row>
    <row r="113" spans="1:9" ht="12" hidden="1" customHeight="1" outlineLevel="2" x14ac:dyDescent="0.15">
      <c r="A113" s="729" t="s">
        <v>128</v>
      </c>
      <c r="B113" s="791"/>
      <c r="C113" s="730"/>
      <c r="D113" s="730"/>
      <c r="E113" s="792"/>
      <c r="F113" s="730"/>
      <c r="G113" s="730"/>
      <c r="H113" s="730"/>
      <c r="I113" s="792"/>
    </row>
    <row r="114" spans="1:9" outlineLevel="1" collapsed="1" x14ac:dyDescent="0.15">
      <c r="A114" s="730" t="s">
        <v>99</v>
      </c>
      <c r="B114" s="791"/>
      <c r="C114" s="730"/>
      <c r="D114" s="730"/>
      <c r="E114" s="792"/>
      <c r="F114" s="730"/>
      <c r="G114" s="730"/>
      <c r="H114" s="730"/>
      <c r="I114" s="792"/>
    </row>
    <row r="115" spans="1:9" ht="354" hidden="1" customHeight="1" outlineLevel="2" x14ac:dyDescent="0.15">
      <c r="A115" s="789" t="s">
        <v>129</v>
      </c>
      <c r="B115" s="793"/>
      <c r="C115" s="790"/>
      <c r="D115" s="790"/>
      <c r="E115" s="794"/>
      <c r="F115" s="790"/>
      <c r="G115" s="790"/>
      <c r="H115" s="790"/>
      <c r="I115" s="794"/>
    </row>
    <row r="116" spans="1:9" outlineLevel="1" collapsed="1" x14ac:dyDescent="0.15">
      <c r="A116" s="730" t="s">
        <v>130</v>
      </c>
      <c r="B116" s="730"/>
      <c r="C116" s="730"/>
      <c r="D116" s="730"/>
      <c r="E116" s="730"/>
      <c r="F116" s="730"/>
      <c r="G116" s="730"/>
      <c r="H116" s="730"/>
      <c r="I116" s="730"/>
    </row>
    <row r="117" spans="1:9" ht="408.95" hidden="1" customHeight="1" outlineLevel="2" x14ac:dyDescent="0.15">
      <c r="A117" s="789" t="s">
        <v>131</v>
      </c>
      <c r="B117" s="790"/>
      <c r="C117" s="790"/>
      <c r="D117" s="790"/>
      <c r="E117" s="790"/>
      <c r="F117" s="790"/>
      <c r="G117" s="790"/>
      <c r="H117" s="790"/>
      <c r="I117" s="790"/>
    </row>
  </sheetData>
  <sortState ref="A1:O46">
    <sortCondition ref="B1"/>
  </sortState>
  <mergeCells count="69">
    <mergeCell ref="A2:I2"/>
    <mergeCell ref="A24:K24"/>
    <mergeCell ref="A33:K33"/>
    <mergeCell ref="A42:K42"/>
    <mergeCell ref="A44:I44"/>
    <mergeCell ref="A46:K46"/>
    <mergeCell ref="A50:I50"/>
    <mergeCell ref="A52:K52"/>
    <mergeCell ref="A56:I56"/>
    <mergeCell ref="A58:K58"/>
    <mergeCell ref="A67:I67"/>
    <mergeCell ref="A69:K69"/>
    <mergeCell ref="A73:I73"/>
    <mergeCell ref="A75:K75"/>
    <mergeCell ref="A85:I85"/>
    <mergeCell ref="A86:C86"/>
    <mergeCell ref="E86:F86"/>
    <mergeCell ref="G86:I86"/>
    <mergeCell ref="B87:C87"/>
    <mergeCell ref="E87:F87"/>
    <mergeCell ref="G87:I87"/>
    <mergeCell ref="B88:C88"/>
    <mergeCell ref="E88:F88"/>
    <mergeCell ref="G88:I88"/>
    <mergeCell ref="A89:C89"/>
    <mergeCell ref="E89:F89"/>
    <mergeCell ref="G89:I89"/>
    <mergeCell ref="B90:C90"/>
    <mergeCell ref="E90:F90"/>
    <mergeCell ref="G90:I90"/>
    <mergeCell ref="B91:C91"/>
    <mergeCell ref="E91:F91"/>
    <mergeCell ref="G91:I91"/>
    <mergeCell ref="A92:C92"/>
    <mergeCell ref="E92:F92"/>
    <mergeCell ref="G92:I92"/>
    <mergeCell ref="B93:C93"/>
    <mergeCell ref="E93:F93"/>
    <mergeCell ref="G93:I93"/>
    <mergeCell ref="B94:C94"/>
    <mergeCell ref="E94:F94"/>
    <mergeCell ref="G94:I94"/>
    <mergeCell ref="A96:I96"/>
    <mergeCell ref="A97:B97"/>
    <mergeCell ref="C97:I97"/>
    <mergeCell ref="C98:I98"/>
    <mergeCell ref="A100:I100"/>
    <mergeCell ref="A101:B101"/>
    <mergeCell ref="C101:I101"/>
    <mergeCell ref="C102:I102"/>
    <mergeCell ref="A104:I104"/>
    <mergeCell ref="A105:C105"/>
    <mergeCell ref="E105:F105"/>
    <mergeCell ref="G105:I105"/>
    <mergeCell ref="B106:C106"/>
    <mergeCell ref="E106:F106"/>
    <mergeCell ref="G106:I106"/>
    <mergeCell ref="B107:C107"/>
    <mergeCell ref="E107:F107"/>
    <mergeCell ref="G107:I107"/>
    <mergeCell ref="A109:I109"/>
    <mergeCell ref="A110:I110"/>
    <mergeCell ref="A116:I116"/>
    <mergeCell ref="A117:I117"/>
    <mergeCell ref="A111:I111"/>
    <mergeCell ref="A112:I112"/>
    <mergeCell ref="A113:I113"/>
    <mergeCell ref="A114:I114"/>
    <mergeCell ref="A115:I115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7" sqref="A7"/>
    </sheetView>
  </sheetViews>
  <sheetFormatPr defaultColWidth="8.75" defaultRowHeight="13.5" x14ac:dyDescent="0.15"/>
  <cols>
    <col min="1" max="1" width="49" customWidth="1"/>
  </cols>
  <sheetData>
    <row r="1" spans="1:1" ht="16.5" x14ac:dyDescent="0.35">
      <c r="A1" s="456" t="s">
        <v>132</v>
      </c>
    </row>
    <row r="2" spans="1:1" ht="16.5" x14ac:dyDescent="0.35">
      <c r="A2" s="456" t="s">
        <v>133</v>
      </c>
    </row>
    <row r="3" spans="1:1" x14ac:dyDescent="0.15">
      <c r="A3" t="s">
        <v>134</v>
      </c>
    </row>
    <row r="4" spans="1:1" x14ac:dyDescent="0.15">
      <c r="A4" t="s">
        <v>135</v>
      </c>
    </row>
    <row r="5" spans="1:1" x14ac:dyDescent="0.15">
      <c r="A5" t="s">
        <v>136</v>
      </c>
    </row>
    <row r="6" spans="1:1" x14ac:dyDescent="0.15">
      <c r="A6" t="s">
        <v>137</v>
      </c>
    </row>
    <row r="7" spans="1:1" x14ac:dyDescent="0.15">
      <c r="A7" t="s">
        <v>138</v>
      </c>
    </row>
    <row r="8" spans="1:1" x14ac:dyDescent="0.15">
      <c r="A8" t="s">
        <v>139</v>
      </c>
    </row>
    <row r="9" spans="1:1" x14ac:dyDescent="0.15">
      <c r="A9" t="s">
        <v>140</v>
      </c>
    </row>
    <row r="10" spans="1:1" x14ac:dyDescent="0.15">
      <c r="A10" t="s">
        <v>141</v>
      </c>
    </row>
    <row r="11" spans="1:1" x14ac:dyDescent="0.15">
      <c r="A11" t="s">
        <v>142</v>
      </c>
    </row>
    <row r="12" spans="1:1" x14ac:dyDescent="0.15">
      <c r="A12" t="s">
        <v>143</v>
      </c>
    </row>
    <row r="13" spans="1:1" x14ac:dyDescent="0.15">
      <c r="A13" t="s">
        <v>144</v>
      </c>
    </row>
  </sheetData>
  <phoneticPr fontId="5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 x14ac:dyDescent="0.15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x14ac:dyDescent="0.15">
      <c r="A2" s="826" t="s">
        <v>145</v>
      </c>
      <c r="B2" s="827"/>
      <c r="C2" s="827"/>
      <c r="D2" s="827"/>
      <c r="E2" s="827"/>
      <c r="F2" s="827"/>
      <c r="G2" s="827"/>
      <c r="H2" s="827"/>
      <c r="I2" s="828"/>
    </row>
    <row r="3" spans="1:10" ht="16.5" x14ac:dyDescent="0.15">
      <c r="A3" s="95">
        <v>1</v>
      </c>
      <c r="B3" s="96">
        <v>42164</v>
      </c>
      <c r="C3" s="97">
        <v>945</v>
      </c>
      <c r="D3" s="97">
        <v>931</v>
      </c>
      <c r="E3" s="283">
        <f t="shared" ref="E3:E14" si="0">(C3-D3)/C3</f>
        <v>1.4814814814814815E-2</v>
      </c>
      <c r="F3" s="97">
        <f>(C3-D3)*20</f>
        <v>280</v>
      </c>
      <c r="G3" s="97">
        <v>922</v>
      </c>
      <c r="H3" s="99">
        <f t="shared" ref="H3:H14" si="1">(G3-C3)*20</f>
        <v>-460</v>
      </c>
      <c r="I3" s="154">
        <f>(-H3-F3)/F3</f>
        <v>0.6428571428571429</v>
      </c>
    </row>
    <row r="4" spans="1:10" ht="16.5" collapsed="1" x14ac:dyDescent="0.15">
      <c r="A4" s="95">
        <v>2</v>
      </c>
      <c r="B4" s="96">
        <v>42397</v>
      </c>
      <c r="C4" s="97">
        <v>855</v>
      </c>
      <c r="D4" s="97">
        <v>840</v>
      </c>
      <c r="E4" s="98">
        <f t="shared" si="0"/>
        <v>1.7543859649122806E-2</v>
      </c>
      <c r="F4" s="97">
        <f t="shared" ref="F4:F14" si="2">(C4-D4)*20</f>
        <v>300</v>
      </c>
      <c r="G4" s="97">
        <v>922</v>
      </c>
      <c r="H4" s="99">
        <f t="shared" si="1"/>
        <v>1340</v>
      </c>
      <c r="I4" s="149">
        <f>H4/(F4)</f>
        <v>4.4666666666666668</v>
      </c>
      <c r="J4" s="150" t="s">
        <v>90</v>
      </c>
    </row>
    <row r="5" spans="1:10" ht="16.5" hidden="1" outlineLevel="1" x14ac:dyDescent="0.3">
      <c r="A5" s="840" t="s">
        <v>146</v>
      </c>
      <c r="B5" s="841"/>
      <c r="C5" s="841"/>
      <c r="D5" s="841"/>
      <c r="E5" s="841"/>
      <c r="F5" s="841"/>
      <c r="G5" s="841"/>
      <c r="H5" s="841"/>
      <c r="I5" s="841"/>
      <c r="J5" s="842"/>
    </row>
    <row r="6" spans="1:10" ht="36" hidden="1" outlineLevel="1" x14ac:dyDescent="0.15">
      <c r="A6" s="100" t="s">
        <v>23</v>
      </c>
      <c r="B6" s="101" t="s">
        <v>14</v>
      </c>
      <c r="C6" s="102" t="s">
        <v>87</v>
      </c>
      <c r="D6" s="102" t="s">
        <v>3</v>
      </c>
      <c r="E6" s="103" t="s">
        <v>16</v>
      </c>
      <c r="F6" s="102" t="s">
        <v>17</v>
      </c>
      <c r="G6" s="104" t="s">
        <v>26</v>
      </c>
      <c r="H6" s="102" t="s">
        <v>25</v>
      </c>
      <c r="I6" s="103" t="s">
        <v>19</v>
      </c>
      <c r="J6" s="151" t="s">
        <v>147</v>
      </c>
    </row>
    <row r="7" spans="1:10" ht="16.5" hidden="1" outlineLevel="1" x14ac:dyDescent="0.3">
      <c r="A7" s="105">
        <f>B7-B4</f>
        <v>1</v>
      </c>
      <c r="B7" s="106">
        <v>42398</v>
      </c>
      <c r="C7" s="107">
        <v>852</v>
      </c>
      <c r="D7" s="108"/>
      <c r="E7" s="109"/>
      <c r="F7" s="110"/>
      <c r="G7" s="108"/>
      <c r="H7" s="108"/>
      <c r="I7" s="152">
        <f>(G4-C7)*20</f>
        <v>1400</v>
      </c>
      <c r="J7" s="153"/>
    </row>
    <row r="8" spans="1:10" ht="16.5" x14ac:dyDescent="0.15">
      <c r="A8" s="111">
        <v>3</v>
      </c>
      <c r="B8" s="112">
        <v>42467</v>
      </c>
      <c r="C8" s="113">
        <v>955</v>
      </c>
      <c r="D8" s="113">
        <v>941</v>
      </c>
      <c r="E8" s="286">
        <f t="shared" si="0"/>
        <v>1.4659685863874346E-2</v>
      </c>
      <c r="F8" s="113">
        <f t="shared" si="2"/>
        <v>280</v>
      </c>
      <c r="G8" s="113">
        <v>962</v>
      </c>
      <c r="H8" s="285">
        <f t="shared" si="1"/>
        <v>140</v>
      </c>
      <c r="I8" s="319">
        <f t="shared" ref="I8:I9" si="3">H8/(F8)</f>
        <v>0.5</v>
      </c>
    </row>
    <row r="9" spans="1:10" ht="16.5" collapsed="1" x14ac:dyDescent="0.15">
      <c r="A9" s="95">
        <v>4</v>
      </c>
      <c r="B9" s="96">
        <v>42520</v>
      </c>
      <c r="C9" s="97">
        <v>1003</v>
      </c>
      <c r="D9" s="97">
        <v>979</v>
      </c>
      <c r="E9" s="98">
        <f t="shared" si="0"/>
        <v>2.3928215353938187E-2</v>
      </c>
      <c r="F9" s="97">
        <f t="shared" si="2"/>
        <v>480</v>
      </c>
      <c r="G9" s="97">
        <v>1163</v>
      </c>
      <c r="H9" s="99">
        <f t="shared" si="1"/>
        <v>3200</v>
      </c>
      <c r="I9" s="149">
        <f t="shared" si="3"/>
        <v>6.666666666666667</v>
      </c>
      <c r="J9" s="150" t="s">
        <v>90</v>
      </c>
    </row>
    <row r="10" spans="1:10" ht="16.5" hidden="1" outlineLevel="1" x14ac:dyDescent="0.3">
      <c r="A10" s="840" t="s">
        <v>148</v>
      </c>
      <c r="B10" s="841"/>
      <c r="C10" s="841"/>
      <c r="D10" s="841"/>
      <c r="E10" s="841"/>
      <c r="F10" s="841"/>
      <c r="G10" s="841"/>
      <c r="H10" s="841"/>
      <c r="I10" s="841"/>
      <c r="J10" s="842"/>
    </row>
    <row r="11" spans="1:10" ht="36" hidden="1" outlineLevel="1" x14ac:dyDescent="0.15">
      <c r="A11" s="100" t="s">
        <v>23</v>
      </c>
      <c r="B11" s="101" t="s">
        <v>14</v>
      </c>
      <c r="C11" s="102" t="s">
        <v>87</v>
      </c>
      <c r="D11" s="102" t="s">
        <v>3</v>
      </c>
      <c r="E11" s="103" t="s">
        <v>16</v>
      </c>
      <c r="F11" s="102" t="s">
        <v>17</v>
      </c>
      <c r="G11" s="104" t="s">
        <v>26</v>
      </c>
      <c r="H11" s="102" t="s">
        <v>25</v>
      </c>
      <c r="I11" s="103" t="s">
        <v>19</v>
      </c>
      <c r="J11" s="151" t="s">
        <v>147</v>
      </c>
    </row>
    <row r="12" spans="1:10" ht="16.5" hidden="1" outlineLevel="1" x14ac:dyDescent="0.3">
      <c r="A12" s="105">
        <f>B12-B9</f>
        <v>17</v>
      </c>
      <c r="B12" s="106">
        <v>42537</v>
      </c>
      <c r="C12" s="107">
        <v>993</v>
      </c>
      <c r="D12" s="108"/>
      <c r="E12" s="109"/>
      <c r="F12" s="110"/>
      <c r="G12" s="108"/>
      <c r="H12" s="108"/>
      <c r="I12" s="152">
        <f>(G9-C12)*20</f>
        <v>3400</v>
      </c>
      <c r="J12" s="153"/>
    </row>
    <row r="13" spans="1:10" ht="16.5" x14ac:dyDescent="0.15">
      <c r="A13" s="95">
        <v>5</v>
      </c>
      <c r="B13" s="96">
        <v>42858</v>
      </c>
      <c r="C13" s="97">
        <v>1295</v>
      </c>
      <c r="D13" s="97">
        <v>1259</v>
      </c>
      <c r="E13" s="98">
        <f t="shared" si="0"/>
        <v>2.7799227799227798E-2</v>
      </c>
      <c r="F13" s="97">
        <f t="shared" si="2"/>
        <v>720</v>
      </c>
      <c r="G13" s="97">
        <v>1226</v>
      </c>
      <c r="H13" s="335">
        <f t="shared" si="1"/>
        <v>-1380</v>
      </c>
      <c r="I13" s="434">
        <f>(-H13-F13)/F13</f>
        <v>0.91666666666666663</v>
      </c>
      <c r="J13" s="150" t="s">
        <v>90</v>
      </c>
    </row>
    <row r="14" spans="1:10" ht="16.5" collapsed="1" x14ac:dyDescent="0.15">
      <c r="A14" s="404">
        <v>6</v>
      </c>
      <c r="B14" s="117">
        <v>42888</v>
      </c>
      <c r="C14" s="118">
        <v>1295</v>
      </c>
      <c r="D14" s="118">
        <v>1287</v>
      </c>
      <c r="E14" s="405">
        <f t="shared" si="0"/>
        <v>6.1776061776061776E-3</v>
      </c>
      <c r="F14" s="120">
        <f t="shared" si="2"/>
        <v>160</v>
      </c>
      <c r="G14" s="118">
        <v>1263</v>
      </c>
      <c r="H14" s="406">
        <f t="shared" si="1"/>
        <v>-640</v>
      </c>
      <c r="I14" s="435">
        <f>(-H14-F14)/F14</f>
        <v>3</v>
      </c>
      <c r="J14" s="192"/>
    </row>
    <row r="15" spans="1:10" ht="16.5" hidden="1" customHeight="1" outlineLevel="1" x14ac:dyDescent="0.15">
      <c r="A15" s="843" t="s">
        <v>149</v>
      </c>
      <c r="B15" s="844"/>
      <c r="C15" s="844"/>
      <c r="D15" s="844"/>
      <c r="E15" s="844"/>
      <c r="F15" s="844"/>
      <c r="G15" s="844"/>
      <c r="H15" s="844"/>
      <c r="I15" s="836"/>
      <c r="J15" s="837"/>
    </row>
    <row r="16" spans="1:10" ht="36" hidden="1" customHeight="1" outlineLevel="1" x14ac:dyDescent="0.15">
      <c r="A16" s="100" t="s">
        <v>23</v>
      </c>
      <c r="B16" s="101" t="s">
        <v>14</v>
      </c>
      <c r="C16" s="102" t="s">
        <v>87</v>
      </c>
      <c r="D16" s="102" t="s">
        <v>3</v>
      </c>
      <c r="E16" s="103" t="s">
        <v>16</v>
      </c>
      <c r="F16" s="102" t="s">
        <v>17</v>
      </c>
      <c r="G16" s="104" t="s">
        <v>26</v>
      </c>
      <c r="H16" s="102" t="s">
        <v>25</v>
      </c>
      <c r="I16" s="103" t="s">
        <v>19</v>
      </c>
      <c r="J16" s="151" t="s">
        <v>147</v>
      </c>
    </row>
    <row r="17" spans="1:10" ht="16.5" hidden="1" customHeight="1" outlineLevel="1" x14ac:dyDescent="0.25">
      <c r="A17" s="407">
        <f>B17-B14</f>
        <v>0</v>
      </c>
      <c r="B17" s="232">
        <v>42888</v>
      </c>
      <c r="C17" s="157">
        <v>1295</v>
      </c>
      <c r="D17" s="157">
        <v>1287</v>
      </c>
      <c r="E17" s="233">
        <f t="shared" ref="E17:E22" si="4">(C17-D17)/C17</f>
        <v>6.1776061776061776E-3</v>
      </c>
      <c r="F17" s="157">
        <f t="shared" ref="F17:F22" si="5">(C17-D17)*20</f>
        <v>160</v>
      </c>
      <c r="G17" s="157" t="s">
        <v>150</v>
      </c>
      <c r="H17" s="234" t="s">
        <v>32</v>
      </c>
      <c r="I17" s="436"/>
      <c r="J17" s="437"/>
    </row>
    <row r="18" spans="1:10" ht="16.5" hidden="1" outlineLevel="1" x14ac:dyDescent="0.35">
      <c r="A18" s="125">
        <f>B18-B14</f>
        <v>12</v>
      </c>
      <c r="B18" s="137">
        <v>42900</v>
      </c>
      <c r="C18" s="138">
        <v>1320</v>
      </c>
      <c r="D18" s="138">
        <v>1291</v>
      </c>
      <c r="E18" s="231">
        <f t="shared" si="4"/>
        <v>2.1969696969696969E-2</v>
      </c>
      <c r="F18" s="138">
        <f t="shared" si="5"/>
        <v>580</v>
      </c>
      <c r="G18" s="408">
        <f t="shared" ref="G18:G23" si="6">(F18)/I18</f>
        <v>1.1599999999999999</v>
      </c>
      <c r="H18" s="147" t="s">
        <v>33</v>
      </c>
      <c r="I18" s="438">
        <f>(C18-C17)*20</f>
        <v>500</v>
      </c>
      <c r="J18" s="439">
        <f>I18/(F17)</f>
        <v>3.125</v>
      </c>
    </row>
    <row r="19" spans="1:10" ht="16.5" hidden="1" outlineLevel="1" x14ac:dyDescent="0.35">
      <c r="A19" s="125">
        <f>B19-B14</f>
        <v>13</v>
      </c>
      <c r="B19" s="137">
        <v>42901</v>
      </c>
      <c r="C19" s="138">
        <v>1309</v>
      </c>
      <c r="D19" s="138">
        <v>1291</v>
      </c>
      <c r="E19" s="231">
        <f t="shared" si="4"/>
        <v>1.3750954927425516E-2</v>
      </c>
      <c r="F19" s="138">
        <f t="shared" si="5"/>
        <v>360</v>
      </c>
      <c r="G19" s="408">
        <f t="shared" si="6"/>
        <v>1.2857142857142858</v>
      </c>
      <c r="H19" s="147" t="s">
        <v>33</v>
      </c>
      <c r="I19" s="438">
        <f>(C19-C17)*20</f>
        <v>280</v>
      </c>
      <c r="J19" s="439">
        <f>I19/(F17)</f>
        <v>1.75</v>
      </c>
    </row>
    <row r="20" spans="1:10" ht="16.5" hidden="1" outlineLevel="1" x14ac:dyDescent="0.35">
      <c r="A20" s="125">
        <f t="shared" ref="A20" si="7">B20-B17</f>
        <v>14</v>
      </c>
      <c r="B20" s="137">
        <v>42902</v>
      </c>
      <c r="C20" s="138">
        <v>1329</v>
      </c>
      <c r="D20" s="138">
        <v>1294</v>
      </c>
      <c r="E20" s="231">
        <f t="shared" si="4"/>
        <v>2.6335590669676449E-2</v>
      </c>
      <c r="F20" s="138">
        <f t="shared" si="5"/>
        <v>700</v>
      </c>
      <c r="G20" s="408">
        <f t="shared" si="6"/>
        <v>1.0294117647058822</v>
      </c>
      <c r="H20" s="147" t="s">
        <v>33</v>
      </c>
      <c r="I20" s="438">
        <f>(C20-C17)*20</f>
        <v>680</v>
      </c>
      <c r="J20" s="439">
        <f>I20/(F17)</f>
        <v>4.25</v>
      </c>
    </row>
    <row r="21" spans="1:10" ht="16.5" hidden="1" outlineLevel="1" x14ac:dyDescent="0.35">
      <c r="A21" s="125">
        <f>B21-B14</f>
        <v>17</v>
      </c>
      <c r="B21" s="137">
        <v>42905</v>
      </c>
      <c r="C21" s="127">
        <v>1305</v>
      </c>
      <c r="D21" s="127">
        <v>1297</v>
      </c>
      <c r="E21" s="128">
        <f t="shared" si="4"/>
        <v>6.1302681992337167E-3</v>
      </c>
      <c r="F21" s="127">
        <f t="shared" si="5"/>
        <v>160</v>
      </c>
      <c r="G21" s="409">
        <f t="shared" si="6"/>
        <v>0.8</v>
      </c>
      <c r="H21" s="147" t="s">
        <v>33</v>
      </c>
      <c r="I21" s="438">
        <f>(C21-C17)*20</f>
        <v>200</v>
      </c>
      <c r="J21" s="440">
        <f>I21/(F17)</f>
        <v>1.25</v>
      </c>
    </row>
    <row r="22" spans="1:10" ht="16.5" hidden="1" outlineLevel="1" x14ac:dyDescent="0.35">
      <c r="A22" s="125">
        <f>B22-B14</f>
        <v>18</v>
      </c>
      <c r="B22" s="137">
        <v>42906</v>
      </c>
      <c r="C22" s="127">
        <v>1302</v>
      </c>
      <c r="D22" s="127">
        <v>1299</v>
      </c>
      <c r="E22" s="128">
        <f t="shared" si="4"/>
        <v>2.304147465437788E-3</v>
      </c>
      <c r="F22" s="127">
        <f t="shared" si="5"/>
        <v>60</v>
      </c>
      <c r="G22" s="409">
        <f t="shared" si="6"/>
        <v>0.42857142857142855</v>
      </c>
      <c r="H22" s="147" t="s">
        <v>33</v>
      </c>
      <c r="I22" s="438">
        <f>(C22-C17)*20</f>
        <v>140</v>
      </c>
      <c r="J22" s="440">
        <f>I22/(F17)</f>
        <v>0.875</v>
      </c>
    </row>
    <row r="23" spans="1:10" ht="16.5" hidden="1" outlineLevel="1" x14ac:dyDescent="0.35">
      <c r="A23" s="125">
        <f>B23-B14</f>
        <v>19</v>
      </c>
      <c r="B23" s="137">
        <v>42907</v>
      </c>
      <c r="C23" s="127">
        <v>1304</v>
      </c>
      <c r="D23" s="127">
        <v>1302</v>
      </c>
      <c r="E23" s="128">
        <f t="shared" ref="E23" si="8">(C23-D23)/C23</f>
        <v>1.5337423312883436E-3</v>
      </c>
      <c r="F23" s="127">
        <f t="shared" ref="F23" si="9">(C23-D23)*20</f>
        <v>40</v>
      </c>
      <c r="G23" s="409">
        <f t="shared" si="6"/>
        <v>0.22222222222222221</v>
      </c>
      <c r="H23" s="147" t="s">
        <v>33</v>
      </c>
      <c r="I23" s="438">
        <f>(C23-C17)*20</f>
        <v>180</v>
      </c>
      <c r="J23" s="440">
        <f>I23/(F17)</f>
        <v>1.125</v>
      </c>
    </row>
    <row r="24" spans="1:10" ht="16.5" hidden="1" outlineLevel="1" x14ac:dyDescent="0.35">
      <c r="A24" s="125">
        <f>B24-B14</f>
        <v>20</v>
      </c>
      <c r="B24" s="137">
        <v>42908</v>
      </c>
      <c r="C24" s="127">
        <v>1261</v>
      </c>
      <c r="D24" s="127">
        <v>1303</v>
      </c>
      <c r="E24" s="165">
        <f t="shared" ref="E24" si="10">(C24-D24)/C24</f>
        <v>-3.3306899286280729E-2</v>
      </c>
      <c r="F24" s="127"/>
      <c r="G24" s="409"/>
      <c r="H24" s="235" t="s">
        <v>40</v>
      </c>
      <c r="I24" s="438">
        <f>(C24-C17)*20</f>
        <v>-680</v>
      </c>
      <c r="J24" s="441">
        <f>(-I24-F17)/F17</f>
        <v>3.25</v>
      </c>
    </row>
    <row r="25" spans="1:10" ht="16.5" hidden="1" outlineLevel="1" x14ac:dyDescent="0.35">
      <c r="A25" s="407">
        <f>B25-B14</f>
        <v>21</v>
      </c>
      <c r="B25" s="232">
        <v>42909</v>
      </c>
      <c r="C25" s="129">
        <v>1263</v>
      </c>
      <c r="D25" s="129">
        <v>1302</v>
      </c>
      <c r="E25" s="237">
        <f t="shared" ref="E25" si="11">(C25-D25)/C25</f>
        <v>-3.0878859857482184E-2</v>
      </c>
      <c r="F25" s="129"/>
      <c r="G25" s="410"/>
      <c r="H25" s="238" t="s">
        <v>96</v>
      </c>
      <c r="I25" s="438">
        <f>(C25-C17)*20</f>
        <v>-640</v>
      </c>
      <c r="J25" s="442">
        <f>(-I25-F17)/F17</f>
        <v>3</v>
      </c>
    </row>
    <row r="26" spans="1:10" ht="54" hidden="1" customHeight="1" outlineLevel="1" x14ac:dyDescent="0.15">
      <c r="A26" s="845" t="s">
        <v>151</v>
      </c>
      <c r="B26" s="846"/>
      <c r="C26" s="846"/>
      <c r="D26" s="846"/>
      <c r="E26" s="846"/>
      <c r="F26" s="846"/>
      <c r="G26" s="846"/>
      <c r="H26" s="846"/>
      <c r="I26" s="846"/>
      <c r="J26" s="847"/>
    </row>
    <row r="27" spans="1:10" ht="16.5" hidden="1" outlineLevel="1" x14ac:dyDescent="0.35">
      <c r="A27" s="411"/>
      <c r="B27" s="412"/>
      <c r="C27" s="413"/>
      <c r="D27" s="413"/>
      <c r="E27" s="414"/>
      <c r="F27" s="413"/>
      <c r="G27" s="413"/>
      <c r="H27" s="415"/>
      <c r="I27" s="415"/>
      <c r="J27" s="443"/>
    </row>
    <row r="28" spans="1:10" ht="16.5" x14ac:dyDescent="0.15">
      <c r="A28" s="416">
        <v>7</v>
      </c>
      <c r="B28" s="209">
        <v>42926</v>
      </c>
      <c r="C28" s="210">
        <v>1349</v>
      </c>
      <c r="D28" s="210">
        <v>1311</v>
      </c>
      <c r="E28" s="417">
        <f t="shared" ref="E28" si="12">(C28-D28)/C28</f>
        <v>2.8169014084507043E-2</v>
      </c>
      <c r="F28" s="120">
        <f t="shared" ref="F28" si="13">(C28-D28)*20</f>
        <v>760</v>
      </c>
      <c r="G28" s="210">
        <v>1394</v>
      </c>
      <c r="H28" s="418">
        <f t="shared" ref="H28" si="14">(G28-C28)*20</f>
        <v>900</v>
      </c>
      <c r="I28" s="319">
        <f t="shared" ref="I28" si="15">H28/(F28)</f>
        <v>1.1842105263157894</v>
      </c>
      <c r="J28" s="155" t="s">
        <v>152</v>
      </c>
    </row>
    <row r="29" spans="1:10" ht="16.5" outlineLevel="1" x14ac:dyDescent="0.15">
      <c r="A29" s="835" t="s">
        <v>149</v>
      </c>
      <c r="B29" s="836"/>
      <c r="C29" s="836"/>
      <c r="D29" s="836"/>
      <c r="E29" s="836"/>
      <c r="F29" s="836"/>
      <c r="G29" s="836"/>
      <c r="H29" s="836"/>
      <c r="I29" s="836"/>
      <c r="J29" s="837"/>
    </row>
    <row r="30" spans="1:10" ht="36" outlineLevel="1" x14ac:dyDescent="0.15">
      <c r="A30" s="419" t="s">
        <v>23</v>
      </c>
      <c r="B30" s="101" t="s">
        <v>14</v>
      </c>
      <c r="C30" s="420" t="s">
        <v>15</v>
      </c>
      <c r="D30" s="102" t="s">
        <v>9</v>
      </c>
      <c r="E30" s="103" t="s">
        <v>16</v>
      </c>
      <c r="F30" s="102" t="s">
        <v>17</v>
      </c>
      <c r="G30" s="104" t="s">
        <v>26</v>
      </c>
      <c r="H30" s="102" t="s">
        <v>25</v>
      </c>
      <c r="I30" s="103" t="s">
        <v>19</v>
      </c>
      <c r="J30" s="151" t="s">
        <v>147</v>
      </c>
    </row>
    <row r="31" spans="1:10" outlineLevel="1" collapsed="1" x14ac:dyDescent="0.15">
      <c r="A31" s="838" t="s">
        <v>153</v>
      </c>
      <c r="B31" s="783"/>
      <c r="C31" s="783"/>
      <c r="D31" s="783"/>
      <c r="E31" s="783"/>
      <c r="F31" s="783"/>
      <c r="G31" s="783"/>
      <c r="H31" s="783"/>
      <c r="I31" s="783"/>
      <c r="J31" s="784"/>
    </row>
    <row r="32" spans="1:10" hidden="1" outlineLevel="2" x14ac:dyDescent="0.15">
      <c r="A32" s="421">
        <f>B32-B28</f>
        <v>0</v>
      </c>
      <c r="B32" s="422">
        <v>42926</v>
      </c>
      <c r="C32" s="423">
        <v>1349</v>
      </c>
      <c r="D32" s="424">
        <v>1311</v>
      </c>
      <c r="E32" s="425">
        <f>(C32-D32)/C32</f>
        <v>2.8169014084507043E-2</v>
      </c>
      <c r="F32" s="424">
        <f>(C32-D32)*20</f>
        <v>760</v>
      </c>
      <c r="G32" s="426"/>
      <c r="H32" s="424" t="s">
        <v>95</v>
      </c>
      <c r="I32" s="444"/>
      <c r="J32" s="445"/>
    </row>
    <row r="33" spans="1:10" hidden="1" outlineLevel="2" x14ac:dyDescent="0.15">
      <c r="A33" s="421">
        <f>B33-B28</f>
        <v>1</v>
      </c>
      <c r="B33" s="422">
        <v>42927</v>
      </c>
      <c r="C33" s="423">
        <v>1366</v>
      </c>
      <c r="D33" s="424">
        <v>1314</v>
      </c>
      <c r="E33" s="425">
        <f t="shared" ref="E33:E49" si="16">(C33-D33)/C33</f>
        <v>3.8067349926793559E-2</v>
      </c>
      <c r="F33" s="424">
        <f t="shared" ref="F33:F49" si="17">(C33-D33)*20</f>
        <v>1040</v>
      </c>
      <c r="G33" s="426"/>
      <c r="H33" s="424" t="s">
        <v>95</v>
      </c>
      <c r="I33" s="444"/>
      <c r="J33" s="445"/>
    </row>
    <row r="34" spans="1:10" hidden="1" outlineLevel="2" x14ac:dyDescent="0.15">
      <c r="A34" s="421">
        <f>B34-B28</f>
        <v>2</v>
      </c>
      <c r="B34" s="422">
        <v>42928</v>
      </c>
      <c r="C34" s="423">
        <v>1348</v>
      </c>
      <c r="D34" s="424">
        <v>1316</v>
      </c>
      <c r="E34" s="425">
        <f t="shared" si="16"/>
        <v>2.3738872403560832E-2</v>
      </c>
      <c r="F34" s="424">
        <f t="shared" si="17"/>
        <v>640</v>
      </c>
      <c r="G34" s="426"/>
      <c r="H34" s="424" t="s">
        <v>95</v>
      </c>
      <c r="I34" s="444"/>
      <c r="J34" s="445"/>
    </row>
    <row r="35" spans="1:10" hidden="1" outlineLevel="2" x14ac:dyDescent="0.15">
      <c r="A35" s="421">
        <f>B35-B28</f>
        <v>3</v>
      </c>
      <c r="B35" s="422">
        <v>42929</v>
      </c>
      <c r="C35" s="423">
        <v>1358</v>
      </c>
      <c r="D35" s="424">
        <v>1318</v>
      </c>
      <c r="E35" s="425">
        <f t="shared" si="16"/>
        <v>2.9455081001472753E-2</v>
      </c>
      <c r="F35" s="424">
        <f t="shared" si="17"/>
        <v>800</v>
      </c>
      <c r="G35" s="426"/>
      <c r="H35" s="424" t="s">
        <v>95</v>
      </c>
      <c r="I35" s="444"/>
      <c r="J35" s="445"/>
    </row>
    <row r="36" spans="1:10" hidden="1" outlineLevel="2" x14ac:dyDescent="0.15">
      <c r="A36" s="421">
        <f>B36-B28</f>
        <v>4</v>
      </c>
      <c r="B36" s="422">
        <v>42930</v>
      </c>
      <c r="C36" s="423">
        <v>1349</v>
      </c>
      <c r="D36" s="424">
        <v>1320</v>
      </c>
      <c r="E36" s="425">
        <f t="shared" si="16"/>
        <v>2.1497405485544848E-2</v>
      </c>
      <c r="F36" s="424">
        <f t="shared" si="17"/>
        <v>580</v>
      </c>
      <c r="G36" s="426"/>
      <c r="H36" s="424" t="s">
        <v>95</v>
      </c>
      <c r="I36" s="444"/>
      <c r="J36" s="445"/>
    </row>
    <row r="37" spans="1:10" hidden="1" outlineLevel="2" x14ac:dyDescent="0.15">
      <c r="A37" s="421">
        <f>B37-B28</f>
        <v>7</v>
      </c>
      <c r="B37" s="422">
        <v>42933</v>
      </c>
      <c r="C37" s="423">
        <v>1372</v>
      </c>
      <c r="D37" s="424">
        <v>1322</v>
      </c>
      <c r="E37" s="425">
        <f t="shared" si="16"/>
        <v>3.6443148688046649E-2</v>
      </c>
      <c r="F37" s="424">
        <f t="shared" si="17"/>
        <v>1000</v>
      </c>
      <c r="G37" s="426"/>
      <c r="H37" s="424" t="s">
        <v>95</v>
      </c>
      <c r="I37" s="444"/>
      <c r="J37" s="445"/>
    </row>
    <row r="38" spans="1:10" hidden="1" outlineLevel="2" x14ac:dyDescent="0.15">
      <c r="A38" s="421">
        <f>B38-B28</f>
        <v>8</v>
      </c>
      <c r="B38" s="422">
        <v>42934</v>
      </c>
      <c r="C38" s="423">
        <v>1373</v>
      </c>
      <c r="D38" s="424">
        <v>1325</v>
      </c>
      <c r="E38" s="425">
        <f t="shared" si="16"/>
        <v>3.4959941733430443E-2</v>
      </c>
      <c r="F38" s="424">
        <f t="shared" si="17"/>
        <v>960</v>
      </c>
      <c r="G38" s="426"/>
      <c r="H38" s="424" t="s">
        <v>95</v>
      </c>
      <c r="I38" s="444"/>
      <c r="J38" s="445"/>
    </row>
    <row r="39" spans="1:10" hidden="1" outlineLevel="2" x14ac:dyDescent="0.15">
      <c r="A39" s="421">
        <f>B39-B28</f>
        <v>9</v>
      </c>
      <c r="B39" s="422">
        <v>42935</v>
      </c>
      <c r="C39" s="423">
        <v>1439</v>
      </c>
      <c r="D39" s="424">
        <v>1330</v>
      </c>
      <c r="E39" s="425">
        <f t="shared" si="16"/>
        <v>7.5747046560111192E-2</v>
      </c>
      <c r="F39" s="424">
        <f t="shared" si="17"/>
        <v>2180</v>
      </c>
      <c r="G39" s="426"/>
      <c r="H39" s="424" t="s">
        <v>95</v>
      </c>
      <c r="I39" s="444"/>
      <c r="J39" s="445"/>
    </row>
    <row r="40" spans="1:10" hidden="1" outlineLevel="2" x14ac:dyDescent="0.15">
      <c r="A40" s="421">
        <f>B40-B28</f>
        <v>10</v>
      </c>
      <c r="B40" s="422">
        <v>42936</v>
      </c>
      <c r="C40" s="423">
        <v>1414</v>
      </c>
      <c r="D40" s="424">
        <v>1333</v>
      </c>
      <c r="E40" s="425">
        <f t="shared" si="16"/>
        <v>5.7284299858557285E-2</v>
      </c>
      <c r="F40" s="424">
        <f t="shared" si="17"/>
        <v>1620</v>
      </c>
      <c r="G40" s="426"/>
      <c r="H40" s="424" t="s">
        <v>95</v>
      </c>
      <c r="I40" s="444"/>
      <c r="J40" s="445"/>
    </row>
    <row r="41" spans="1:10" hidden="1" outlineLevel="2" x14ac:dyDescent="0.15">
      <c r="A41" s="421">
        <f>B41-B28</f>
        <v>11</v>
      </c>
      <c r="B41" s="422">
        <v>42937</v>
      </c>
      <c r="C41" s="423">
        <v>1416</v>
      </c>
      <c r="D41" s="424">
        <v>1337</v>
      </c>
      <c r="E41" s="425">
        <f t="shared" si="16"/>
        <v>5.5790960451977401E-2</v>
      </c>
      <c r="F41" s="424">
        <f t="shared" si="17"/>
        <v>1580</v>
      </c>
      <c r="G41" s="426"/>
      <c r="H41" s="424" t="s">
        <v>95</v>
      </c>
      <c r="I41" s="444"/>
      <c r="J41" s="445"/>
    </row>
    <row r="42" spans="1:10" hidden="1" outlineLevel="2" x14ac:dyDescent="0.15">
      <c r="A42" s="421">
        <f>B42-B28</f>
        <v>14</v>
      </c>
      <c r="B42" s="422">
        <v>42940</v>
      </c>
      <c r="C42" s="423">
        <v>1400</v>
      </c>
      <c r="D42" s="424">
        <v>1340</v>
      </c>
      <c r="E42" s="425">
        <f t="shared" si="16"/>
        <v>4.2857142857142858E-2</v>
      </c>
      <c r="F42" s="424">
        <f t="shared" si="17"/>
        <v>1200</v>
      </c>
      <c r="G42" s="426"/>
      <c r="H42" s="424" t="s">
        <v>95</v>
      </c>
      <c r="I42" s="444"/>
      <c r="J42" s="445"/>
    </row>
    <row r="43" spans="1:10" hidden="1" outlineLevel="2" x14ac:dyDescent="0.15">
      <c r="A43" s="421">
        <f>B43-B28</f>
        <v>15</v>
      </c>
      <c r="B43" s="422">
        <v>42941</v>
      </c>
      <c r="C43" s="423">
        <v>1406</v>
      </c>
      <c r="D43" s="424">
        <v>1343</v>
      </c>
      <c r="E43" s="425">
        <f t="shared" si="16"/>
        <v>4.4807965860597439E-2</v>
      </c>
      <c r="F43" s="424">
        <f t="shared" si="17"/>
        <v>1260</v>
      </c>
      <c r="G43" s="426"/>
      <c r="H43" s="424" t="s">
        <v>95</v>
      </c>
      <c r="I43" s="444"/>
      <c r="J43" s="445"/>
    </row>
    <row r="44" spans="1:10" hidden="1" outlineLevel="2" x14ac:dyDescent="0.15">
      <c r="A44" s="421">
        <f>B44-B28</f>
        <v>16</v>
      </c>
      <c r="B44" s="422">
        <v>42942</v>
      </c>
      <c r="C44" s="423">
        <v>1387</v>
      </c>
      <c r="D44" s="424">
        <v>1346</v>
      </c>
      <c r="E44" s="425">
        <f t="shared" si="16"/>
        <v>2.9560201874549386E-2</v>
      </c>
      <c r="F44" s="424">
        <f t="shared" si="17"/>
        <v>820</v>
      </c>
      <c r="G44" s="426"/>
      <c r="H44" s="424" t="s">
        <v>95</v>
      </c>
      <c r="I44" s="444"/>
      <c r="J44" s="445"/>
    </row>
    <row r="45" spans="1:10" hidden="1" outlineLevel="2" x14ac:dyDescent="0.15">
      <c r="A45" s="421">
        <f>B45-B28</f>
        <v>17</v>
      </c>
      <c r="B45" s="422">
        <v>42943</v>
      </c>
      <c r="C45" s="423">
        <v>1391</v>
      </c>
      <c r="D45" s="424">
        <v>1348</v>
      </c>
      <c r="E45" s="425">
        <f t="shared" si="16"/>
        <v>3.0913012221423435E-2</v>
      </c>
      <c r="F45" s="424">
        <f t="shared" si="17"/>
        <v>860</v>
      </c>
      <c r="G45" s="426"/>
      <c r="H45" s="424" t="s">
        <v>95</v>
      </c>
      <c r="I45" s="444"/>
      <c r="J45" s="445"/>
    </row>
    <row r="46" spans="1:10" hidden="1" outlineLevel="2" x14ac:dyDescent="0.15">
      <c r="A46" s="421">
        <f>B46-B28</f>
        <v>18</v>
      </c>
      <c r="B46" s="422">
        <v>42944</v>
      </c>
      <c r="C46" s="423">
        <v>1386</v>
      </c>
      <c r="D46" s="424">
        <v>1352</v>
      </c>
      <c r="E46" s="425">
        <f t="shared" si="16"/>
        <v>2.4531024531024532E-2</v>
      </c>
      <c r="F46" s="424">
        <f t="shared" si="17"/>
        <v>680</v>
      </c>
      <c r="G46" s="426"/>
      <c r="H46" s="424" t="s">
        <v>95</v>
      </c>
      <c r="I46" s="444"/>
      <c r="J46" s="445"/>
    </row>
    <row r="47" spans="1:10" hidden="1" outlineLevel="2" x14ac:dyDescent="0.15">
      <c r="A47" s="421">
        <f>B47-B28</f>
        <v>21</v>
      </c>
      <c r="B47" s="422">
        <v>42947</v>
      </c>
      <c r="C47" s="423">
        <v>1414</v>
      </c>
      <c r="D47" s="424">
        <v>1355</v>
      </c>
      <c r="E47" s="425">
        <f t="shared" si="16"/>
        <v>4.1725601131541723E-2</v>
      </c>
      <c r="F47" s="424">
        <f t="shared" si="17"/>
        <v>1180</v>
      </c>
      <c r="G47" s="426"/>
      <c r="H47" s="424" t="s">
        <v>95</v>
      </c>
      <c r="I47" s="444"/>
      <c r="J47" s="445"/>
    </row>
    <row r="48" spans="1:10" hidden="1" outlineLevel="2" x14ac:dyDescent="0.15">
      <c r="A48" s="421">
        <f>B48-B28</f>
        <v>22</v>
      </c>
      <c r="B48" s="422">
        <v>42948</v>
      </c>
      <c r="C48" s="423">
        <v>1408</v>
      </c>
      <c r="D48" s="424">
        <v>1358</v>
      </c>
      <c r="E48" s="425">
        <f t="shared" si="16"/>
        <v>3.551136363636364E-2</v>
      </c>
      <c r="F48" s="424">
        <f t="shared" si="17"/>
        <v>1000</v>
      </c>
      <c r="G48" s="426"/>
      <c r="H48" s="424" t="s">
        <v>95</v>
      </c>
      <c r="I48" s="444"/>
      <c r="J48" s="445"/>
    </row>
    <row r="49" spans="1:10" hidden="1" outlineLevel="2" x14ac:dyDescent="0.15">
      <c r="A49" s="421">
        <f>B49-B28</f>
        <v>23</v>
      </c>
      <c r="B49" s="422">
        <v>42949</v>
      </c>
      <c r="C49" s="423">
        <v>1406</v>
      </c>
      <c r="D49" s="424">
        <v>1363</v>
      </c>
      <c r="E49" s="425">
        <f t="shared" si="16"/>
        <v>3.0583214793741108E-2</v>
      </c>
      <c r="F49" s="424">
        <f t="shared" si="17"/>
        <v>860</v>
      </c>
      <c r="G49" s="426"/>
      <c r="H49" s="424" t="s">
        <v>95</v>
      </c>
      <c r="I49" s="444"/>
      <c r="J49" s="445"/>
    </row>
    <row r="50" spans="1:10" hidden="1" outlineLevel="2" x14ac:dyDescent="0.15">
      <c r="A50" s="421">
        <f>B50-B28</f>
        <v>24</v>
      </c>
      <c r="B50" s="422">
        <v>42950</v>
      </c>
      <c r="C50" s="423">
        <v>1406</v>
      </c>
      <c r="D50" s="424">
        <v>1368</v>
      </c>
      <c r="E50" s="425">
        <f t="shared" ref="E50" si="18">(C50-D50)/C50</f>
        <v>2.7027027027027029E-2</v>
      </c>
      <c r="F50" s="424">
        <f t="shared" ref="F50" si="19">(C50-D50)*20</f>
        <v>760</v>
      </c>
      <c r="G50" s="426"/>
      <c r="H50" s="424" t="s">
        <v>95</v>
      </c>
      <c r="I50" s="444"/>
      <c r="J50" s="445"/>
    </row>
    <row r="51" spans="1:10" hidden="1" outlineLevel="2" x14ac:dyDescent="0.15">
      <c r="A51" s="421">
        <f>B51-B28</f>
        <v>25</v>
      </c>
      <c r="B51" s="422">
        <v>42951</v>
      </c>
      <c r="C51" s="423">
        <v>1403</v>
      </c>
      <c r="D51" s="424">
        <v>1373</v>
      </c>
      <c r="E51" s="425">
        <f t="shared" ref="E51" si="20">(C51-D51)/C51</f>
        <v>2.1382751247327157E-2</v>
      </c>
      <c r="F51" s="424">
        <f t="shared" ref="F51" si="21">(C51-D51)*20</f>
        <v>600</v>
      </c>
      <c r="G51" s="426"/>
      <c r="H51" s="424" t="s">
        <v>95</v>
      </c>
      <c r="I51" s="444"/>
      <c r="J51" s="445"/>
    </row>
    <row r="52" spans="1:10" outlineLevel="1" collapsed="1" x14ac:dyDescent="0.15">
      <c r="A52" s="838" t="s">
        <v>154</v>
      </c>
      <c r="B52" s="783"/>
      <c r="C52" s="783"/>
      <c r="D52" s="783"/>
      <c r="E52" s="783"/>
      <c r="F52" s="783"/>
      <c r="G52" s="783"/>
      <c r="H52" s="783"/>
      <c r="I52" s="783"/>
      <c r="J52" s="784"/>
    </row>
    <row r="53" spans="1:10" s="403" customFormat="1" hidden="1" outlineLevel="2" x14ac:dyDescent="0.15">
      <c r="A53" s="427">
        <f>B53-B28</f>
        <v>28</v>
      </c>
      <c r="B53" s="428">
        <v>42954</v>
      </c>
      <c r="C53" s="429">
        <v>1382</v>
      </c>
      <c r="D53" s="430">
        <v>1377</v>
      </c>
      <c r="E53" s="302">
        <f t="shared" ref="E53:E54" si="22">(C53-D53)/C53</f>
        <v>3.6179450072358899E-3</v>
      </c>
      <c r="F53" s="430">
        <f t="shared" ref="F53:F54" si="23">(C53-D53)*20</f>
        <v>100</v>
      </c>
      <c r="G53" s="431"/>
      <c r="H53" s="343" t="s">
        <v>32</v>
      </c>
      <c r="I53" s="446"/>
      <c r="J53" s="447"/>
    </row>
    <row r="54" spans="1:10" ht="16.5" hidden="1" outlineLevel="2" x14ac:dyDescent="0.15">
      <c r="A54" s="421">
        <f>B54-B28</f>
        <v>29</v>
      </c>
      <c r="B54" s="422">
        <v>42955</v>
      </c>
      <c r="C54" s="423">
        <v>1383</v>
      </c>
      <c r="D54" s="424">
        <v>1380</v>
      </c>
      <c r="E54" s="432">
        <f t="shared" si="22"/>
        <v>2.1691973969631237E-3</v>
      </c>
      <c r="F54" s="424">
        <f t="shared" si="23"/>
        <v>60</v>
      </c>
      <c r="G54" s="433">
        <f t="shared" ref="G54:G59" si="24">F54/I54</f>
        <v>3</v>
      </c>
      <c r="H54" s="147" t="s">
        <v>33</v>
      </c>
      <c r="I54" s="448">
        <f>(C54-C53)*20</f>
        <v>20</v>
      </c>
      <c r="J54" s="449">
        <f>I54/F53</f>
        <v>0.2</v>
      </c>
    </row>
    <row r="55" spans="1:10" ht="16.5" hidden="1" outlineLevel="2" x14ac:dyDescent="0.15">
      <c r="A55" s="421">
        <f>B55-B28</f>
        <v>30</v>
      </c>
      <c r="B55" s="422">
        <v>42956</v>
      </c>
      <c r="C55" s="423">
        <v>1421</v>
      </c>
      <c r="D55" s="424">
        <v>1383</v>
      </c>
      <c r="E55" s="432">
        <f t="shared" ref="E55" si="25">(C55-D55)/C55</f>
        <v>2.6741731175228711E-2</v>
      </c>
      <c r="F55" s="424">
        <f t="shared" ref="F55" si="26">(C55-D55)*20</f>
        <v>760</v>
      </c>
      <c r="G55" s="433">
        <f t="shared" si="24"/>
        <v>0.97435897435897434</v>
      </c>
      <c r="H55" s="147" t="s">
        <v>33</v>
      </c>
      <c r="I55" s="448">
        <f>(C55-C53)*20</f>
        <v>780</v>
      </c>
      <c r="J55" s="449">
        <f>I55/F53</f>
        <v>7.8</v>
      </c>
    </row>
    <row r="56" spans="1:10" ht="16.5" hidden="1" outlineLevel="2" x14ac:dyDescent="0.15">
      <c r="A56" s="421">
        <f>B56-B28</f>
        <v>31</v>
      </c>
      <c r="B56" s="422">
        <v>42957</v>
      </c>
      <c r="C56" s="423">
        <v>1418</v>
      </c>
      <c r="D56" s="424">
        <v>1385</v>
      </c>
      <c r="E56" s="432">
        <f t="shared" ref="E56" si="27">(C56-D56)/C56</f>
        <v>2.3272214386459801E-2</v>
      </c>
      <c r="F56" s="424">
        <f t="shared" ref="F56" si="28">(C56-D56)*20</f>
        <v>660</v>
      </c>
      <c r="G56" s="433">
        <f t="shared" si="24"/>
        <v>0.91666666666666663</v>
      </c>
      <c r="H56" s="147" t="s">
        <v>33</v>
      </c>
      <c r="I56" s="448">
        <f>(C56-C53)*20</f>
        <v>720</v>
      </c>
      <c r="J56" s="450">
        <f>I56/F53</f>
        <v>7.2</v>
      </c>
    </row>
    <row r="57" spans="1:10" ht="16.5" hidden="1" outlineLevel="2" x14ac:dyDescent="0.15">
      <c r="A57" s="421">
        <f>B57-B28</f>
        <v>32</v>
      </c>
      <c r="B57" s="422">
        <v>42958</v>
      </c>
      <c r="C57" s="423">
        <v>1404</v>
      </c>
      <c r="D57" s="424">
        <v>1387</v>
      </c>
      <c r="E57" s="432">
        <f t="shared" ref="E57" si="29">(C57-D57)/C57</f>
        <v>1.2108262108262107E-2</v>
      </c>
      <c r="F57" s="424">
        <f t="shared" ref="F57" si="30">(C57-D57)*20</f>
        <v>340</v>
      </c>
      <c r="G57" s="433">
        <f t="shared" si="24"/>
        <v>0.77272727272727271</v>
      </c>
      <c r="H57" s="147" t="s">
        <v>33</v>
      </c>
      <c r="I57" s="448">
        <f>(C57-C53)*20</f>
        <v>440</v>
      </c>
      <c r="J57" s="450">
        <f>I57/F53</f>
        <v>4.4000000000000004</v>
      </c>
    </row>
    <row r="58" spans="1:10" ht="16.5" hidden="1" outlineLevel="2" x14ac:dyDescent="0.15">
      <c r="A58" s="421">
        <f>B58-B28</f>
        <v>35</v>
      </c>
      <c r="B58" s="422">
        <v>42961</v>
      </c>
      <c r="C58" s="423">
        <v>1414</v>
      </c>
      <c r="D58" s="424">
        <v>1389</v>
      </c>
      <c r="E58" s="432">
        <f t="shared" ref="E58" si="31">(C58-D58)/C58</f>
        <v>1.768033946251768E-2</v>
      </c>
      <c r="F58" s="424">
        <f t="shared" ref="F58" si="32">(C58-D58)*20</f>
        <v>500</v>
      </c>
      <c r="G58" s="433">
        <f t="shared" si="24"/>
        <v>0.78125</v>
      </c>
      <c r="H58" s="147" t="s">
        <v>33</v>
      </c>
      <c r="I58" s="448">
        <f>(C58-C53)*20</f>
        <v>640</v>
      </c>
      <c r="J58" s="450">
        <f>I58/F53</f>
        <v>6.4</v>
      </c>
    </row>
    <row r="59" spans="1:10" ht="16.5" hidden="1" outlineLevel="2" x14ac:dyDescent="0.15">
      <c r="A59" s="421">
        <f>B59-B28</f>
        <v>36</v>
      </c>
      <c r="B59" s="422">
        <v>42962</v>
      </c>
      <c r="C59" s="423">
        <v>1401</v>
      </c>
      <c r="D59" s="424">
        <v>1390</v>
      </c>
      <c r="E59" s="432">
        <f t="shared" ref="E59" si="33">(C59-D59)/C59</f>
        <v>7.8515346181299069E-3</v>
      </c>
      <c r="F59" s="424">
        <f t="shared" ref="F59" si="34">(C59-D59)*20</f>
        <v>220</v>
      </c>
      <c r="G59" s="433">
        <f t="shared" si="24"/>
        <v>0.57894736842105265</v>
      </c>
      <c r="H59" s="147" t="s">
        <v>33</v>
      </c>
      <c r="I59" s="448">
        <f>(C59-C53)*20</f>
        <v>380</v>
      </c>
      <c r="J59" s="450">
        <f>I59/F53</f>
        <v>3.8</v>
      </c>
    </row>
    <row r="60" spans="1:10" ht="16.5" hidden="1" outlineLevel="2" x14ac:dyDescent="0.15">
      <c r="A60" s="421">
        <f>B60-B28</f>
        <v>37</v>
      </c>
      <c r="B60" s="422">
        <v>42963</v>
      </c>
      <c r="C60" s="423">
        <v>1412</v>
      </c>
      <c r="D60" s="424">
        <v>1392</v>
      </c>
      <c r="E60" s="432">
        <f t="shared" ref="E60" si="35">(C60-D60)/C60</f>
        <v>1.4164305949008499E-2</v>
      </c>
      <c r="F60" s="424">
        <f t="shared" ref="F60" si="36">(C60-D60)*20</f>
        <v>400</v>
      </c>
      <c r="G60" s="433">
        <f t="shared" ref="G60:G63" si="37">F60/I60</f>
        <v>0.66666666666666663</v>
      </c>
      <c r="H60" s="147" t="s">
        <v>33</v>
      </c>
      <c r="I60" s="448">
        <f>(C60-C53)*20</f>
        <v>600</v>
      </c>
      <c r="J60" s="450">
        <f>I60/F53</f>
        <v>6</v>
      </c>
    </row>
    <row r="61" spans="1:10" ht="16.5" hidden="1" outlineLevel="2" x14ac:dyDescent="0.15">
      <c r="A61" s="421">
        <f>B61-B28</f>
        <v>38</v>
      </c>
      <c r="B61" s="422">
        <v>42964</v>
      </c>
      <c r="C61" s="423">
        <v>1440</v>
      </c>
      <c r="D61" s="424">
        <v>1395</v>
      </c>
      <c r="E61" s="432">
        <f t="shared" ref="E61" si="38">(C61-D61)/C61</f>
        <v>3.125E-2</v>
      </c>
      <c r="F61" s="424">
        <f t="shared" ref="F61" si="39">(C61-D61)*20</f>
        <v>900</v>
      </c>
      <c r="G61" s="433">
        <f t="shared" si="37"/>
        <v>0.77586206896551724</v>
      </c>
      <c r="H61" s="147" t="s">
        <v>33</v>
      </c>
      <c r="I61" s="448">
        <f>(C61-C53)*20</f>
        <v>1160</v>
      </c>
      <c r="J61" s="450">
        <f>I61/F53</f>
        <v>11.6</v>
      </c>
    </row>
    <row r="62" spans="1:10" ht="16.5" hidden="1" outlineLevel="2" x14ac:dyDescent="0.15">
      <c r="A62" s="421">
        <f>B62-B28</f>
        <v>39</v>
      </c>
      <c r="B62" s="422">
        <v>42965</v>
      </c>
      <c r="C62" s="423">
        <v>1442</v>
      </c>
      <c r="D62" s="424">
        <v>1398</v>
      </c>
      <c r="E62" s="432">
        <f t="shared" ref="E62" si="40">(C62-D62)/C62</f>
        <v>3.0513176144244106E-2</v>
      </c>
      <c r="F62" s="424">
        <f t="shared" ref="F62" si="41">(C62-D62)*20</f>
        <v>880</v>
      </c>
      <c r="G62" s="433">
        <f t="shared" si="37"/>
        <v>0.73333333333333328</v>
      </c>
      <c r="H62" s="147" t="s">
        <v>33</v>
      </c>
      <c r="I62" s="448">
        <f>(C62-C53)*20</f>
        <v>1200</v>
      </c>
      <c r="J62" s="450">
        <f>I62/F53</f>
        <v>12</v>
      </c>
    </row>
    <row r="63" spans="1:10" ht="16.5" hidden="1" outlineLevel="2" x14ac:dyDescent="0.15">
      <c r="A63" s="421">
        <f>B63-B28</f>
        <v>42</v>
      </c>
      <c r="B63" s="422">
        <v>42968</v>
      </c>
      <c r="C63" s="423">
        <v>1452</v>
      </c>
      <c r="D63" s="424">
        <v>1401</v>
      </c>
      <c r="E63" s="432">
        <f t="shared" ref="E63" si="42">(C63-D63)/C63</f>
        <v>3.5123966942148761E-2</v>
      </c>
      <c r="F63" s="424">
        <f t="shared" ref="F63" si="43">(C63-D63)*20</f>
        <v>1020</v>
      </c>
      <c r="G63" s="433">
        <f t="shared" si="37"/>
        <v>0.72857142857142854</v>
      </c>
      <c r="H63" s="147" t="s">
        <v>33</v>
      </c>
      <c r="I63" s="448">
        <f>(C63-C53)*20</f>
        <v>1400</v>
      </c>
      <c r="J63" s="450">
        <f>I63/F53</f>
        <v>14</v>
      </c>
    </row>
    <row r="64" spans="1:10" ht="16.5" hidden="1" outlineLevel="2" x14ac:dyDescent="0.15">
      <c r="A64" s="421">
        <f>B64-B28</f>
        <v>43</v>
      </c>
      <c r="B64" s="422">
        <v>42969</v>
      </c>
      <c r="C64" s="423">
        <v>1454</v>
      </c>
      <c r="D64" s="424">
        <v>1405</v>
      </c>
      <c r="E64" s="432">
        <f t="shared" ref="E64" si="44">(C64-D64)/C64</f>
        <v>3.3700137551581841E-2</v>
      </c>
      <c r="F64" s="424">
        <f t="shared" ref="F64" si="45">(C64-D64)*20</f>
        <v>980</v>
      </c>
      <c r="G64" s="433">
        <f t="shared" ref="G64" si="46">F64/I64</f>
        <v>0.68055555555555558</v>
      </c>
      <c r="H64" s="147" t="s">
        <v>33</v>
      </c>
      <c r="I64" s="448">
        <f>(C64-C53)*20</f>
        <v>1440</v>
      </c>
      <c r="J64" s="450">
        <f>I64/F53</f>
        <v>14.4</v>
      </c>
    </row>
    <row r="65" spans="1:10" ht="16.5" hidden="1" outlineLevel="2" x14ac:dyDescent="0.15">
      <c r="A65" s="421">
        <f>B65-B28</f>
        <v>44</v>
      </c>
      <c r="B65" s="422">
        <v>42970</v>
      </c>
      <c r="C65" s="423">
        <v>1438</v>
      </c>
      <c r="D65" s="424">
        <v>1407</v>
      </c>
      <c r="E65" s="432">
        <f t="shared" ref="E65" si="47">(C65-D65)/C65</f>
        <v>2.1557719054242003E-2</v>
      </c>
      <c r="F65" s="424">
        <f t="shared" ref="F65" si="48">(C65-D65)*20</f>
        <v>620</v>
      </c>
      <c r="G65" s="433">
        <f t="shared" ref="G65" si="49">F65/I65</f>
        <v>0.5535714285714286</v>
      </c>
      <c r="H65" s="147" t="s">
        <v>33</v>
      </c>
      <c r="I65" s="448">
        <f>(C65-C53)*20</f>
        <v>1120</v>
      </c>
      <c r="J65" s="450">
        <f>I65/F53</f>
        <v>11.2</v>
      </c>
    </row>
    <row r="66" spans="1:10" ht="16.5" hidden="1" outlineLevel="2" x14ac:dyDescent="0.15">
      <c r="A66" s="421">
        <f>B66-B28</f>
        <v>45</v>
      </c>
      <c r="B66" s="422">
        <v>42971</v>
      </c>
      <c r="C66" s="423">
        <v>1452</v>
      </c>
      <c r="D66" s="424">
        <v>1411</v>
      </c>
      <c r="E66" s="432">
        <f t="shared" ref="E66" si="50">(C66-D66)/C66</f>
        <v>2.8236914600550965E-2</v>
      </c>
      <c r="F66" s="424">
        <f t="shared" ref="F66" si="51">(C66-D66)*20</f>
        <v>820</v>
      </c>
      <c r="G66" s="433">
        <f t="shared" ref="G66" si="52">F66/I66</f>
        <v>0.58571428571428574</v>
      </c>
      <c r="H66" s="147" t="s">
        <v>33</v>
      </c>
      <c r="I66" s="448">
        <f>(C66-C53)*20</f>
        <v>1400</v>
      </c>
      <c r="J66" s="450">
        <f>I66/F53</f>
        <v>14</v>
      </c>
    </row>
    <row r="67" spans="1:10" ht="16.5" hidden="1" outlineLevel="2" x14ac:dyDescent="0.15">
      <c r="A67" s="421">
        <f>B67-B28</f>
        <v>46</v>
      </c>
      <c r="B67" s="422">
        <v>42972</v>
      </c>
      <c r="C67" s="423">
        <v>1444</v>
      </c>
      <c r="D67" s="424">
        <v>1414</v>
      </c>
      <c r="E67" s="432">
        <f t="shared" ref="E67" si="53">(C67-D67)/C67</f>
        <v>2.077562326869806E-2</v>
      </c>
      <c r="F67" s="424">
        <f t="shared" ref="F67" si="54">(C67-D67)*20</f>
        <v>600</v>
      </c>
      <c r="G67" s="433">
        <f t="shared" ref="G67" si="55">F67/I67</f>
        <v>0.4838709677419355</v>
      </c>
      <c r="H67" s="147" t="s">
        <v>33</v>
      </c>
      <c r="I67" s="448">
        <f>(C67-C53)*20</f>
        <v>1240</v>
      </c>
      <c r="J67" s="450">
        <f>I67/F53</f>
        <v>12.4</v>
      </c>
    </row>
    <row r="68" spans="1:10" ht="16.5" hidden="1" outlineLevel="2" x14ac:dyDescent="0.15">
      <c r="A68" s="421">
        <f>B68-B28</f>
        <v>49</v>
      </c>
      <c r="B68" s="422">
        <v>42975</v>
      </c>
      <c r="C68" s="423">
        <v>1444</v>
      </c>
      <c r="D68" s="424">
        <v>1416</v>
      </c>
      <c r="E68" s="432">
        <f t="shared" ref="E68" si="56">(C68-D68)/C68</f>
        <v>1.9390581717451522E-2</v>
      </c>
      <c r="F68" s="424">
        <f t="shared" ref="F68" si="57">(C68-D68)*20</f>
        <v>560</v>
      </c>
      <c r="G68" s="433">
        <f t="shared" ref="G68" si="58">F68/I68</f>
        <v>0.45161290322580644</v>
      </c>
      <c r="H68" s="147" t="s">
        <v>33</v>
      </c>
      <c r="I68" s="448">
        <f>(C68-C53)*20</f>
        <v>1240</v>
      </c>
      <c r="J68" s="450">
        <f>I68/F53</f>
        <v>12.4</v>
      </c>
    </row>
    <row r="69" spans="1:10" ht="16.5" hidden="1" outlineLevel="2" x14ac:dyDescent="0.15">
      <c r="A69" s="421">
        <f>B69-B28</f>
        <v>50</v>
      </c>
      <c r="B69" s="422">
        <v>42976</v>
      </c>
      <c r="C69" s="423">
        <v>1434</v>
      </c>
      <c r="D69" s="424">
        <v>1416</v>
      </c>
      <c r="E69" s="432">
        <f t="shared" ref="E69" si="59">(C69-D69)/C69</f>
        <v>1.2552301255230125E-2</v>
      </c>
      <c r="F69" s="424">
        <f t="shared" ref="F69" si="60">(C69-D69)*20</f>
        <v>360</v>
      </c>
      <c r="G69" s="433">
        <f t="shared" ref="G69" si="61">F69/I69</f>
        <v>0.34615384615384615</v>
      </c>
      <c r="H69" s="147" t="s">
        <v>33</v>
      </c>
      <c r="I69" s="448">
        <f>(C69-C53)*20</f>
        <v>1040</v>
      </c>
      <c r="J69" s="450">
        <f>I69/F53</f>
        <v>10.4</v>
      </c>
    </row>
    <row r="70" spans="1:10" ht="16.5" hidden="1" outlineLevel="2" x14ac:dyDescent="0.15">
      <c r="A70" s="421">
        <f>B70-B28</f>
        <v>51</v>
      </c>
      <c r="B70" s="422">
        <v>42977</v>
      </c>
      <c r="C70" s="423">
        <v>1444</v>
      </c>
      <c r="D70" s="424">
        <v>1417</v>
      </c>
      <c r="E70" s="432">
        <f t="shared" ref="E70" si="62">(C70-D70)/C70</f>
        <v>1.8698060941828253E-2</v>
      </c>
      <c r="F70" s="424">
        <f t="shared" ref="F70" si="63">(C70-D70)*20</f>
        <v>540</v>
      </c>
      <c r="G70" s="433">
        <f t="shared" ref="G70" si="64">F70/I70</f>
        <v>0.43548387096774194</v>
      </c>
      <c r="H70" s="147" t="s">
        <v>33</v>
      </c>
      <c r="I70" s="448">
        <f>(C70-C53)*20</f>
        <v>1240</v>
      </c>
      <c r="J70" s="450">
        <f>I70/F53</f>
        <v>12.4</v>
      </c>
    </row>
    <row r="71" spans="1:10" ht="16.5" hidden="1" outlineLevel="2" x14ac:dyDescent="0.15">
      <c r="A71" s="421">
        <f>B71-B28</f>
        <v>52</v>
      </c>
      <c r="B71" s="422">
        <v>42978</v>
      </c>
      <c r="C71" s="423">
        <v>1418</v>
      </c>
      <c r="D71" s="424">
        <v>1417</v>
      </c>
      <c r="E71" s="432">
        <f t="shared" ref="E71" si="65">(C71-D71)/C71</f>
        <v>7.0521861777150916E-4</v>
      </c>
      <c r="F71" s="424">
        <f t="shared" ref="F71" si="66">(C71-D71)*20</f>
        <v>20</v>
      </c>
      <c r="G71" s="433">
        <f t="shared" ref="G71" si="67">F71/I71</f>
        <v>2.7777777777777776E-2</v>
      </c>
      <c r="H71" s="147" t="s">
        <v>33</v>
      </c>
      <c r="I71" s="448">
        <f>(C71-C53)*20</f>
        <v>720</v>
      </c>
      <c r="J71" s="450">
        <f>I71/F53</f>
        <v>7.2</v>
      </c>
    </row>
    <row r="72" spans="1:10" hidden="1" outlineLevel="2" x14ac:dyDescent="0.15">
      <c r="A72" s="421">
        <f>B72-B28</f>
        <v>53</v>
      </c>
      <c r="B72" s="422">
        <v>42979</v>
      </c>
      <c r="C72" s="423">
        <v>1415</v>
      </c>
      <c r="D72" s="424">
        <v>1418</v>
      </c>
      <c r="E72" s="451">
        <f t="shared" ref="E72" si="68">(C72-D72)/C72</f>
        <v>-2.1201413427561835E-3</v>
      </c>
      <c r="F72" s="424"/>
      <c r="G72" s="433"/>
      <c r="H72" s="452" t="s">
        <v>40</v>
      </c>
      <c r="I72" s="448">
        <f>(C72-C53)*20</f>
        <v>660</v>
      </c>
      <c r="J72" s="450">
        <f>I72/F53</f>
        <v>6.6</v>
      </c>
    </row>
    <row r="73" spans="1:10" hidden="1" outlineLevel="2" x14ac:dyDescent="0.15">
      <c r="A73" s="421">
        <f>B73-B28</f>
        <v>56</v>
      </c>
      <c r="B73" s="422">
        <v>42982</v>
      </c>
      <c r="C73" s="423">
        <v>1394</v>
      </c>
      <c r="D73" s="424">
        <v>1417</v>
      </c>
      <c r="E73" s="451">
        <f t="shared" ref="E73" si="69">(C73-D73)/C73</f>
        <v>-1.6499282639885222E-2</v>
      </c>
      <c r="F73" s="424"/>
      <c r="G73" s="433"/>
      <c r="H73" s="452" t="s">
        <v>40</v>
      </c>
      <c r="I73" s="448">
        <f>(C73-C53)*20</f>
        <v>240</v>
      </c>
      <c r="J73" s="450">
        <f>I73/F53</f>
        <v>2.4</v>
      </c>
    </row>
    <row r="74" spans="1:10" ht="48" customHeight="1" outlineLevel="1" x14ac:dyDescent="0.15">
      <c r="A74" s="839" t="s">
        <v>41</v>
      </c>
      <c r="B74" s="758"/>
      <c r="C74" s="758"/>
      <c r="D74" s="758"/>
      <c r="E74" s="758"/>
      <c r="F74" s="758"/>
      <c r="G74" s="758"/>
      <c r="H74" s="758"/>
      <c r="I74" s="758"/>
      <c r="J74" s="759"/>
    </row>
    <row r="75" spans="1:10" ht="16.5" x14ac:dyDescent="0.15">
      <c r="A75" s="166"/>
      <c r="B75" s="167"/>
      <c r="C75" s="168"/>
      <c r="D75" s="168"/>
      <c r="E75" s="169"/>
      <c r="F75" s="168"/>
      <c r="G75" s="168"/>
      <c r="H75" s="453"/>
      <c r="I75" s="455"/>
    </row>
    <row r="76" spans="1:10" ht="16.5" x14ac:dyDescent="0.15">
      <c r="A76" s="122"/>
      <c r="B76" s="123"/>
      <c r="C76" s="124"/>
      <c r="D76" s="124"/>
      <c r="E76" s="269"/>
      <c r="F76" s="124"/>
      <c r="G76" s="124"/>
      <c r="H76" s="270"/>
      <c r="I76" s="190"/>
    </row>
    <row r="77" spans="1:10" ht="16.5" x14ac:dyDescent="0.15">
      <c r="A77" s="271"/>
      <c r="B77" s="272"/>
      <c r="C77" s="273"/>
      <c r="D77" s="273"/>
      <c r="E77" s="274"/>
      <c r="F77" s="273"/>
      <c r="G77" s="273"/>
      <c r="H77" s="275"/>
      <c r="I77" s="282"/>
    </row>
    <row r="80" spans="1:10" collapsed="1" x14ac:dyDescent="0.15">
      <c r="A80" s="757" t="s">
        <v>32</v>
      </c>
      <c r="B80" s="758"/>
      <c r="C80" s="758"/>
      <c r="D80" s="758"/>
      <c r="E80" s="758"/>
      <c r="F80" s="758"/>
      <c r="G80" s="758"/>
      <c r="H80" s="758"/>
      <c r="I80" s="759"/>
    </row>
    <row r="81" spans="1:9" ht="17.25" hidden="1" customHeight="1" outlineLevel="1" x14ac:dyDescent="0.15">
      <c r="A81" s="801" t="s">
        <v>155</v>
      </c>
      <c r="B81" s="802"/>
      <c r="C81" s="803"/>
      <c r="D81" s="180" t="s">
        <v>25</v>
      </c>
      <c r="E81" s="802" t="s">
        <v>102</v>
      </c>
      <c r="F81" s="803"/>
      <c r="G81" s="802" t="s">
        <v>103</v>
      </c>
      <c r="H81" s="802"/>
      <c r="I81" s="804"/>
    </row>
    <row r="82" spans="1:9" ht="17.25" hidden="1" customHeight="1" outlineLevel="1" x14ac:dyDescent="0.15">
      <c r="A82" s="181" t="s">
        <v>104</v>
      </c>
      <c r="B82" s="834" t="s">
        <v>156</v>
      </c>
      <c r="C82" s="823"/>
      <c r="D82" s="182" t="s">
        <v>157</v>
      </c>
      <c r="E82" s="824" t="s">
        <v>107</v>
      </c>
      <c r="F82" s="824"/>
      <c r="G82" s="807" t="s">
        <v>158</v>
      </c>
      <c r="H82" s="807"/>
      <c r="I82" s="825"/>
    </row>
    <row r="83" spans="1:9" ht="17.25" hidden="1" customHeight="1" outlineLevel="1" x14ac:dyDescent="0.15">
      <c r="A83" s="181" t="s">
        <v>104</v>
      </c>
      <c r="B83" s="834" t="s">
        <v>159</v>
      </c>
      <c r="C83" s="823"/>
      <c r="D83" s="183" t="s">
        <v>160</v>
      </c>
      <c r="E83" s="824" t="s">
        <v>111</v>
      </c>
      <c r="F83" s="824"/>
      <c r="G83" s="805" t="s">
        <v>112</v>
      </c>
      <c r="H83" s="805"/>
      <c r="I83" s="821"/>
    </row>
    <row r="84" spans="1:9" ht="17.25" hidden="1" customHeight="1" outlineLevel="1" x14ac:dyDescent="0.15">
      <c r="A84" s="820" t="s">
        <v>112</v>
      </c>
      <c r="B84" s="805"/>
      <c r="C84" s="806"/>
      <c r="D84" s="184"/>
      <c r="E84" s="805"/>
      <c r="F84" s="806"/>
      <c r="G84" s="805"/>
      <c r="H84" s="805"/>
      <c r="I84" s="821"/>
    </row>
    <row r="85" spans="1:9" ht="17.25" hidden="1" customHeight="1" outlineLevel="1" x14ac:dyDescent="0.15">
      <c r="A85" s="185" t="s">
        <v>104</v>
      </c>
      <c r="B85" s="822" t="s">
        <v>161</v>
      </c>
      <c r="C85" s="823"/>
      <c r="D85" s="186" t="s">
        <v>157</v>
      </c>
      <c r="E85" s="824" t="s">
        <v>107</v>
      </c>
      <c r="F85" s="824"/>
      <c r="G85" s="807" t="s">
        <v>158</v>
      </c>
      <c r="H85" s="807"/>
      <c r="I85" s="825"/>
    </row>
    <row r="86" spans="1:9" ht="17.25" hidden="1" customHeight="1" outlineLevel="1" x14ac:dyDescent="0.15">
      <c r="A86" s="185" t="s">
        <v>104</v>
      </c>
      <c r="B86" s="822" t="s">
        <v>159</v>
      </c>
      <c r="C86" s="823"/>
      <c r="D86" s="454" t="s">
        <v>160</v>
      </c>
      <c r="E86" s="824" t="s">
        <v>111</v>
      </c>
      <c r="F86" s="824"/>
      <c r="G86" s="805" t="s">
        <v>112</v>
      </c>
      <c r="H86" s="805"/>
      <c r="I86" s="821"/>
    </row>
    <row r="88" spans="1:9" ht="16.5" collapsed="1" x14ac:dyDescent="0.35">
      <c r="A88" s="818" t="s">
        <v>40</v>
      </c>
      <c r="B88" s="819"/>
      <c r="C88" s="819"/>
      <c r="D88" s="819"/>
      <c r="E88" s="819"/>
      <c r="F88" s="740"/>
      <c r="G88" s="740"/>
      <c r="H88" s="740"/>
      <c r="I88" s="741"/>
    </row>
    <row r="89" spans="1:9" hidden="1" outlineLevel="1" x14ac:dyDescent="0.15">
      <c r="A89" s="801" t="s">
        <v>117</v>
      </c>
      <c r="B89" s="803"/>
      <c r="C89" s="802" t="s">
        <v>25</v>
      </c>
      <c r="D89" s="803"/>
      <c r="E89" s="803"/>
      <c r="F89" s="803"/>
      <c r="G89" s="803"/>
      <c r="H89" s="803"/>
      <c r="I89" s="811"/>
    </row>
    <row r="90" spans="1:9" hidden="1" outlineLevel="1" x14ac:dyDescent="0.15">
      <c r="A90" s="189" t="s">
        <v>104</v>
      </c>
      <c r="B90" s="188" t="s">
        <v>118</v>
      </c>
      <c r="C90" s="810" t="s">
        <v>162</v>
      </c>
      <c r="D90" s="796"/>
      <c r="E90" s="796"/>
      <c r="F90" s="796"/>
      <c r="G90" s="796"/>
      <c r="H90" s="796"/>
      <c r="I90" s="797"/>
    </row>
    <row r="92" spans="1:9" ht="16.5" collapsed="1" x14ac:dyDescent="0.35">
      <c r="A92" s="738" t="s">
        <v>33</v>
      </c>
      <c r="B92" s="739"/>
      <c r="C92" s="739"/>
      <c r="D92" s="739"/>
      <c r="E92" s="739"/>
      <c r="F92" s="740"/>
      <c r="G92" s="740"/>
      <c r="H92" s="740"/>
      <c r="I92" s="741"/>
    </row>
    <row r="93" spans="1:9" hidden="1" outlineLevel="1" x14ac:dyDescent="0.15">
      <c r="A93" s="801" t="s">
        <v>117</v>
      </c>
      <c r="B93" s="803"/>
      <c r="C93" s="802" t="s">
        <v>25</v>
      </c>
      <c r="D93" s="803"/>
      <c r="E93" s="803"/>
      <c r="F93" s="803"/>
      <c r="G93" s="803"/>
      <c r="H93" s="803"/>
      <c r="I93" s="811"/>
    </row>
    <row r="94" spans="1:9" hidden="1" outlineLevel="1" x14ac:dyDescent="0.15">
      <c r="A94" s="189" t="s">
        <v>104</v>
      </c>
      <c r="B94" s="188" t="s">
        <v>163</v>
      </c>
      <c r="C94" s="810" t="s">
        <v>162</v>
      </c>
      <c r="D94" s="796"/>
      <c r="E94" s="796"/>
      <c r="F94" s="796"/>
      <c r="G94" s="796"/>
      <c r="H94" s="796"/>
      <c r="I94" s="797"/>
    </row>
    <row r="96" spans="1:9" ht="16.5" collapsed="1" x14ac:dyDescent="0.35">
      <c r="A96" s="742" t="s">
        <v>35</v>
      </c>
      <c r="B96" s="743"/>
      <c r="C96" s="743"/>
      <c r="D96" s="743"/>
      <c r="E96" s="743"/>
      <c r="F96" s="740"/>
      <c r="G96" s="740"/>
      <c r="H96" s="740"/>
      <c r="I96" s="741"/>
    </row>
    <row r="97" spans="1:9" hidden="1" outlineLevel="1" x14ac:dyDescent="0.15">
      <c r="A97" s="801" t="s">
        <v>121</v>
      </c>
      <c r="B97" s="802"/>
      <c r="C97" s="803"/>
      <c r="D97" s="180" t="s">
        <v>25</v>
      </c>
      <c r="E97" s="802" t="s">
        <v>102</v>
      </c>
      <c r="F97" s="803"/>
      <c r="G97" s="802" t="s">
        <v>103</v>
      </c>
      <c r="H97" s="802"/>
      <c r="I97" s="804"/>
    </row>
    <row r="98" spans="1:9" hidden="1" outlineLevel="1" x14ac:dyDescent="0.15">
      <c r="A98" s="181" t="s">
        <v>104</v>
      </c>
      <c r="B98" s="805" t="s">
        <v>164</v>
      </c>
      <c r="C98" s="806"/>
      <c r="D98" s="182" t="s">
        <v>123</v>
      </c>
      <c r="E98" s="807" t="s">
        <v>124</v>
      </c>
      <c r="F98" s="806"/>
      <c r="G98" s="807" t="s">
        <v>125</v>
      </c>
      <c r="H98" s="808"/>
      <c r="I98" s="809"/>
    </row>
    <row r="99" spans="1:9" hidden="1" outlineLevel="1" x14ac:dyDescent="0.15">
      <c r="A99" s="189" t="s">
        <v>104</v>
      </c>
      <c r="B99" s="795" t="s">
        <v>165</v>
      </c>
      <c r="C99" s="796"/>
      <c r="D99" s="188"/>
      <c r="E99" s="795"/>
      <c r="F99" s="796"/>
      <c r="G99" s="795" t="s">
        <v>33</v>
      </c>
      <c r="H99" s="796"/>
      <c r="I99" s="797"/>
    </row>
  </sheetData>
  <sortState ref="B2:I11">
    <sortCondition ref="B1"/>
  </sortState>
  <mergeCells count="46">
    <mergeCell ref="A2:I2"/>
    <mergeCell ref="A5:J5"/>
    <mergeCell ref="A10:J10"/>
    <mergeCell ref="A15:J15"/>
    <mergeCell ref="A26:J26"/>
    <mergeCell ref="A29:J29"/>
    <mergeCell ref="A31:J31"/>
    <mergeCell ref="A52:J52"/>
    <mergeCell ref="A74:J74"/>
    <mergeCell ref="A80:I80"/>
    <mergeCell ref="A81:C81"/>
    <mergeCell ref="E81:F81"/>
    <mergeCell ref="G81:I81"/>
    <mergeCell ref="B82:C82"/>
    <mergeCell ref="E82:F82"/>
    <mergeCell ref="G82:I82"/>
    <mergeCell ref="B83:C83"/>
    <mergeCell ref="E83:F83"/>
    <mergeCell ref="G83:I83"/>
    <mergeCell ref="A84:C84"/>
    <mergeCell ref="E84:F84"/>
    <mergeCell ref="G84:I84"/>
    <mergeCell ref="B85:C85"/>
    <mergeCell ref="E85:F85"/>
    <mergeCell ref="G85:I85"/>
    <mergeCell ref="B86:C86"/>
    <mergeCell ref="E86:F86"/>
    <mergeCell ref="G86:I86"/>
    <mergeCell ref="A88:I88"/>
    <mergeCell ref="A89:B89"/>
    <mergeCell ref="C89:I89"/>
    <mergeCell ref="C90:I90"/>
    <mergeCell ref="A92:I92"/>
    <mergeCell ref="A93:B93"/>
    <mergeCell ref="C93:I93"/>
    <mergeCell ref="C94:I94"/>
    <mergeCell ref="A96:I96"/>
    <mergeCell ref="A97:C97"/>
    <mergeCell ref="E97:F97"/>
    <mergeCell ref="G97:I97"/>
    <mergeCell ref="B98:C98"/>
    <mergeCell ref="E98:F98"/>
    <mergeCell ref="G98:I98"/>
    <mergeCell ref="B99:C99"/>
    <mergeCell ref="E99:F99"/>
    <mergeCell ref="G99:I99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 x14ac:dyDescent="0.15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 x14ac:dyDescent="0.15">
      <c r="A1" s="333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x14ac:dyDescent="0.15">
      <c r="A2" s="826" t="s">
        <v>166</v>
      </c>
      <c r="B2" s="827"/>
      <c r="C2" s="827"/>
      <c r="D2" s="827"/>
      <c r="E2" s="827"/>
      <c r="F2" s="827"/>
      <c r="G2" s="827"/>
      <c r="H2" s="827"/>
      <c r="I2" s="828"/>
    </row>
    <row r="3" spans="1:10" ht="16.5" x14ac:dyDescent="0.15">
      <c r="A3" s="334">
        <v>1</v>
      </c>
      <c r="B3" s="96">
        <v>41655</v>
      </c>
      <c r="C3" s="97">
        <v>4372</v>
      </c>
      <c r="D3" s="97">
        <v>4318</v>
      </c>
      <c r="E3" s="283">
        <f t="shared" ref="E3:E21" si="0">(C3-D3)/C3</f>
        <v>1.2351326623970723E-2</v>
      </c>
      <c r="F3" s="97">
        <f>(C3-D3)*10</f>
        <v>540</v>
      </c>
      <c r="G3" s="97">
        <v>4364</v>
      </c>
      <c r="H3" s="99">
        <f>(G3-C3)*10</f>
        <v>-80</v>
      </c>
      <c r="I3" s="154">
        <f>(-H3-F3)/F3</f>
        <v>-0.85185185185185186</v>
      </c>
    </row>
    <row r="4" spans="1:10" ht="16.5" x14ac:dyDescent="0.15">
      <c r="A4" s="334">
        <v>2</v>
      </c>
      <c r="B4" s="96">
        <v>41809</v>
      </c>
      <c r="C4" s="97">
        <v>4238</v>
      </c>
      <c r="D4" s="97">
        <v>4190</v>
      </c>
      <c r="E4" s="283">
        <f t="shared" si="0"/>
        <v>1.1326097215667769E-2</v>
      </c>
      <c r="F4" s="97">
        <f t="shared" ref="F4:F21" si="1">(C4-D4)*10</f>
        <v>480</v>
      </c>
      <c r="G4" s="97">
        <v>4250</v>
      </c>
      <c r="H4" s="99">
        <f t="shared" ref="H4:H22" si="2">(G4-C4)*10</f>
        <v>120</v>
      </c>
      <c r="I4" s="149">
        <f>H4/(F4)</f>
        <v>0.25</v>
      </c>
    </row>
    <row r="5" spans="1:10" ht="16.5" x14ac:dyDescent="0.15">
      <c r="A5" s="334">
        <v>3</v>
      </c>
      <c r="B5" s="96">
        <v>41886</v>
      </c>
      <c r="C5" s="97">
        <v>4294</v>
      </c>
      <c r="D5" s="97">
        <v>4246</v>
      </c>
      <c r="E5" s="283">
        <f t="shared" si="0"/>
        <v>1.1178388448998603E-2</v>
      </c>
      <c r="F5" s="97">
        <f t="shared" si="1"/>
        <v>480</v>
      </c>
      <c r="G5" s="97">
        <v>4186</v>
      </c>
      <c r="H5" s="335">
        <f t="shared" si="2"/>
        <v>-1080</v>
      </c>
      <c r="I5" s="357">
        <f>(-H5-F5)/F5</f>
        <v>1.25</v>
      </c>
    </row>
    <row r="6" spans="1:10" ht="16.5" collapsed="1" x14ac:dyDescent="0.15">
      <c r="A6" s="334">
        <v>4</v>
      </c>
      <c r="B6" s="96">
        <v>42432</v>
      </c>
      <c r="C6" s="97">
        <v>1838</v>
      </c>
      <c r="D6" s="97">
        <v>1723</v>
      </c>
      <c r="E6" s="98">
        <f t="shared" si="0"/>
        <v>6.2568008705114253E-2</v>
      </c>
      <c r="F6" s="97">
        <f t="shared" si="1"/>
        <v>1150</v>
      </c>
      <c r="G6" s="97">
        <v>1806</v>
      </c>
      <c r="H6" s="99">
        <f t="shared" si="2"/>
        <v>-320</v>
      </c>
      <c r="I6" s="154">
        <f>(-H6-F6)/F6</f>
        <v>-0.72173913043478266</v>
      </c>
      <c r="J6" s="150" t="s">
        <v>90</v>
      </c>
    </row>
    <row r="7" spans="1:10" ht="16.5" hidden="1" outlineLevel="1" x14ac:dyDescent="0.3">
      <c r="A7" s="840" t="s">
        <v>167</v>
      </c>
      <c r="B7" s="841"/>
      <c r="C7" s="841"/>
      <c r="D7" s="841"/>
      <c r="E7" s="841"/>
      <c r="F7" s="841"/>
      <c r="G7" s="841"/>
      <c r="H7" s="841"/>
      <c r="I7" s="841"/>
      <c r="J7" s="842"/>
    </row>
    <row r="8" spans="1:10" ht="36" hidden="1" outlineLevel="1" x14ac:dyDescent="0.15">
      <c r="A8" s="100" t="s">
        <v>23</v>
      </c>
      <c r="B8" s="101" t="s">
        <v>14</v>
      </c>
      <c r="C8" s="102" t="s">
        <v>87</v>
      </c>
      <c r="D8" s="102" t="s">
        <v>3</v>
      </c>
      <c r="E8" s="103" t="s">
        <v>16</v>
      </c>
      <c r="F8" s="102" t="s">
        <v>17</v>
      </c>
      <c r="G8" s="104" t="s">
        <v>26</v>
      </c>
      <c r="H8" s="102" t="s">
        <v>25</v>
      </c>
      <c r="I8" s="103" t="s">
        <v>19</v>
      </c>
      <c r="J8" s="151" t="s">
        <v>147</v>
      </c>
    </row>
    <row r="9" spans="1:10" ht="16.5" hidden="1" outlineLevel="1" x14ac:dyDescent="0.3">
      <c r="A9" s="105">
        <f>B9-B6</f>
        <v>11</v>
      </c>
      <c r="B9" s="106">
        <v>42443</v>
      </c>
      <c r="C9" s="107">
        <v>1820</v>
      </c>
      <c r="D9" s="108"/>
      <c r="E9" s="109"/>
      <c r="F9" s="110"/>
      <c r="G9" s="108"/>
      <c r="H9" s="108"/>
      <c r="I9" s="152">
        <f>(G6-C9)*10</f>
        <v>-140</v>
      </c>
      <c r="J9" s="153"/>
    </row>
    <row r="10" spans="1:10" ht="16.5" x14ac:dyDescent="0.15">
      <c r="A10" s="334">
        <v>5</v>
      </c>
      <c r="B10" s="96">
        <v>42472</v>
      </c>
      <c r="C10" s="97">
        <v>1866</v>
      </c>
      <c r="D10" s="97">
        <v>1825</v>
      </c>
      <c r="E10" s="98">
        <f t="shared" si="0"/>
        <v>2.1972132904608789E-2</v>
      </c>
      <c r="F10" s="97">
        <f t="shared" si="1"/>
        <v>410</v>
      </c>
      <c r="G10" s="97">
        <v>1958</v>
      </c>
      <c r="H10" s="99">
        <f t="shared" si="2"/>
        <v>920</v>
      </c>
      <c r="I10" s="149">
        <f>H10/(F10)</f>
        <v>2.2439024390243905</v>
      </c>
      <c r="J10" s="222" t="s">
        <v>152</v>
      </c>
    </row>
    <row r="11" spans="1:10" ht="16.5" x14ac:dyDescent="0.15">
      <c r="A11" s="334">
        <v>6</v>
      </c>
      <c r="B11" s="96">
        <v>42529</v>
      </c>
      <c r="C11" s="97">
        <v>1918</v>
      </c>
      <c r="D11" s="97">
        <v>1896</v>
      </c>
      <c r="E11" s="283">
        <f t="shared" si="0"/>
        <v>1.1470281543274244E-2</v>
      </c>
      <c r="F11" s="97">
        <f t="shared" si="1"/>
        <v>220</v>
      </c>
      <c r="G11" s="97">
        <v>1980</v>
      </c>
      <c r="H11" s="99">
        <f t="shared" si="2"/>
        <v>620</v>
      </c>
      <c r="I11" s="149">
        <f>H11/(F11)</f>
        <v>2.8181818181818183</v>
      </c>
    </row>
    <row r="12" spans="1:10" ht="16.5" x14ac:dyDescent="0.15">
      <c r="A12" s="334">
        <v>7</v>
      </c>
      <c r="B12" s="96">
        <v>42565</v>
      </c>
      <c r="C12" s="97">
        <v>2104</v>
      </c>
      <c r="D12" s="97">
        <v>2040</v>
      </c>
      <c r="E12" s="98">
        <f t="shared" si="0"/>
        <v>3.0418250950570342E-2</v>
      </c>
      <c r="F12" s="97">
        <f t="shared" si="1"/>
        <v>640</v>
      </c>
      <c r="G12" s="97">
        <v>2012</v>
      </c>
      <c r="H12" s="99">
        <f t="shared" si="2"/>
        <v>-920</v>
      </c>
      <c r="I12" s="154">
        <f>(-H12-F12)/F12</f>
        <v>0.4375</v>
      </c>
      <c r="J12" s="150" t="s">
        <v>90</v>
      </c>
    </row>
    <row r="13" spans="1:10" ht="16.5" collapsed="1" x14ac:dyDescent="0.15">
      <c r="A13" s="334">
        <v>8</v>
      </c>
      <c r="B13" s="96">
        <v>42675</v>
      </c>
      <c r="C13" s="97">
        <v>1912</v>
      </c>
      <c r="D13" s="97">
        <v>1818</v>
      </c>
      <c r="E13" s="98">
        <f t="shared" si="0"/>
        <v>4.9163179916317995E-2</v>
      </c>
      <c r="F13" s="97">
        <f t="shared" si="1"/>
        <v>940</v>
      </c>
      <c r="G13" s="97">
        <v>2656</v>
      </c>
      <c r="H13" s="99">
        <f t="shared" si="2"/>
        <v>7440</v>
      </c>
      <c r="I13" s="149">
        <f>H13/(F13)</f>
        <v>7.9148936170212769</v>
      </c>
      <c r="J13" s="150" t="s">
        <v>90</v>
      </c>
    </row>
    <row r="14" spans="1:10" ht="16.5" hidden="1" outlineLevel="1" x14ac:dyDescent="0.3">
      <c r="A14" s="840" t="s">
        <v>167</v>
      </c>
      <c r="B14" s="841"/>
      <c r="C14" s="841"/>
      <c r="D14" s="841"/>
      <c r="E14" s="841"/>
      <c r="F14" s="841"/>
      <c r="G14" s="841"/>
      <c r="H14" s="841"/>
      <c r="I14" s="841"/>
      <c r="J14" s="842"/>
    </row>
    <row r="15" spans="1:10" ht="36" hidden="1" outlineLevel="1" x14ac:dyDescent="0.15">
      <c r="A15" s="100" t="s">
        <v>23</v>
      </c>
      <c r="B15" s="101" t="s">
        <v>14</v>
      </c>
      <c r="C15" s="102" t="s">
        <v>87</v>
      </c>
      <c r="D15" s="102" t="s">
        <v>3</v>
      </c>
      <c r="E15" s="103" t="s">
        <v>16</v>
      </c>
      <c r="F15" s="102" t="s">
        <v>17</v>
      </c>
      <c r="G15" s="104" t="s">
        <v>26</v>
      </c>
      <c r="H15" s="102" t="s">
        <v>25</v>
      </c>
      <c r="I15" s="103" t="s">
        <v>19</v>
      </c>
      <c r="J15" s="151" t="s">
        <v>147</v>
      </c>
    </row>
    <row r="16" spans="1:10" ht="16.5" hidden="1" outlineLevel="1" x14ac:dyDescent="0.3">
      <c r="A16" s="105">
        <f>B16-B13</f>
        <v>3</v>
      </c>
      <c r="B16" s="106">
        <v>42678</v>
      </c>
      <c r="C16" s="107">
        <v>1846</v>
      </c>
      <c r="D16" s="108"/>
      <c r="E16" s="109"/>
      <c r="F16" s="110"/>
      <c r="G16" s="108"/>
      <c r="H16" s="108"/>
      <c r="I16" s="152">
        <f>(G13-C16)*10</f>
        <v>8100</v>
      </c>
      <c r="J16" s="153"/>
    </row>
    <row r="17" spans="1:10" ht="16.5" collapsed="1" x14ac:dyDescent="0.15">
      <c r="A17" s="334">
        <v>9</v>
      </c>
      <c r="B17" s="96">
        <v>42769</v>
      </c>
      <c r="C17" s="97">
        <v>2730</v>
      </c>
      <c r="D17" s="97">
        <v>2675</v>
      </c>
      <c r="E17" s="98">
        <f t="shared" si="0"/>
        <v>2.0146520146520148E-2</v>
      </c>
      <c r="F17" s="97">
        <f t="shared" si="1"/>
        <v>550</v>
      </c>
      <c r="G17" s="97">
        <v>2854</v>
      </c>
      <c r="H17" s="99">
        <f t="shared" si="2"/>
        <v>1240</v>
      </c>
      <c r="I17" s="149">
        <f>H17/(F17)</f>
        <v>2.2545454545454544</v>
      </c>
      <c r="J17" s="150" t="s">
        <v>90</v>
      </c>
    </row>
    <row r="18" spans="1:10" ht="16.5" hidden="1" outlineLevel="1" x14ac:dyDescent="0.3">
      <c r="A18" s="840" t="s">
        <v>167</v>
      </c>
      <c r="B18" s="841"/>
      <c r="C18" s="841"/>
      <c r="D18" s="841"/>
      <c r="E18" s="841"/>
      <c r="F18" s="841"/>
      <c r="G18" s="841"/>
      <c r="H18" s="841"/>
      <c r="I18" s="841"/>
      <c r="J18" s="842"/>
    </row>
    <row r="19" spans="1:10" ht="36" hidden="1" outlineLevel="1" x14ac:dyDescent="0.15">
      <c r="A19" s="100" t="s">
        <v>23</v>
      </c>
      <c r="B19" s="101" t="s">
        <v>14</v>
      </c>
      <c r="C19" s="102" t="s">
        <v>87</v>
      </c>
      <c r="D19" s="102" t="s">
        <v>3</v>
      </c>
      <c r="E19" s="103" t="s">
        <v>16</v>
      </c>
      <c r="F19" s="102" t="s">
        <v>17</v>
      </c>
      <c r="G19" s="104" t="s">
        <v>26</v>
      </c>
      <c r="H19" s="102" t="s">
        <v>25</v>
      </c>
      <c r="I19" s="103" t="s">
        <v>19</v>
      </c>
      <c r="J19" s="151" t="s">
        <v>147</v>
      </c>
    </row>
    <row r="20" spans="1:10" ht="16.5" hidden="1" outlineLevel="1" x14ac:dyDescent="0.3">
      <c r="A20" s="105">
        <f>B20-B17</f>
        <v>4</v>
      </c>
      <c r="B20" s="106">
        <v>42773</v>
      </c>
      <c r="C20" s="107">
        <v>2728</v>
      </c>
      <c r="D20" s="108"/>
      <c r="E20" s="109"/>
      <c r="F20" s="110"/>
      <c r="G20" s="108"/>
      <c r="H20" s="108"/>
      <c r="I20" s="152">
        <f>(G17-C20)*10</f>
        <v>1260</v>
      </c>
      <c r="J20" s="153"/>
    </row>
    <row r="21" spans="1:10" ht="16.5" x14ac:dyDescent="0.15">
      <c r="A21" s="334">
        <v>10</v>
      </c>
      <c r="B21" s="96">
        <v>42832</v>
      </c>
      <c r="C21" s="97">
        <v>2779</v>
      </c>
      <c r="D21" s="97">
        <v>2673</v>
      </c>
      <c r="E21" s="98">
        <f t="shared" si="0"/>
        <v>3.8143216984526808E-2</v>
      </c>
      <c r="F21" s="97">
        <f t="shared" si="1"/>
        <v>1060</v>
      </c>
      <c r="G21" s="97">
        <v>2588</v>
      </c>
      <c r="H21" s="335">
        <f t="shared" si="2"/>
        <v>-1910</v>
      </c>
      <c r="I21" s="357">
        <f>(-H21-F21)/F21</f>
        <v>0.80188679245283023</v>
      </c>
      <c r="J21" s="150" t="s">
        <v>90</v>
      </c>
    </row>
    <row r="22" spans="1:10" ht="16.5" collapsed="1" x14ac:dyDescent="0.15">
      <c r="A22" s="336">
        <v>11</v>
      </c>
      <c r="B22" s="123">
        <v>42929</v>
      </c>
      <c r="C22" s="124">
        <v>2490</v>
      </c>
      <c r="D22" s="124">
        <v>2355</v>
      </c>
      <c r="E22" s="269">
        <f t="shared" ref="E22" si="3">(C22-D22)/C22</f>
        <v>5.4216867469879519E-2</v>
      </c>
      <c r="F22" s="124">
        <f t="shared" ref="F22" si="4">(C22-D22)*10</f>
        <v>1350</v>
      </c>
      <c r="G22" s="124">
        <v>2620</v>
      </c>
      <c r="H22" s="270">
        <f t="shared" si="2"/>
        <v>1300</v>
      </c>
      <c r="I22" s="358">
        <f>H22/(F22)</f>
        <v>0.96296296296296291</v>
      </c>
      <c r="J22" s="222" t="s">
        <v>152</v>
      </c>
    </row>
    <row r="23" spans="1:10" ht="16.5" hidden="1" outlineLevel="1" x14ac:dyDescent="0.3">
      <c r="A23" s="906" t="s">
        <v>168</v>
      </c>
      <c r="B23" s="780"/>
      <c r="C23" s="780"/>
      <c r="D23" s="780"/>
      <c r="E23" s="780"/>
      <c r="F23" s="780"/>
      <c r="G23" s="780"/>
      <c r="H23" s="780"/>
      <c r="I23" s="779"/>
      <c r="J23" s="907"/>
    </row>
    <row r="24" spans="1:10" ht="36" hidden="1" outlineLevel="1" x14ac:dyDescent="0.15">
      <c r="A24" s="337" t="s">
        <v>23</v>
      </c>
      <c r="B24" s="338" t="s">
        <v>14</v>
      </c>
      <c r="C24" s="339" t="s">
        <v>15</v>
      </c>
      <c r="D24" s="339" t="s">
        <v>9</v>
      </c>
      <c r="E24" s="340" t="s">
        <v>16</v>
      </c>
      <c r="F24" s="339" t="s">
        <v>17</v>
      </c>
      <c r="G24" s="341" t="s">
        <v>26</v>
      </c>
      <c r="H24" s="339" t="s">
        <v>25</v>
      </c>
      <c r="I24" s="340" t="s">
        <v>19</v>
      </c>
      <c r="J24" s="359" t="s">
        <v>147</v>
      </c>
    </row>
    <row r="25" spans="1:10" ht="16.5" hidden="1" outlineLevel="1" x14ac:dyDescent="0.15">
      <c r="A25" s="885" t="s">
        <v>153</v>
      </c>
      <c r="B25" s="886"/>
      <c r="C25" s="886"/>
      <c r="D25" s="886"/>
      <c r="E25" s="886"/>
      <c r="F25" s="886"/>
      <c r="G25" s="886"/>
      <c r="H25" s="886"/>
      <c r="I25" s="886"/>
      <c r="J25" s="887"/>
    </row>
    <row r="26" spans="1:10" ht="16.5" hidden="1" outlineLevel="1" x14ac:dyDescent="0.3">
      <c r="A26" s="296">
        <f>B26-B22</f>
        <v>1</v>
      </c>
      <c r="B26" s="137">
        <v>42930</v>
      </c>
      <c r="C26" s="138">
        <v>2530</v>
      </c>
      <c r="D26" s="138">
        <v>2367</v>
      </c>
      <c r="E26" s="139">
        <f>(C26-D26)/C26</f>
        <v>6.4426877470355734E-2</v>
      </c>
      <c r="F26" s="138">
        <f>(C26-D26)*10</f>
        <v>1630</v>
      </c>
      <c r="G26" s="138"/>
      <c r="H26" s="138" t="s">
        <v>95</v>
      </c>
      <c r="I26" s="157"/>
      <c r="J26" s="158"/>
    </row>
    <row r="27" spans="1:10" ht="16.5" hidden="1" outlineLevel="1" x14ac:dyDescent="0.3">
      <c r="A27" s="296">
        <f>B27-B22</f>
        <v>4</v>
      </c>
      <c r="B27" s="137">
        <v>42933</v>
      </c>
      <c r="C27" s="127">
        <v>2592</v>
      </c>
      <c r="D27" s="127">
        <v>2384</v>
      </c>
      <c r="E27" s="139">
        <f>(C27-D27)/C27</f>
        <v>8.0246913580246909E-2</v>
      </c>
      <c r="F27" s="138">
        <f>(C27-D27)*10</f>
        <v>2080</v>
      </c>
      <c r="G27" s="127"/>
      <c r="H27" s="138" t="s">
        <v>95</v>
      </c>
      <c r="I27" s="129"/>
      <c r="J27" s="159"/>
    </row>
    <row r="28" spans="1:10" ht="16.5" hidden="1" outlineLevel="1" x14ac:dyDescent="0.3">
      <c r="A28" s="296">
        <f>B28-B22</f>
        <v>5</v>
      </c>
      <c r="B28" s="137">
        <v>42934</v>
      </c>
      <c r="C28" s="127">
        <v>2582</v>
      </c>
      <c r="D28" s="127">
        <v>2403</v>
      </c>
      <c r="E28" s="139">
        <f t="shared" ref="E28:E39" si="5">(C28-D28)/C28</f>
        <v>6.9326103795507354E-2</v>
      </c>
      <c r="F28" s="138">
        <f t="shared" ref="F28:F39" si="6">(C28-D28)*10</f>
        <v>1790</v>
      </c>
      <c r="G28" s="127"/>
      <c r="H28" s="138" t="s">
        <v>95</v>
      </c>
      <c r="I28" s="129"/>
      <c r="J28" s="159"/>
    </row>
    <row r="29" spans="1:10" ht="16.5" hidden="1" outlineLevel="1" x14ac:dyDescent="0.3">
      <c r="A29" s="296">
        <f>B29-B22</f>
        <v>6</v>
      </c>
      <c r="B29" s="137">
        <v>42935</v>
      </c>
      <c r="C29" s="127">
        <v>2614</v>
      </c>
      <c r="D29" s="127">
        <v>2422</v>
      </c>
      <c r="E29" s="139">
        <f t="shared" si="5"/>
        <v>7.3450650344299928E-2</v>
      </c>
      <c r="F29" s="138">
        <f t="shared" si="6"/>
        <v>1920</v>
      </c>
      <c r="G29" s="127"/>
      <c r="H29" s="138" t="s">
        <v>95</v>
      </c>
      <c r="I29" s="129"/>
      <c r="J29" s="159"/>
    </row>
    <row r="30" spans="1:10" ht="16.5" hidden="1" outlineLevel="1" x14ac:dyDescent="0.3">
      <c r="A30" s="296">
        <f>B30-B22</f>
        <v>7</v>
      </c>
      <c r="B30" s="137">
        <v>42936</v>
      </c>
      <c r="C30" s="127">
        <v>2596</v>
      </c>
      <c r="D30" s="127">
        <v>2439</v>
      </c>
      <c r="E30" s="139">
        <f t="shared" si="5"/>
        <v>6.0477657935285055E-2</v>
      </c>
      <c r="F30" s="138">
        <f t="shared" si="6"/>
        <v>1570</v>
      </c>
      <c r="G30" s="127"/>
      <c r="H30" s="138" t="s">
        <v>95</v>
      </c>
      <c r="I30" s="129"/>
      <c r="J30" s="159"/>
    </row>
    <row r="31" spans="1:10" ht="16.5" hidden="1" outlineLevel="1" x14ac:dyDescent="0.3">
      <c r="A31" s="296">
        <f>B31-B22</f>
        <v>8</v>
      </c>
      <c r="B31" s="137">
        <v>42937</v>
      </c>
      <c r="C31" s="127">
        <v>2576</v>
      </c>
      <c r="D31" s="127">
        <v>2454</v>
      </c>
      <c r="E31" s="139">
        <f t="shared" si="5"/>
        <v>4.7360248447204968E-2</v>
      </c>
      <c r="F31" s="138">
        <f t="shared" si="6"/>
        <v>1220</v>
      </c>
      <c r="G31" s="127"/>
      <c r="H31" s="138" t="s">
        <v>95</v>
      </c>
      <c r="I31" s="129"/>
      <c r="J31" s="159"/>
    </row>
    <row r="32" spans="1:10" ht="16.5" hidden="1" outlineLevel="1" x14ac:dyDescent="0.3">
      <c r="A32" s="296">
        <f>B32-B22</f>
        <v>11</v>
      </c>
      <c r="B32" s="137">
        <v>42940</v>
      </c>
      <c r="C32" s="127">
        <v>2586</v>
      </c>
      <c r="D32" s="127">
        <v>2470</v>
      </c>
      <c r="E32" s="139">
        <f t="shared" si="5"/>
        <v>4.4856921887084303E-2</v>
      </c>
      <c r="F32" s="138">
        <f t="shared" si="6"/>
        <v>1160</v>
      </c>
      <c r="G32" s="127"/>
      <c r="H32" s="138" t="s">
        <v>95</v>
      </c>
      <c r="I32" s="129"/>
      <c r="J32" s="159"/>
    </row>
    <row r="33" spans="1:10" ht="16.5" hidden="1" outlineLevel="1" x14ac:dyDescent="0.3">
      <c r="A33" s="296">
        <f>B33-B22</f>
        <v>12</v>
      </c>
      <c r="B33" s="137">
        <v>42941</v>
      </c>
      <c r="C33" s="127">
        <v>2672</v>
      </c>
      <c r="D33" s="127">
        <v>2487</v>
      </c>
      <c r="E33" s="139">
        <f t="shared" si="5"/>
        <v>6.9236526946107782E-2</v>
      </c>
      <c r="F33" s="138">
        <f t="shared" si="6"/>
        <v>1850</v>
      </c>
      <c r="G33" s="127"/>
      <c r="H33" s="138" t="s">
        <v>95</v>
      </c>
      <c r="I33" s="129"/>
      <c r="J33" s="159"/>
    </row>
    <row r="34" spans="1:10" ht="16.5" hidden="1" outlineLevel="1" x14ac:dyDescent="0.3">
      <c r="A34" s="296">
        <f>B34-B22</f>
        <v>13</v>
      </c>
      <c r="B34" s="137">
        <v>42942</v>
      </c>
      <c r="C34" s="127">
        <v>2654</v>
      </c>
      <c r="D34" s="127">
        <v>2504</v>
      </c>
      <c r="E34" s="139">
        <f t="shared" si="5"/>
        <v>5.6518462697814617E-2</v>
      </c>
      <c r="F34" s="138">
        <f t="shared" si="6"/>
        <v>1500</v>
      </c>
      <c r="G34" s="127"/>
      <c r="H34" s="138" t="s">
        <v>95</v>
      </c>
      <c r="I34" s="129"/>
      <c r="J34" s="159"/>
    </row>
    <row r="35" spans="1:10" ht="16.5" hidden="1" outlineLevel="1" x14ac:dyDescent="0.3">
      <c r="A35" s="296">
        <f>B35-B22</f>
        <v>14</v>
      </c>
      <c r="B35" s="137">
        <v>42943</v>
      </c>
      <c r="C35" s="127">
        <v>2680</v>
      </c>
      <c r="D35" s="127">
        <v>2561</v>
      </c>
      <c r="E35" s="139">
        <f t="shared" si="5"/>
        <v>4.4402985074626866E-2</v>
      </c>
      <c r="F35" s="138">
        <f t="shared" si="6"/>
        <v>1190</v>
      </c>
      <c r="G35" s="127"/>
      <c r="H35" s="138" t="s">
        <v>95</v>
      </c>
      <c r="I35" s="129"/>
      <c r="J35" s="159"/>
    </row>
    <row r="36" spans="1:10" ht="16.5" hidden="1" outlineLevel="1" x14ac:dyDescent="0.3">
      <c r="A36" s="296">
        <f>B36-B22</f>
        <v>15</v>
      </c>
      <c r="B36" s="137">
        <v>42944</v>
      </c>
      <c r="C36" s="127">
        <v>2634</v>
      </c>
      <c r="D36" s="127">
        <v>2537</v>
      </c>
      <c r="E36" s="139">
        <f t="shared" si="5"/>
        <v>3.6826119969627945E-2</v>
      </c>
      <c r="F36" s="138">
        <f t="shared" si="6"/>
        <v>970</v>
      </c>
      <c r="G36" s="127"/>
      <c r="H36" s="138" t="s">
        <v>95</v>
      </c>
      <c r="I36" s="129"/>
      <c r="J36" s="159"/>
    </row>
    <row r="37" spans="1:10" ht="16.5" hidden="1" outlineLevel="1" x14ac:dyDescent="0.3">
      <c r="A37" s="296">
        <f>B37-B22</f>
        <v>18</v>
      </c>
      <c r="B37" s="137">
        <v>42947</v>
      </c>
      <c r="C37" s="127">
        <v>2710</v>
      </c>
      <c r="D37" s="127">
        <v>2556</v>
      </c>
      <c r="E37" s="139">
        <f t="shared" si="5"/>
        <v>5.6826568265682657E-2</v>
      </c>
      <c r="F37" s="138">
        <f t="shared" si="6"/>
        <v>1540</v>
      </c>
      <c r="G37" s="127"/>
      <c r="H37" s="138" t="s">
        <v>95</v>
      </c>
      <c r="I37" s="129"/>
      <c r="J37" s="159"/>
    </row>
    <row r="38" spans="1:10" ht="16.5" hidden="1" outlineLevel="1" x14ac:dyDescent="0.3">
      <c r="A38" s="296">
        <f>B38-B22</f>
        <v>19</v>
      </c>
      <c r="B38" s="137">
        <v>42948</v>
      </c>
      <c r="C38" s="127">
        <v>2700</v>
      </c>
      <c r="D38" s="127">
        <v>2573</v>
      </c>
      <c r="E38" s="139">
        <f t="shared" si="5"/>
        <v>4.7037037037037037E-2</v>
      </c>
      <c r="F38" s="138">
        <f t="shared" si="6"/>
        <v>1270</v>
      </c>
      <c r="G38" s="127"/>
      <c r="H38" s="138" t="s">
        <v>95</v>
      </c>
      <c r="I38" s="129"/>
      <c r="J38" s="159"/>
    </row>
    <row r="39" spans="1:10" ht="16.5" hidden="1" outlineLevel="1" x14ac:dyDescent="0.3">
      <c r="A39" s="296">
        <f>B39-B22</f>
        <v>20</v>
      </c>
      <c r="B39" s="137">
        <v>42949</v>
      </c>
      <c r="C39" s="127">
        <v>2674</v>
      </c>
      <c r="D39" s="127">
        <v>2589</v>
      </c>
      <c r="E39" s="139">
        <f t="shared" si="5"/>
        <v>3.1787584143605087E-2</v>
      </c>
      <c r="F39" s="138">
        <f t="shared" si="6"/>
        <v>850</v>
      </c>
      <c r="G39" s="127"/>
      <c r="H39" s="138" t="s">
        <v>95</v>
      </c>
      <c r="I39" s="129"/>
      <c r="J39" s="159"/>
    </row>
    <row r="40" spans="1:10" ht="16.5" hidden="1" outlineLevel="1" x14ac:dyDescent="0.3">
      <c r="A40" s="296">
        <f>B40-B22</f>
        <v>21</v>
      </c>
      <c r="B40" s="137">
        <v>42950</v>
      </c>
      <c r="C40" s="127">
        <v>2632</v>
      </c>
      <c r="D40" s="127">
        <v>2602</v>
      </c>
      <c r="E40" s="231">
        <f t="shared" ref="E40" si="7">(C40-D40)/C40</f>
        <v>1.1398176291793313E-2</v>
      </c>
      <c r="F40" s="138">
        <f t="shared" ref="F40" si="8">(C40-D40)*10</f>
        <v>300</v>
      </c>
      <c r="G40" s="127"/>
      <c r="H40" s="138" t="s">
        <v>95</v>
      </c>
      <c r="I40" s="129"/>
      <c r="J40" s="159"/>
    </row>
    <row r="41" spans="1:10" ht="16.5" hidden="1" outlineLevel="1" x14ac:dyDescent="0.25">
      <c r="A41" s="236">
        <f>B41-B22</f>
        <v>22</v>
      </c>
      <c r="B41" s="232">
        <v>42951</v>
      </c>
      <c r="C41" s="129">
        <v>2660</v>
      </c>
      <c r="D41" s="129">
        <v>2614</v>
      </c>
      <c r="E41" s="342">
        <f t="shared" ref="E41" si="9">(C41-D41)/C41</f>
        <v>1.7293233082706767E-2</v>
      </c>
      <c r="F41" s="157">
        <f t="shared" ref="F41" si="10">(C41-D41)*10</f>
        <v>460</v>
      </c>
      <c r="G41" s="129"/>
      <c r="H41" s="343" t="s">
        <v>32</v>
      </c>
      <c r="I41" s="129"/>
      <c r="J41" s="360"/>
    </row>
    <row r="42" spans="1:10" ht="16.5" hidden="1" outlineLevel="1" x14ac:dyDescent="0.3">
      <c r="A42" s="296">
        <f>B42-B22</f>
        <v>22</v>
      </c>
      <c r="B42" s="137">
        <v>42951</v>
      </c>
      <c r="C42" s="127">
        <v>2640</v>
      </c>
      <c r="D42" s="127">
        <v>2612</v>
      </c>
      <c r="E42" s="231">
        <f t="shared" ref="E42" si="11">(C42-D42)/C42</f>
        <v>1.0606060606060607E-2</v>
      </c>
      <c r="F42" s="138">
        <f t="shared" ref="F42" si="12">(C42-D42)*10</f>
        <v>280</v>
      </c>
      <c r="G42" s="127"/>
      <c r="H42" s="147" t="s">
        <v>33</v>
      </c>
      <c r="I42" s="162">
        <f>(C42-C41)*10</f>
        <v>-200</v>
      </c>
      <c r="J42" s="361">
        <f>(-I42-F41)/F41</f>
        <v>-0.56521739130434778</v>
      </c>
    </row>
    <row r="43" spans="1:10" ht="16.5" hidden="1" outlineLevel="1" x14ac:dyDescent="0.3">
      <c r="A43" s="296">
        <f>B43-B22</f>
        <v>25</v>
      </c>
      <c r="B43" s="137">
        <v>42954</v>
      </c>
      <c r="C43" s="127">
        <v>2614</v>
      </c>
      <c r="D43" s="127">
        <v>2620</v>
      </c>
      <c r="E43" s="139">
        <f t="shared" ref="E43" si="13">(C43-D43)/C43</f>
        <v>-2.2953328232593728E-3</v>
      </c>
      <c r="F43" s="138"/>
      <c r="G43" s="127"/>
      <c r="H43" s="235" t="s">
        <v>40</v>
      </c>
      <c r="I43" s="162">
        <f>(C43-C41)*10</f>
        <v>-460</v>
      </c>
      <c r="J43" s="361">
        <f>(-I43-F41)/F41</f>
        <v>0</v>
      </c>
    </row>
    <row r="44" spans="1:10" ht="16.5" hidden="1" outlineLevel="1" x14ac:dyDescent="0.3">
      <c r="A44" s="105"/>
      <c r="B44" s="202"/>
      <c r="C44" s="108"/>
      <c r="D44" s="108"/>
      <c r="E44" s="108"/>
      <c r="F44" s="108"/>
      <c r="G44" s="108"/>
      <c r="H44" s="108"/>
      <c r="I44" s="110"/>
      <c r="J44" s="153"/>
    </row>
    <row r="45" spans="1:10" ht="50.25" hidden="1" customHeight="1" outlineLevel="1" x14ac:dyDescent="0.15">
      <c r="A45" s="896" t="s">
        <v>41</v>
      </c>
      <c r="B45" s="897"/>
      <c r="C45" s="897"/>
      <c r="D45" s="897"/>
      <c r="E45" s="897"/>
      <c r="F45" s="897"/>
      <c r="G45" s="897"/>
      <c r="H45" s="897"/>
      <c r="I45" s="897"/>
      <c r="J45" s="898"/>
    </row>
    <row r="46" spans="1:10" ht="50.25" hidden="1" customHeight="1" outlineLevel="1" x14ac:dyDescent="0.15">
      <c r="A46" s="344"/>
      <c r="B46" s="345"/>
      <c r="C46" s="345"/>
      <c r="D46" s="345"/>
      <c r="E46" s="345"/>
      <c r="F46" s="345"/>
      <c r="G46" s="345"/>
      <c r="H46" s="345"/>
      <c r="I46" s="345"/>
      <c r="J46" s="345"/>
    </row>
    <row r="47" spans="1:10" ht="16.5" collapsed="1" x14ac:dyDescent="0.15">
      <c r="A47" s="346">
        <v>12</v>
      </c>
      <c r="B47" s="347">
        <v>42956</v>
      </c>
      <c r="C47" s="348">
        <v>2696</v>
      </c>
      <c r="D47" s="348">
        <v>2639</v>
      </c>
      <c r="E47" s="349">
        <f t="shared" ref="E47" si="14">(C47-D47)/C47</f>
        <v>2.1142433234421366E-2</v>
      </c>
      <c r="F47" s="348">
        <f t="shared" ref="F47" si="15">(C47-D47)*10</f>
        <v>570</v>
      </c>
      <c r="G47" s="348">
        <v>2572</v>
      </c>
      <c r="H47" s="350">
        <f>(G47-C47)*10</f>
        <v>-1240</v>
      </c>
      <c r="I47" s="357">
        <f>(-H47-F47)/F47</f>
        <v>1.1754385964912282</v>
      </c>
      <c r="J47" s="150" t="s">
        <v>90</v>
      </c>
    </row>
    <row r="48" spans="1:10" ht="16.5" hidden="1" outlineLevel="1" x14ac:dyDescent="0.3">
      <c r="A48" s="899" t="s">
        <v>168</v>
      </c>
      <c r="B48" s="900"/>
      <c r="C48" s="900"/>
      <c r="D48" s="900"/>
      <c r="E48" s="900"/>
      <c r="F48" s="900"/>
      <c r="G48" s="900"/>
      <c r="H48" s="900"/>
      <c r="I48" s="900"/>
      <c r="J48" s="901"/>
    </row>
    <row r="49" spans="1:10" ht="36" hidden="1" outlineLevel="1" x14ac:dyDescent="0.15">
      <c r="A49" s="351" t="s">
        <v>23</v>
      </c>
      <c r="B49" s="338" t="s">
        <v>14</v>
      </c>
      <c r="C49" s="339" t="s">
        <v>15</v>
      </c>
      <c r="D49" s="339" t="s">
        <v>9</v>
      </c>
      <c r="E49" s="340" t="s">
        <v>16</v>
      </c>
      <c r="F49" s="339" t="s">
        <v>17</v>
      </c>
      <c r="G49" s="341" t="s">
        <v>26</v>
      </c>
      <c r="H49" s="339" t="s">
        <v>25</v>
      </c>
      <c r="I49" s="340" t="s">
        <v>19</v>
      </c>
      <c r="J49" s="362" t="s">
        <v>147</v>
      </c>
    </row>
    <row r="50" spans="1:10" ht="16.5" hidden="1" outlineLevel="1" x14ac:dyDescent="0.15">
      <c r="A50" s="902" t="s">
        <v>153</v>
      </c>
      <c r="B50" s="886"/>
      <c r="C50" s="886"/>
      <c r="D50" s="886"/>
      <c r="E50" s="886"/>
      <c r="F50" s="886"/>
      <c r="G50" s="886"/>
      <c r="H50" s="886"/>
      <c r="I50" s="886"/>
      <c r="J50" s="903"/>
    </row>
    <row r="51" spans="1:10" ht="16.5" hidden="1" outlineLevel="1" x14ac:dyDescent="0.3">
      <c r="A51" s="352">
        <f>B51-B47</f>
        <v>0</v>
      </c>
      <c r="B51" s="137">
        <v>42956</v>
      </c>
      <c r="C51" s="138">
        <v>2696</v>
      </c>
      <c r="D51" s="138">
        <v>2639</v>
      </c>
      <c r="E51" s="139">
        <f>(C51-D51)/C51</f>
        <v>2.1142433234421366E-2</v>
      </c>
      <c r="F51" s="138">
        <f>(C51-D51)*10</f>
        <v>570</v>
      </c>
      <c r="G51" s="138"/>
      <c r="H51" s="138" t="s">
        <v>95</v>
      </c>
      <c r="I51" s="157"/>
      <c r="J51" s="363"/>
    </row>
    <row r="52" spans="1:10" ht="16.5" hidden="1" outlineLevel="1" x14ac:dyDescent="0.3">
      <c r="A52" s="352">
        <f>B52-B47</f>
        <v>1</v>
      </c>
      <c r="B52" s="137">
        <v>42957</v>
      </c>
      <c r="C52" s="138">
        <v>2706</v>
      </c>
      <c r="D52" s="138">
        <v>2645</v>
      </c>
      <c r="E52" s="139">
        <f>(C52-D52)/C52</f>
        <v>2.2542498152254248E-2</v>
      </c>
      <c r="F52" s="138">
        <f>(C52-D52)*10</f>
        <v>610</v>
      </c>
      <c r="G52" s="138"/>
      <c r="H52" s="138" t="s">
        <v>95</v>
      </c>
      <c r="I52" s="157"/>
      <c r="J52" s="363"/>
    </row>
    <row r="53" spans="1:10" ht="16.5" hidden="1" outlineLevel="1" x14ac:dyDescent="0.3">
      <c r="A53" s="352">
        <f>B53-B47</f>
        <v>2</v>
      </c>
      <c r="B53" s="137">
        <v>42958</v>
      </c>
      <c r="C53" s="138">
        <v>2572</v>
      </c>
      <c r="D53" s="138">
        <v>2644</v>
      </c>
      <c r="E53" s="139">
        <f>(C53-D53)/C53</f>
        <v>-2.7993779160186624E-2</v>
      </c>
      <c r="F53" s="138">
        <f>(C53-D53)*10</f>
        <v>-720</v>
      </c>
      <c r="G53" s="138"/>
      <c r="H53" s="138" t="s">
        <v>95</v>
      </c>
      <c r="I53" s="129"/>
      <c r="J53" s="364"/>
    </row>
    <row r="54" spans="1:10" ht="16.5" hidden="1" outlineLevel="1" x14ac:dyDescent="0.3">
      <c r="A54" s="352">
        <f>B54-B47</f>
        <v>5</v>
      </c>
      <c r="B54" s="137">
        <v>42961</v>
      </c>
      <c r="C54" s="138">
        <v>2582</v>
      </c>
      <c r="D54" s="138">
        <v>2643</v>
      </c>
      <c r="E54" s="139">
        <f>(C54-D54)/C54</f>
        <v>-2.3625096824167312E-2</v>
      </c>
      <c r="F54" s="138">
        <f>(C54-D54)*10</f>
        <v>-610</v>
      </c>
      <c r="G54" s="138"/>
      <c r="H54" s="138" t="s">
        <v>94</v>
      </c>
      <c r="I54" s="129"/>
      <c r="J54" s="364"/>
    </row>
    <row r="55" spans="1:10" ht="16.5" hidden="1" outlineLevel="1" x14ac:dyDescent="0.3">
      <c r="A55" s="353"/>
      <c r="B55" s="141"/>
      <c r="C55" s="127"/>
      <c r="D55" s="127"/>
      <c r="E55" s="165"/>
      <c r="F55" s="127"/>
      <c r="G55" s="127"/>
      <c r="H55" s="127"/>
      <c r="I55" s="129"/>
      <c r="J55" s="364"/>
    </row>
    <row r="56" spans="1:10" ht="16.5" hidden="1" outlineLevel="1" x14ac:dyDescent="0.3">
      <c r="A56" s="353"/>
      <c r="B56" s="141"/>
      <c r="C56" s="127"/>
      <c r="D56" s="127"/>
      <c r="E56" s="165"/>
      <c r="F56" s="127"/>
      <c r="G56" s="127"/>
      <c r="H56" s="127"/>
      <c r="I56" s="365"/>
      <c r="J56" s="366"/>
    </row>
    <row r="57" spans="1:10" ht="16.5" collapsed="1" x14ac:dyDescent="0.15">
      <c r="A57" s="354">
        <v>13</v>
      </c>
      <c r="B57" s="347">
        <v>42965</v>
      </c>
      <c r="C57" s="355">
        <v>2706</v>
      </c>
      <c r="D57" s="355">
        <v>2652</v>
      </c>
      <c r="E57" s="349">
        <f t="shared" ref="E57" si="16">(C57-D57)/C57</f>
        <v>1.9955654101995565E-2</v>
      </c>
      <c r="F57" s="348">
        <f t="shared" ref="F57" si="17">(C57-D57)*10</f>
        <v>540</v>
      </c>
      <c r="G57" s="355">
        <v>2672</v>
      </c>
      <c r="H57" s="356">
        <f>(G57-C57)*10</f>
        <v>-340</v>
      </c>
      <c r="I57" s="154">
        <f>(-H57-F57)/F57</f>
        <v>-0.37037037037037035</v>
      </c>
      <c r="J57" s="150" t="s">
        <v>169</v>
      </c>
    </row>
    <row r="58" spans="1:10" ht="16.5" hidden="1" outlineLevel="1" x14ac:dyDescent="0.3">
      <c r="A58" s="904" t="s">
        <v>168</v>
      </c>
      <c r="B58" s="900"/>
      <c r="C58" s="900"/>
      <c r="D58" s="900"/>
      <c r="E58" s="900"/>
      <c r="F58" s="900"/>
      <c r="G58" s="900"/>
      <c r="H58" s="900"/>
      <c r="I58" s="900"/>
      <c r="J58" s="905"/>
    </row>
    <row r="59" spans="1:10" ht="36" hidden="1" outlineLevel="1" x14ac:dyDescent="0.15">
      <c r="A59" s="337" t="s">
        <v>23</v>
      </c>
      <c r="B59" s="338" t="s">
        <v>14</v>
      </c>
      <c r="C59" s="339" t="s">
        <v>15</v>
      </c>
      <c r="D59" s="339" t="s">
        <v>9</v>
      </c>
      <c r="E59" s="340" t="s">
        <v>16</v>
      </c>
      <c r="F59" s="339" t="s">
        <v>17</v>
      </c>
      <c r="G59" s="341" t="s">
        <v>26</v>
      </c>
      <c r="H59" s="339" t="s">
        <v>25</v>
      </c>
      <c r="I59" s="340" t="s">
        <v>19</v>
      </c>
      <c r="J59" s="359" t="s">
        <v>147</v>
      </c>
    </row>
    <row r="60" spans="1:10" ht="16.5" hidden="1" outlineLevel="1" x14ac:dyDescent="0.15">
      <c r="A60" s="885" t="s">
        <v>153</v>
      </c>
      <c r="B60" s="886"/>
      <c r="C60" s="886"/>
      <c r="D60" s="886"/>
      <c r="E60" s="886"/>
      <c r="F60" s="886"/>
      <c r="G60" s="886"/>
      <c r="H60" s="886"/>
      <c r="I60" s="886"/>
      <c r="J60" s="887"/>
    </row>
    <row r="61" spans="1:10" ht="16.5" hidden="1" outlineLevel="1" x14ac:dyDescent="0.3">
      <c r="A61" s="296">
        <f>B61-B61</f>
        <v>0</v>
      </c>
      <c r="B61" s="137">
        <v>42961</v>
      </c>
      <c r="C61" s="138">
        <v>2582</v>
      </c>
      <c r="D61" s="138">
        <v>2643</v>
      </c>
      <c r="E61" s="139">
        <f t="shared" ref="E61:E66" si="18">(C61-D61)/C61</f>
        <v>-2.3625096824167312E-2</v>
      </c>
      <c r="F61" s="138"/>
      <c r="G61" s="138"/>
      <c r="H61" s="138" t="s">
        <v>94</v>
      </c>
      <c r="I61" s="157"/>
      <c r="J61" s="158"/>
    </row>
    <row r="62" spans="1:10" ht="16.5" hidden="1" outlineLevel="1" x14ac:dyDescent="0.3">
      <c r="A62" s="296">
        <f>B62-B61</f>
        <v>1</v>
      </c>
      <c r="B62" s="137">
        <v>42962</v>
      </c>
      <c r="C62" s="138">
        <v>2604</v>
      </c>
      <c r="D62" s="138">
        <v>2643</v>
      </c>
      <c r="E62" s="139">
        <f t="shared" si="18"/>
        <v>-1.4976958525345621E-2</v>
      </c>
      <c r="F62" s="138"/>
      <c r="G62" s="138"/>
      <c r="H62" s="138" t="s">
        <v>94</v>
      </c>
      <c r="I62" s="157"/>
      <c r="J62" s="158"/>
    </row>
    <row r="63" spans="1:10" ht="16.5" hidden="1" outlineLevel="1" x14ac:dyDescent="0.3">
      <c r="A63" s="296">
        <f>B63-B61</f>
        <v>2</v>
      </c>
      <c r="B63" s="137">
        <v>42963</v>
      </c>
      <c r="C63" s="127">
        <v>2618</v>
      </c>
      <c r="D63" s="127">
        <v>2646</v>
      </c>
      <c r="E63" s="139">
        <f t="shared" si="18"/>
        <v>-1.06951871657754E-2</v>
      </c>
      <c r="F63" s="127"/>
      <c r="G63" s="127"/>
      <c r="H63" s="138" t="s">
        <v>94</v>
      </c>
      <c r="I63" s="129"/>
      <c r="J63" s="159"/>
    </row>
    <row r="64" spans="1:10" ht="16.5" hidden="1" outlineLevel="1" x14ac:dyDescent="0.3">
      <c r="A64" s="296">
        <f>B64-B61</f>
        <v>3</v>
      </c>
      <c r="B64" s="137">
        <v>42964</v>
      </c>
      <c r="C64" s="127">
        <v>2650</v>
      </c>
      <c r="D64" s="127">
        <v>2649</v>
      </c>
      <c r="E64" s="231">
        <f t="shared" si="18"/>
        <v>3.7735849056603772E-4</v>
      </c>
      <c r="F64" s="127">
        <f t="shared" ref="F64:F69" si="19">(C64-D64)*10</f>
        <v>10</v>
      </c>
      <c r="G64" s="127"/>
      <c r="H64" s="343" t="s">
        <v>32</v>
      </c>
      <c r="I64" s="129"/>
      <c r="J64" s="159"/>
    </row>
    <row r="65" spans="1:10" ht="16.5" hidden="1" outlineLevel="1" x14ac:dyDescent="0.3">
      <c r="A65" s="296">
        <f>B65-B61</f>
        <v>3</v>
      </c>
      <c r="B65" s="137">
        <v>42964</v>
      </c>
      <c r="C65" s="127">
        <v>2674</v>
      </c>
      <c r="D65" s="127">
        <v>2650</v>
      </c>
      <c r="E65" s="231">
        <f t="shared" si="18"/>
        <v>8.9753178758414359E-3</v>
      </c>
      <c r="F65" s="127">
        <f t="shared" si="19"/>
        <v>240</v>
      </c>
      <c r="G65" s="146">
        <f t="shared" ref="G65:G70" si="20">F65/I65</f>
        <v>1</v>
      </c>
      <c r="H65" s="147" t="s">
        <v>33</v>
      </c>
      <c r="I65" s="160">
        <f>(C65-C64)*10</f>
        <v>240</v>
      </c>
      <c r="J65" s="395">
        <f>I65/F64</f>
        <v>24</v>
      </c>
    </row>
    <row r="66" spans="1:10" ht="16.5" hidden="1" outlineLevel="1" x14ac:dyDescent="0.3">
      <c r="A66" s="296">
        <f>B66-B61</f>
        <v>4</v>
      </c>
      <c r="B66" s="137">
        <v>42965</v>
      </c>
      <c r="C66" s="127">
        <v>2706</v>
      </c>
      <c r="D66" s="127">
        <v>2652</v>
      </c>
      <c r="E66" s="231">
        <f t="shared" si="18"/>
        <v>1.9955654101995565E-2</v>
      </c>
      <c r="F66" s="127">
        <f t="shared" si="19"/>
        <v>540</v>
      </c>
      <c r="G66" s="146">
        <f t="shared" si="20"/>
        <v>0.9642857142857143</v>
      </c>
      <c r="H66" s="147" t="s">
        <v>33</v>
      </c>
      <c r="I66" s="160">
        <f>(C66-C64)*10</f>
        <v>560</v>
      </c>
      <c r="J66" s="395">
        <f>I66/F64</f>
        <v>56</v>
      </c>
    </row>
    <row r="67" spans="1:10" ht="16.5" hidden="1" outlineLevel="1" x14ac:dyDescent="0.3">
      <c r="A67" s="296">
        <f>B67-B61</f>
        <v>7</v>
      </c>
      <c r="B67" s="137">
        <v>42968</v>
      </c>
      <c r="C67" s="127">
        <v>2706</v>
      </c>
      <c r="D67" s="127">
        <v>2655</v>
      </c>
      <c r="E67" s="231">
        <f t="shared" ref="E67" si="21">(C67-D67)/C67</f>
        <v>1.8847006651884702E-2</v>
      </c>
      <c r="F67" s="127">
        <f t="shared" si="19"/>
        <v>510</v>
      </c>
      <c r="G67" s="146">
        <f t="shared" si="20"/>
        <v>0.9107142857142857</v>
      </c>
      <c r="H67" s="147" t="s">
        <v>33</v>
      </c>
      <c r="I67" s="160">
        <f>(C67-C64)*10</f>
        <v>560</v>
      </c>
      <c r="J67" s="395">
        <f>I67/F64</f>
        <v>56</v>
      </c>
    </row>
    <row r="68" spans="1:10" ht="16.5" hidden="1" outlineLevel="1" x14ac:dyDescent="0.3">
      <c r="A68" s="296">
        <f>B68-B61</f>
        <v>8</v>
      </c>
      <c r="B68" s="137">
        <v>42969</v>
      </c>
      <c r="C68" s="127">
        <v>2714</v>
      </c>
      <c r="D68" s="127">
        <v>2657</v>
      </c>
      <c r="E68" s="231">
        <f t="shared" ref="E68" si="22">(C68-D68)/C68</f>
        <v>2.1002210759027265E-2</v>
      </c>
      <c r="F68" s="127">
        <f t="shared" si="19"/>
        <v>570</v>
      </c>
      <c r="G68" s="146">
        <f t="shared" si="20"/>
        <v>0.890625</v>
      </c>
      <c r="H68" s="147" t="s">
        <v>33</v>
      </c>
      <c r="I68" s="160">
        <f>(C68-C64)*10</f>
        <v>640</v>
      </c>
      <c r="J68" s="395">
        <f>I68/F64</f>
        <v>64</v>
      </c>
    </row>
    <row r="69" spans="1:10" ht="16.5" hidden="1" outlineLevel="1" x14ac:dyDescent="0.3">
      <c r="A69" s="296">
        <f>B69-B61</f>
        <v>9</v>
      </c>
      <c r="B69" s="137">
        <v>42970</v>
      </c>
      <c r="C69" s="127">
        <v>2684</v>
      </c>
      <c r="D69" s="127">
        <v>2660</v>
      </c>
      <c r="E69" s="231">
        <f t="shared" ref="E69" si="23">(C69-D69)/C69</f>
        <v>8.9418777943368107E-3</v>
      </c>
      <c r="F69" s="127">
        <f t="shared" si="19"/>
        <v>240</v>
      </c>
      <c r="G69" s="146">
        <f t="shared" si="20"/>
        <v>0.70588235294117652</v>
      </c>
      <c r="H69" s="147" t="s">
        <v>33</v>
      </c>
      <c r="I69" s="160">
        <f>(C69-C64)*10</f>
        <v>340</v>
      </c>
      <c r="J69" s="395">
        <f>I69/F64</f>
        <v>34</v>
      </c>
    </row>
    <row r="70" spans="1:10" ht="16.5" hidden="1" outlineLevel="1" x14ac:dyDescent="0.3">
      <c r="A70" s="296">
        <f>B70-B61</f>
        <v>10</v>
      </c>
      <c r="B70" s="137">
        <v>42971</v>
      </c>
      <c r="C70" s="127">
        <v>2736</v>
      </c>
      <c r="D70" s="127">
        <v>2661</v>
      </c>
      <c r="E70" s="231">
        <f t="shared" ref="E70" si="24">(C70-D70)/C70</f>
        <v>2.7412280701754384E-2</v>
      </c>
      <c r="F70" s="127">
        <f t="shared" ref="F70" si="25">(C70-D70)*10</f>
        <v>750</v>
      </c>
      <c r="G70" s="146">
        <f t="shared" si="20"/>
        <v>0.87209302325581395</v>
      </c>
      <c r="H70" s="147" t="s">
        <v>33</v>
      </c>
      <c r="I70" s="160">
        <f>(C70-C64)*10</f>
        <v>860</v>
      </c>
      <c r="J70" s="395">
        <f>I70/F64</f>
        <v>86</v>
      </c>
    </row>
    <row r="71" spans="1:10" ht="16.5" hidden="1" outlineLevel="1" x14ac:dyDescent="0.3">
      <c r="A71" s="296">
        <f>B71-B61</f>
        <v>11</v>
      </c>
      <c r="B71" s="137">
        <v>42972</v>
      </c>
      <c r="C71" s="127">
        <v>2752</v>
      </c>
      <c r="D71" s="127">
        <v>2664</v>
      </c>
      <c r="E71" s="231">
        <f t="shared" ref="E71" si="26">(C71-D71)/C71</f>
        <v>3.1976744186046513E-2</v>
      </c>
      <c r="F71" s="127">
        <f t="shared" ref="F71" si="27">(C71-D71)*10</f>
        <v>880</v>
      </c>
      <c r="G71" s="146">
        <f t="shared" ref="G71" si="28">F71/I71</f>
        <v>0.86274509803921573</v>
      </c>
      <c r="H71" s="147" t="s">
        <v>33</v>
      </c>
      <c r="I71" s="160">
        <f>(C71-C64)*10</f>
        <v>1020</v>
      </c>
      <c r="J71" s="395">
        <f>I71/F64</f>
        <v>102</v>
      </c>
    </row>
    <row r="72" spans="1:10" ht="16.5" hidden="1" outlineLevel="1" x14ac:dyDescent="0.3">
      <c r="A72" s="296">
        <f>B72-B61</f>
        <v>14</v>
      </c>
      <c r="B72" s="137">
        <v>42975</v>
      </c>
      <c r="C72" s="127">
        <v>2738</v>
      </c>
      <c r="D72" s="127">
        <v>2668</v>
      </c>
      <c r="E72" s="231">
        <f t="shared" ref="E72" si="29">(C72-D72)/C72</f>
        <v>2.5566106647187729E-2</v>
      </c>
      <c r="F72" s="127">
        <f t="shared" ref="F72" si="30">(C72-D72)*10</f>
        <v>700</v>
      </c>
      <c r="G72" s="146">
        <f t="shared" ref="G72" si="31">F72/I72</f>
        <v>0.79545454545454541</v>
      </c>
      <c r="H72" s="147" t="s">
        <v>33</v>
      </c>
      <c r="I72" s="160">
        <f>(C72-C64)*10</f>
        <v>880</v>
      </c>
      <c r="J72" s="395">
        <f>I72/F64</f>
        <v>88</v>
      </c>
    </row>
    <row r="73" spans="1:10" ht="16.5" hidden="1" outlineLevel="1" x14ac:dyDescent="0.3">
      <c r="A73" s="296">
        <f>B73-B61</f>
        <v>15</v>
      </c>
      <c r="B73" s="137">
        <v>42976</v>
      </c>
      <c r="C73" s="127">
        <v>2716</v>
      </c>
      <c r="D73" s="127">
        <v>2672</v>
      </c>
      <c r="E73" s="231">
        <f t="shared" ref="E73" si="32">(C73-D73)/C73</f>
        <v>1.6200294550810016E-2</v>
      </c>
      <c r="F73" s="127">
        <f t="shared" ref="F73" si="33">(C73-D73)*10</f>
        <v>440</v>
      </c>
      <c r="G73" s="146">
        <f t="shared" ref="G73" si="34">F73/I73</f>
        <v>0.66666666666666663</v>
      </c>
      <c r="H73" s="147" t="s">
        <v>33</v>
      </c>
      <c r="I73" s="160">
        <f>(C73-C64)*10</f>
        <v>660</v>
      </c>
      <c r="J73" s="395">
        <f>I73/F64</f>
        <v>66</v>
      </c>
    </row>
    <row r="74" spans="1:10" ht="16.5" hidden="1" outlineLevel="1" x14ac:dyDescent="0.3">
      <c r="A74" s="296">
        <f>B74-B61</f>
        <v>16</v>
      </c>
      <c r="B74" s="137">
        <v>42977</v>
      </c>
      <c r="C74" s="127">
        <v>2708</v>
      </c>
      <c r="D74" s="127">
        <v>2676</v>
      </c>
      <c r="E74" s="231">
        <f t="shared" ref="E74" si="35">(C74-D74)/C74</f>
        <v>1.1816838995568686E-2</v>
      </c>
      <c r="F74" s="127">
        <f t="shared" ref="F74" si="36">(C74-D74)*10</f>
        <v>320</v>
      </c>
      <c r="G74" s="146">
        <f t="shared" ref="G74" si="37">F74/I74</f>
        <v>0.55172413793103448</v>
      </c>
      <c r="H74" s="147" t="s">
        <v>33</v>
      </c>
      <c r="I74" s="160">
        <f>(C74-C64)*10</f>
        <v>580</v>
      </c>
      <c r="J74" s="395">
        <f>I74/F64</f>
        <v>58</v>
      </c>
    </row>
    <row r="75" spans="1:10" ht="16.5" hidden="1" outlineLevel="1" x14ac:dyDescent="0.3">
      <c r="A75" s="296">
        <f>B75-B61</f>
        <v>17</v>
      </c>
      <c r="B75" s="137">
        <v>42978</v>
      </c>
      <c r="C75" s="127">
        <v>2672</v>
      </c>
      <c r="D75" s="127">
        <v>2679</v>
      </c>
      <c r="E75" s="139">
        <f t="shared" ref="E75" si="38">(C75-D75)/C75</f>
        <v>-2.619760479041916E-3</v>
      </c>
      <c r="F75" s="127">
        <f t="shared" ref="F75" si="39">(C75-D75)*10</f>
        <v>-70</v>
      </c>
      <c r="G75" s="146"/>
      <c r="H75" s="235" t="s">
        <v>40</v>
      </c>
      <c r="I75" s="160">
        <f>(C75-C64)*10</f>
        <v>220</v>
      </c>
      <c r="J75" s="395">
        <f>I75/F64</f>
        <v>22</v>
      </c>
    </row>
    <row r="76" spans="1:10" ht="16.5" hidden="1" outlineLevel="1" x14ac:dyDescent="0.3">
      <c r="A76" s="367"/>
      <c r="B76" s="202"/>
      <c r="C76" s="108"/>
      <c r="D76" s="108"/>
      <c r="E76" s="368"/>
      <c r="F76" s="108"/>
      <c r="G76" s="108"/>
      <c r="H76" s="108"/>
      <c r="I76" s="110"/>
      <c r="J76" s="153"/>
    </row>
    <row r="77" spans="1:10" ht="16.5" collapsed="1" x14ac:dyDescent="0.15">
      <c r="A77" s="369">
        <v>14</v>
      </c>
      <c r="B77" s="347">
        <v>42979</v>
      </c>
      <c r="C77" s="355">
        <v>2704</v>
      </c>
      <c r="D77" s="355">
        <v>2683</v>
      </c>
      <c r="E77" s="370">
        <f t="shared" ref="E77" si="40">(C77-D77)/C77</f>
        <v>7.7662721893491122E-3</v>
      </c>
      <c r="F77" s="348">
        <f t="shared" ref="F77" si="41">(C77-D77)*10</f>
        <v>210</v>
      </c>
      <c r="G77" s="355">
        <v>2616</v>
      </c>
      <c r="H77" s="356">
        <f>(G77-C77)*10</f>
        <v>-880</v>
      </c>
      <c r="I77" s="357">
        <f>(-H77-F77)/F77</f>
        <v>3.1904761904761907</v>
      </c>
      <c r="J77" s="150" t="s">
        <v>169</v>
      </c>
    </row>
    <row r="78" spans="1:10" ht="16.5" hidden="1" outlineLevel="2" x14ac:dyDescent="0.3">
      <c r="A78" s="763" t="s">
        <v>168</v>
      </c>
      <c r="B78" s="832"/>
      <c r="C78" s="832"/>
      <c r="D78" s="832"/>
      <c r="E78" s="832"/>
      <c r="F78" s="832"/>
      <c r="G78" s="832"/>
      <c r="H78" s="832"/>
      <c r="I78" s="832"/>
      <c r="J78" s="888"/>
    </row>
    <row r="79" spans="1:10" ht="36" hidden="1" outlineLevel="2" x14ac:dyDescent="0.15">
      <c r="A79" s="371" t="s">
        <v>23</v>
      </c>
      <c r="B79" s="372" t="s">
        <v>14</v>
      </c>
      <c r="C79" s="373" t="s">
        <v>15</v>
      </c>
      <c r="D79" s="373" t="s">
        <v>9</v>
      </c>
      <c r="E79" s="374" t="s">
        <v>16</v>
      </c>
      <c r="F79" s="373" t="s">
        <v>17</v>
      </c>
      <c r="G79" s="375" t="s">
        <v>26</v>
      </c>
      <c r="H79" s="373" t="s">
        <v>25</v>
      </c>
      <c r="I79" s="374" t="s">
        <v>19</v>
      </c>
      <c r="J79" s="396" t="s">
        <v>147</v>
      </c>
    </row>
    <row r="80" spans="1:10" ht="16.5" hidden="1" outlineLevel="2" x14ac:dyDescent="0.15">
      <c r="A80" s="889" t="s">
        <v>153</v>
      </c>
      <c r="B80" s="890"/>
      <c r="C80" s="890"/>
      <c r="D80" s="890"/>
      <c r="E80" s="890"/>
      <c r="F80" s="890"/>
      <c r="G80" s="890"/>
      <c r="H80" s="890"/>
      <c r="I80" s="890"/>
      <c r="J80" s="891"/>
    </row>
    <row r="81" spans="1:10" ht="16.5" hidden="1" outlineLevel="2" x14ac:dyDescent="0.3">
      <c r="A81" s="376">
        <f>B81-B81</f>
        <v>0</v>
      </c>
      <c r="B81" s="377">
        <v>42979</v>
      </c>
      <c r="C81" s="378">
        <v>2702</v>
      </c>
      <c r="D81" s="378">
        <v>2683</v>
      </c>
      <c r="E81" s="379">
        <f t="shared" ref="E81" si="42">(C81-D81)/C81</f>
        <v>7.0318282753515917E-3</v>
      </c>
      <c r="F81" s="378">
        <f t="shared" ref="F81" si="43">(C81-D81)*10</f>
        <v>190</v>
      </c>
      <c r="G81" s="378"/>
      <c r="H81" s="380" t="s">
        <v>94</v>
      </c>
      <c r="I81" s="397"/>
      <c r="J81" s="398"/>
    </row>
    <row r="82" spans="1:10" ht="16.5" hidden="1" outlineLevel="2" x14ac:dyDescent="0.3">
      <c r="A82" s="376">
        <f>B82-B82</f>
        <v>0</v>
      </c>
      <c r="B82" s="377">
        <v>42979</v>
      </c>
      <c r="C82" s="378">
        <v>2704</v>
      </c>
      <c r="D82" s="378">
        <v>2683</v>
      </c>
      <c r="E82" s="379">
        <f t="shared" ref="E82" si="44">(C82-D82)/C82</f>
        <v>7.7662721893491122E-3</v>
      </c>
      <c r="F82" s="378">
        <f t="shared" ref="F82" si="45">(C82-D82)*10</f>
        <v>210</v>
      </c>
      <c r="G82" s="381">
        <f>F82/I82</f>
        <v>10.5</v>
      </c>
      <c r="H82" s="380" t="s">
        <v>32</v>
      </c>
      <c r="I82" s="399">
        <f>(C82-C81)*10</f>
        <v>20</v>
      </c>
      <c r="J82" s="400">
        <f>I82/F81</f>
        <v>0.10526315789473684</v>
      </c>
    </row>
    <row r="83" spans="1:10" ht="16.5" hidden="1" outlineLevel="2" x14ac:dyDescent="0.25">
      <c r="A83" s="382">
        <f>B83-B82</f>
        <v>3</v>
      </c>
      <c r="B83" s="383">
        <v>42982</v>
      </c>
      <c r="C83" s="384">
        <v>2676</v>
      </c>
      <c r="D83" s="384">
        <v>2678</v>
      </c>
      <c r="E83" s="385">
        <f t="shared" ref="E83" si="46">(C83-D83)/C83</f>
        <v>-7.4738415545590436E-4</v>
      </c>
      <c r="F83" s="892" t="s">
        <v>170</v>
      </c>
      <c r="G83" s="893"/>
      <c r="H83" s="135" t="s">
        <v>40</v>
      </c>
      <c r="I83" s="384">
        <f>(C83-C81)*10</f>
        <v>-260</v>
      </c>
      <c r="J83" s="401">
        <f>(-I83-F81)/F81</f>
        <v>0.36842105263157893</v>
      </c>
    </row>
    <row r="84" spans="1:10" ht="16.5" x14ac:dyDescent="0.15">
      <c r="A84" s="386"/>
      <c r="B84" s="112"/>
      <c r="C84" s="113"/>
      <c r="D84" s="113"/>
      <c r="E84" s="114"/>
      <c r="F84" s="113"/>
      <c r="G84" s="113"/>
      <c r="H84" s="387"/>
      <c r="I84" s="402"/>
    </row>
    <row r="85" spans="1:10" ht="16.5" x14ac:dyDescent="0.15">
      <c r="A85" s="388"/>
      <c r="B85" s="316"/>
      <c r="C85" s="317"/>
      <c r="D85" s="317"/>
      <c r="E85" s="318"/>
      <c r="F85" s="317"/>
      <c r="G85" s="317"/>
      <c r="H85" s="389"/>
      <c r="I85" s="332"/>
    </row>
    <row r="87" spans="1:10" collapsed="1" x14ac:dyDescent="0.15">
      <c r="A87" s="757" t="s">
        <v>32</v>
      </c>
      <c r="B87" s="894"/>
      <c r="C87" s="894"/>
      <c r="D87" s="894"/>
      <c r="E87" s="894"/>
      <c r="F87" s="894"/>
      <c r="G87" s="894"/>
      <c r="H87" s="894"/>
      <c r="I87" s="895"/>
    </row>
    <row r="88" spans="1:10" ht="13.5" hidden="1" customHeight="1" outlineLevel="1" x14ac:dyDescent="0.15">
      <c r="A88" s="857" t="s">
        <v>155</v>
      </c>
      <c r="B88" s="860"/>
      <c r="C88" s="858"/>
      <c r="D88" s="390" t="s">
        <v>25</v>
      </c>
      <c r="E88" s="859" t="s">
        <v>102</v>
      </c>
      <c r="F88" s="858"/>
      <c r="G88" s="859" t="s">
        <v>103</v>
      </c>
      <c r="H88" s="860"/>
      <c r="I88" s="861"/>
    </row>
    <row r="89" spans="1:10" ht="13.5" hidden="1" customHeight="1" outlineLevel="1" x14ac:dyDescent="0.15">
      <c r="A89" s="181" t="s">
        <v>104</v>
      </c>
      <c r="B89" s="834" t="s">
        <v>171</v>
      </c>
      <c r="C89" s="823"/>
      <c r="D89" s="182" t="s">
        <v>157</v>
      </c>
      <c r="E89" s="862" t="s">
        <v>107</v>
      </c>
      <c r="F89" s="863"/>
      <c r="G89" s="864" t="s">
        <v>158</v>
      </c>
      <c r="H89" s="865"/>
      <c r="I89" s="866"/>
    </row>
    <row r="90" spans="1:10" ht="13.5" hidden="1" customHeight="1" outlineLevel="1" x14ac:dyDescent="0.15">
      <c r="A90" s="181" t="s">
        <v>104</v>
      </c>
      <c r="B90" s="834" t="s">
        <v>172</v>
      </c>
      <c r="C90" s="823"/>
      <c r="D90" s="183" t="s">
        <v>160</v>
      </c>
      <c r="E90" s="862" t="s">
        <v>111</v>
      </c>
      <c r="F90" s="863"/>
      <c r="G90" s="834" t="s">
        <v>112</v>
      </c>
      <c r="H90" s="879"/>
      <c r="I90" s="880"/>
    </row>
    <row r="91" spans="1:10" hidden="1" outlineLevel="1" x14ac:dyDescent="0.15">
      <c r="A91" s="881" t="s">
        <v>112</v>
      </c>
      <c r="B91" s="882"/>
      <c r="C91" s="883"/>
      <c r="D91" s="391"/>
      <c r="E91" s="882"/>
      <c r="F91" s="883"/>
      <c r="G91" s="882"/>
      <c r="H91" s="882"/>
      <c r="I91" s="884"/>
    </row>
    <row r="92" spans="1:10" hidden="1" outlineLevel="1" x14ac:dyDescent="0.15">
      <c r="A92" s="392" t="s">
        <v>104</v>
      </c>
      <c r="B92" s="874" t="s">
        <v>173</v>
      </c>
      <c r="C92" s="875"/>
      <c r="D92" s="393" t="s">
        <v>157</v>
      </c>
      <c r="E92" s="876" t="s">
        <v>107</v>
      </c>
      <c r="F92" s="876"/>
      <c r="G92" s="877" t="s">
        <v>158</v>
      </c>
      <c r="H92" s="877"/>
      <c r="I92" s="878"/>
    </row>
    <row r="93" spans="1:10" hidden="1" outlineLevel="1" x14ac:dyDescent="0.15">
      <c r="A93" s="181" t="s">
        <v>104</v>
      </c>
      <c r="B93" s="805" t="s">
        <v>172</v>
      </c>
      <c r="C93" s="805"/>
      <c r="D93" s="183" t="s">
        <v>160</v>
      </c>
      <c r="E93" s="824" t="s">
        <v>111</v>
      </c>
      <c r="F93" s="824"/>
      <c r="G93" s="805" t="s">
        <v>112</v>
      </c>
      <c r="H93" s="805"/>
      <c r="I93" s="821"/>
    </row>
    <row r="94" spans="1:10" hidden="1" outlineLevel="1" x14ac:dyDescent="0.15">
      <c r="A94" s="869" t="s">
        <v>174</v>
      </c>
      <c r="B94" s="870"/>
      <c r="C94" s="871"/>
      <c r="D94" s="394" t="s">
        <v>25</v>
      </c>
      <c r="E94" s="872" t="s">
        <v>102</v>
      </c>
      <c r="F94" s="871"/>
      <c r="G94" s="872" t="s">
        <v>103</v>
      </c>
      <c r="H94" s="870"/>
      <c r="I94" s="873"/>
      <c r="J94" s="848" t="s">
        <v>175</v>
      </c>
    </row>
    <row r="95" spans="1:10" hidden="1" outlineLevel="1" x14ac:dyDescent="0.15">
      <c r="A95" s="181" t="s">
        <v>176</v>
      </c>
      <c r="B95" s="834" t="s">
        <v>177</v>
      </c>
      <c r="C95" s="823"/>
      <c r="D95" s="182" t="s">
        <v>178</v>
      </c>
      <c r="E95" s="862" t="s">
        <v>179</v>
      </c>
      <c r="F95" s="863"/>
      <c r="G95" s="864" t="s">
        <v>180</v>
      </c>
      <c r="H95" s="865"/>
      <c r="I95" s="866"/>
      <c r="J95" s="849"/>
    </row>
    <row r="96" spans="1:10" hidden="1" outlineLevel="1" x14ac:dyDescent="0.15">
      <c r="A96" s="181" t="s">
        <v>104</v>
      </c>
      <c r="B96" s="834" t="s">
        <v>181</v>
      </c>
      <c r="C96" s="823"/>
      <c r="D96" s="182" t="s">
        <v>182</v>
      </c>
      <c r="E96" s="862" t="s">
        <v>107</v>
      </c>
      <c r="F96" s="863"/>
      <c r="G96" s="864" t="s">
        <v>158</v>
      </c>
      <c r="H96" s="865"/>
      <c r="I96" s="866"/>
      <c r="J96" s="849"/>
    </row>
    <row r="97" spans="1:10" ht="29.25" hidden="1" customHeight="1" outlineLevel="1" x14ac:dyDescent="0.15">
      <c r="A97" s="189" t="s">
        <v>104</v>
      </c>
      <c r="B97" s="815" t="s">
        <v>183</v>
      </c>
      <c r="C97" s="813"/>
      <c r="D97" s="249" t="s">
        <v>160</v>
      </c>
      <c r="E97" s="867" t="s">
        <v>111</v>
      </c>
      <c r="F97" s="868"/>
      <c r="G97" s="815" t="s">
        <v>112</v>
      </c>
      <c r="H97" s="816"/>
      <c r="I97" s="817"/>
      <c r="J97" s="849"/>
    </row>
    <row r="99" spans="1:10" ht="16.5" collapsed="1" x14ac:dyDescent="0.35">
      <c r="A99" s="854" t="s">
        <v>40</v>
      </c>
      <c r="B99" s="855"/>
      <c r="C99" s="855"/>
      <c r="D99" s="855"/>
      <c r="E99" s="855"/>
      <c r="F99" s="855"/>
      <c r="G99" s="855"/>
      <c r="H99" s="855"/>
      <c r="I99" s="856"/>
    </row>
    <row r="100" spans="1:10" ht="13.5" hidden="1" customHeight="1" outlineLevel="1" x14ac:dyDescent="0.15">
      <c r="A100" s="857" t="s">
        <v>117</v>
      </c>
      <c r="B100" s="858"/>
      <c r="C100" s="859" t="s">
        <v>25</v>
      </c>
      <c r="D100" s="860"/>
      <c r="E100" s="860"/>
      <c r="F100" s="860"/>
      <c r="G100" s="860"/>
      <c r="H100" s="860"/>
      <c r="I100" s="861"/>
    </row>
    <row r="101" spans="1:10" ht="14.25" hidden="1" customHeight="1" outlineLevel="1" x14ac:dyDescent="0.15">
      <c r="A101" s="189" t="s">
        <v>104</v>
      </c>
      <c r="B101" s="188" t="s">
        <v>118</v>
      </c>
      <c r="C101" s="851" t="s">
        <v>184</v>
      </c>
      <c r="D101" s="852"/>
      <c r="E101" s="852"/>
      <c r="F101" s="852"/>
      <c r="G101" s="852"/>
      <c r="H101" s="852"/>
      <c r="I101" s="853"/>
    </row>
    <row r="102" spans="1:10" ht="14.25" hidden="1" customHeight="1" outlineLevel="1" x14ac:dyDescent="0.15">
      <c r="A102" s="857" t="s">
        <v>174</v>
      </c>
      <c r="B102" s="858"/>
      <c r="C102" s="859" t="s">
        <v>25</v>
      </c>
      <c r="D102" s="860"/>
      <c r="E102" s="860"/>
      <c r="F102" s="860"/>
      <c r="G102" s="860"/>
      <c r="H102" s="860"/>
      <c r="I102" s="861"/>
    </row>
    <row r="103" spans="1:10" ht="14.25" hidden="1" customHeight="1" outlineLevel="1" x14ac:dyDescent="0.15">
      <c r="A103" s="189" t="s">
        <v>104</v>
      </c>
      <c r="B103" s="188" t="s">
        <v>118</v>
      </c>
      <c r="C103" s="851" t="s">
        <v>185</v>
      </c>
      <c r="D103" s="852"/>
      <c r="E103" s="852"/>
      <c r="F103" s="852"/>
      <c r="G103" s="852"/>
      <c r="H103" s="852"/>
      <c r="I103" s="853"/>
    </row>
    <row r="105" spans="1:10" ht="16.5" collapsed="1" x14ac:dyDescent="0.35">
      <c r="A105" s="738" t="s">
        <v>33</v>
      </c>
      <c r="B105" s="739"/>
      <c r="C105" s="739"/>
      <c r="D105" s="739"/>
      <c r="E105" s="739"/>
      <c r="F105" s="740"/>
      <c r="G105" s="740"/>
      <c r="H105" s="740"/>
      <c r="I105" s="741"/>
    </row>
    <row r="106" spans="1:10" hidden="1" outlineLevel="1" x14ac:dyDescent="0.15">
      <c r="A106" s="801" t="s">
        <v>117</v>
      </c>
      <c r="B106" s="803"/>
      <c r="C106" s="802" t="s">
        <v>25</v>
      </c>
      <c r="D106" s="803"/>
      <c r="E106" s="803"/>
      <c r="F106" s="803"/>
      <c r="G106" s="803"/>
      <c r="H106" s="803"/>
      <c r="I106" s="811"/>
    </row>
    <row r="107" spans="1:10" hidden="1" outlineLevel="1" x14ac:dyDescent="0.15">
      <c r="A107" s="189" t="s">
        <v>104</v>
      </c>
      <c r="B107" s="188" t="s">
        <v>186</v>
      </c>
      <c r="C107" s="810" t="s">
        <v>184</v>
      </c>
      <c r="D107" s="796"/>
      <c r="E107" s="796"/>
      <c r="F107" s="796"/>
      <c r="G107" s="796"/>
      <c r="H107" s="796"/>
      <c r="I107" s="797"/>
    </row>
    <row r="109" spans="1:10" ht="16.5" collapsed="1" x14ac:dyDescent="0.35">
      <c r="A109" s="742" t="s">
        <v>35</v>
      </c>
      <c r="B109" s="743"/>
      <c r="C109" s="743"/>
      <c r="D109" s="743"/>
      <c r="E109" s="743"/>
      <c r="F109" s="740"/>
      <c r="G109" s="740"/>
      <c r="H109" s="740"/>
      <c r="I109" s="741"/>
    </row>
    <row r="110" spans="1:10" hidden="1" outlineLevel="1" x14ac:dyDescent="0.15">
      <c r="A110" s="801" t="s">
        <v>121</v>
      </c>
      <c r="B110" s="802"/>
      <c r="C110" s="803"/>
      <c r="D110" s="180" t="s">
        <v>25</v>
      </c>
      <c r="E110" s="802" t="s">
        <v>102</v>
      </c>
      <c r="F110" s="803"/>
      <c r="G110" s="802" t="s">
        <v>103</v>
      </c>
      <c r="H110" s="802"/>
      <c r="I110" s="804"/>
    </row>
    <row r="111" spans="1:10" ht="30" hidden="1" customHeight="1" outlineLevel="1" x14ac:dyDescent="0.15">
      <c r="A111" s="181" t="s">
        <v>104</v>
      </c>
      <c r="B111" s="805" t="s">
        <v>187</v>
      </c>
      <c r="C111" s="806"/>
      <c r="D111" s="182" t="s">
        <v>123</v>
      </c>
      <c r="E111" s="807" t="s">
        <v>124</v>
      </c>
      <c r="F111" s="806"/>
      <c r="G111" s="850" t="s">
        <v>188</v>
      </c>
      <c r="H111" s="808"/>
      <c r="I111" s="809"/>
    </row>
    <row r="112" spans="1:10" hidden="1" outlineLevel="1" x14ac:dyDescent="0.15">
      <c r="A112" s="189" t="s">
        <v>104</v>
      </c>
      <c r="B112" s="795" t="s">
        <v>189</v>
      </c>
      <c r="C112" s="796"/>
      <c r="D112" s="188"/>
      <c r="E112" s="795"/>
      <c r="F112" s="796"/>
      <c r="G112" s="795" t="s">
        <v>33</v>
      </c>
      <c r="H112" s="796"/>
      <c r="I112" s="797"/>
    </row>
  </sheetData>
  <mergeCells count="67">
    <mergeCell ref="A2:I2"/>
    <mergeCell ref="A7:J7"/>
    <mergeCell ref="A14:J14"/>
    <mergeCell ref="A18:J18"/>
    <mergeCell ref="A23:J23"/>
    <mergeCell ref="A25:J25"/>
    <mergeCell ref="A45:J45"/>
    <mergeCell ref="A48:J48"/>
    <mergeCell ref="A50:J50"/>
    <mergeCell ref="A58:J58"/>
    <mergeCell ref="A60:J60"/>
    <mergeCell ref="A78:J78"/>
    <mergeCell ref="A80:J80"/>
    <mergeCell ref="F83:G83"/>
    <mergeCell ref="A87:I87"/>
    <mergeCell ref="A88:C88"/>
    <mergeCell ref="E88:F88"/>
    <mergeCell ref="G88:I88"/>
    <mergeCell ref="B89:C89"/>
    <mergeCell ref="E89:F89"/>
    <mergeCell ref="G89:I89"/>
    <mergeCell ref="B90:C90"/>
    <mergeCell ref="E90:F90"/>
    <mergeCell ref="G90:I90"/>
    <mergeCell ref="A91:C91"/>
    <mergeCell ref="E91:F91"/>
    <mergeCell ref="G91:I91"/>
    <mergeCell ref="B92:C92"/>
    <mergeCell ref="E92:F92"/>
    <mergeCell ref="G92:I92"/>
    <mergeCell ref="B93:C93"/>
    <mergeCell ref="E93:F93"/>
    <mergeCell ref="G93:I93"/>
    <mergeCell ref="A94:C94"/>
    <mergeCell ref="E94:F94"/>
    <mergeCell ref="G94:I94"/>
    <mergeCell ref="B95:C95"/>
    <mergeCell ref="E95:F95"/>
    <mergeCell ref="G95:I95"/>
    <mergeCell ref="B96:C96"/>
    <mergeCell ref="E96:F96"/>
    <mergeCell ref="G96:I96"/>
    <mergeCell ref="B97:C97"/>
    <mergeCell ref="E97:F97"/>
    <mergeCell ref="G97:I97"/>
    <mergeCell ref="A99:I99"/>
    <mergeCell ref="A100:B100"/>
    <mergeCell ref="C100:I100"/>
    <mergeCell ref="C101:I101"/>
    <mergeCell ref="A102:B102"/>
    <mergeCell ref="C102:I102"/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 x14ac:dyDescent="0.15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 x14ac:dyDescent="0.15">
      <c r="A1" s="91" t="s">
        <v>13</v>
      </c>
      <c r="B1" s="92" t="s">
        <v>14</v>
      </c>
      <c r="C1" s="93" t="s">
        <v>87</v>
      </c>
      <c r="D1" s="93" t="s">
        <v>3</v>
      </c>
      <c r="E1" s="94" t="s">
        <v>16</v>
      </c>
      <c r="F1" s="93" t="s">
        <v>17</v>
      </c>
      <c r="G1" s="93" t="s">
        <v>88</v>
      </c>
      <c r="H1" s="93" t="s">
        <v>19</v>
      </c>
      <c r="I1" s="148" t="s">
        <v>20</v>
      </c>
    </row>
    <row r="2" spans="1:10" ht="16.5" x14ac:dyDescent="0.15">
      <c r="A2" s="826" t="s">
        <v>190</v>
      </c>
      <c r="B2" s="932"/>
      <c r="C2" s="932"/>
      <c r="D2" s="932"/>
      <c r="E2" s="932"/>
      <c r="F2" s="932"/>
      <c r="G2" s="932"/>
      <c r="H2" s="932"/>
      <c r="I2" s="933"/>
    </row>
    <row r="3" spans="1:10" ht="16.5" x14ac:dyDescent="0.15">
      <c r="A3" s="95">
        <v>1</v>
      </c>
      <c r="B3" s="96">
        <v>41702</v>
      </c>
      <c r="C3" s="97">
        <v>4256</v>
      </c>
      <c r="D3" s="97">
        <v>4345</v>
      </c>
      <c r="E3" s="283">
        <f t="shared" ref="E3:E22" si="0">-(C3-D3)/C3</f>
        <v>2.0911654135338346E-2</v>
      </c>
      <c r="F3" s="97">
        <f>-(C3-D3)*10</f>
        <v>890</v>
      </c>
      <c r="G3" s="97">
        <v>4214</v>
      </c>
      <c r="H3" s="99">
        <f t="shared" ref="H3:H22" si="1">(C3-G3)*10</f>
        <v>420</v>
      </c>
      <c r="I3" s="149">
        <f>H3/(F3)</f>
        <v>0.47191011235955055</v>
      </c>
    </row>
    <row r="4" spans="1:10" ht="16.5" collapsed="1" x14ac:dyDescent="0.15">
      <c r="A4" s="95">
        <v>2</v>
      </c>
      <c r="B4" s="96">
        <v>41907</v>
      </c>
      <c r="C4" s="97">
        <v>4064</v>
      </c>
      <c r="D4" s="97">
        <v>4247</v>
      </c>
      <c r="E4" s="98">
        <f t="shared" si="0"/>
        <v>4.5029527559055121E-2</v>
      </c>
      <c r="F4" s="97">
        <f t="shared" ref="F4:F22" si="2">-(C4-D4)*10</f>
        <v>1830</v>
      </c>
      <c r="G4" s="97">
        <v>2932</v>
      </c>
      <c r="H4" s="99">
        <f t="shared" si="1"/>
        <v>11320</v>
      </c>
      <c r="I4" s="149">
        <f>H4/(F4)</f>
        <v>6.1857923497267757</v>
      </c>
      <c r="J4" s="150" t="s">
        <v>90</v>
      </c>
    </row>
    <row r="5" spans="1:10" ht="16.5" hidden="1" outlineLevel="1" x14ac:dyDescent="0.15">
      <c r="A5" s="926" t="s">
        <v>191</v>
      </c>
      <c r="B5" s="927"/>
      <c r="C5" s="927"/>
      <c r="D5" s="927"/>
      <c r="E5" s="927"/>
      <c r="F5" s="927"/>
      <c r="G5" s="927"/>
      <c r="H5" s="927"/>
      <c r="I5" s="927"/>
      <c r="J5" s="928"/>
    </row>
    <row r="6" spans="1:10" ht="36" hidden="1" outlineLevel="1" x14ac:dyDescent="0.15">
      <c r="A6" s="100" t="s">
        <v>23</v>
      </c>
      <c r="B6" s="101" t="s">
        <v>14</v>
      </c>
      <c r="C6" s="102" t="s">
        <v>87</v>
      </c>
      <c r="D6" s="102" t="s">
        <v>3</v>
      </c>
      <c r="E6" s="103" t="s">
        <v>16</v>
      </c>
      <c r="F6" s="102" t="s">
        <v>17</v>
      </c>
      <c r="G6" s="104" t="s">
        <v>26</v>
      </c>
      <c r="H6" s="102" t="s">
        <v>25</v>
      </c>
      <c r="I6" s="103" t="s">
        <v>19</v>
      </c>
      <c r="J6" s="151" t="s">
        <v>147</v>
      </c>
    </row>
    <row r="7" spans="1:10" ht="16.5" hidden="1" outlineLevel="1" x14ac:dyDescent="0.15">
      <c r="A7" s="105">
        <f>B7-B4</f>
        <v>4</v>
      </c>
      <c r="B7" s="202">
        <v>41911</v>
      </c>
      <c r="C7" s="108">
        <v>4148</v>
      </c>
      <c r="D7" s="108"/>
      <c r="E7" s="109"/>
      <c r="F7" s="110"/>
      <c r="G7" s="108"/>
      <c r="H7" s="284"/>
      <c r="I7" s="217">
        <f>(C7-G4)*10</f>
        <v>12160</v>
      </c>
      <c r="J7" s="218"/>
    </row>
    <row r="8" spans="1:10" ht="16.5" collapsed="1" x14ac:dyDescent="0.15">
      <c r="A8" s="111">
        <v>3</v>
      </c>
      <c r="B8" s="112">
        <v>42152</v>
      </c>
      <c r="C8" s="113">
        <v>3070</v>
      </c>
      <c r="D8" s="113">
        <v>3220</v>
      </c>
      <c r="E8" s="114">
        <f t="shared" si="0"/>
        <v>4.8859934853420196E-2</v>
      </c>
      <c r="F8" s="113">
        <f t="shared" si="2"/>
        <v>1500</v>
      </c>
      <c r="G8" s="113">
        <v>2502</v>
      </c>
      <c r="H8" s="285">
        <f t="shared" si="1"/>
        <v>5680</v>
      </c>
      <c r="I8" s="319">
        <f>H8/(F8)</f>
        <v>3.7866666666666666</v>
      </c>
      <c r="J8" s="150" t="s">
        <v>90</v>
      </c>
    </row>
    <row r="9" spans="1:10" ht="16.5" hidden="1" outlineLevel="1" x14ac:dyDescent="0.15">
      <c r="A9" s="926" t="s">
        <v>192</v>
      </c>
      <c r="B9" s="927"/>
      <c r="C9" s="927"/>
      <c r="D9" s="927"/>
      <c r="E9" s="927"/>
      <c r="F9" s="927"/>
      <c r="G9" s="927"/>
      <c r="H9" s="927"/>
      <c r="I9" s="927"/>
      <c r="J9" s="928"/>
    </row>
    <row r="10" spans="1:10" ht="36" hidden="1" outlineLevel="1" x14ac:dyDescent="0.15">
      <c r="A10" s="100" t="s">
        <v>23</v>
      </c>
      <c r="B10" s="101" t="s">
        <v>14</v>
      </c>
      <c r="C10" s="102" t="s">
        <v>87</v>
      </c>
      <c r="D10" s="102" t="s">
        <v>3</v>
      </c>
      <c r="E10" s="103" t="s">
        <v>16</v>
      </c>
      <c r="F10" s="102" t="s">
        <v>17</v>
      </c>
      <c r="G10" s="104" t="s">
        <v>26</v>
      </c>
      <c r="H10" s="102" t="s">
        <v>25</v>
      </c>
      <c r="I10" s="103" t="s">
        <v>19</v>
      </c>
      <c r="J10" s="151" t="s">
        <v>147</v>
      </c>
    </row>
    <row r="11" spans="1:10" ht="16.5" hidden="1" outlineLevel="1" x14ac:dyDescent="0.15">
      <c r="A11" s="105">
        <f>B11-B8</f>
        <v>6</v>
      </c>
      <c r="B11" s="202">
        <v>42158</v>
      </c>
      <c r="C11" s="108">
        <v>3118</v>
      </c>
      <c r="D11" s="108"/>
      <c r="E11" s="109"/>
      <c r="F11" s="110"/>
      <c r="G11" s="108"/>
      <c r="H11" s="284"/>
      <c r="I11" s="217">
        <f>(C11-G8)*10</f>
        <v>6160</v>
      </c>
      <c r="J11" s="218"/>
    </row>
    <row r="12" spans="1:10" ht="16.5" x14ac:dyDescent="0.15">
      <c r="A12" s="111">
        <v>4</v>
      </c>
      <c r="B12" s="112">
        <v>42265</v>
      </c>
      <c r="C12" s="113">
        <v>2372</v>
      </c>
      <c r="D12" s="113">
        <v>2417</v>
      </c>
      <c r="E12" s="286">
        <f t="shared" si="0"/>
        <v>1.897133220910624E-2</v>
      </c>
      <c r="F12" s="113">
        <f t="shared" si="2"/>
        <v>450</v>
      </c>
      <c r="G12" s="113">
        <v>2436</v>
      </c>
      <c r="H12" s="285">
        <f t="shared" si="1"/>
        <v>-640</v>
      </c>
      <c r="I12" s="320">
        <f>(-H12-F12)/F12</f>
        <v>0.42222222222222222</v>
      </c>
    </row>
    <row r="13" spans="1:10" ht="16.5" collapsed="1" x14ac:dyDescent="0.15">
      <c r="A13" s="95">
        <v>5</v>
      </c>
      <c r="B13" s="96">
        <v>42298</v>
      </c>
      <c r="C13" s="97">
        <v>2284</v>
      </c>
      <c r="D13" s="97">
        <v>2388</v>
      </c>
      <c r="E13" s="98">
        <f t="shared" si="0"/>
        <v>4.553415061295972E-2</v>
      </c>
      <c r="F13" s="97">
        <f t="shared" si="2"/>
        <v>1040</v>
      </c>
      <c r="G13" s="97">
        <v>1804</v>
      </c>
      <c r="H13" s="99">
        <f t="shared" si="1"/>
        <v>4800</v>
      </c>
      <c r="I13" s="149">
        <f>H13/(F13)</f>
        <v>4.615384615384615</v>
      </c>
      <c r="J13" s="150" t="s">
        <v>90</v>
      </c>
    </row>
    <row r="14" spans="1:10" ht="16.5" hidden="1" outlineLevel="1" x14ac:dyDescent="0.15">
      <c r="A14" s="926" t="s">
        <v>193</v>
      </c>
      <c r="B14" s="927"/>
      <c r="C14" s="927"/>
      <c r="D14" s="927"/>
      <c r="E14" s="927"/>
      <c r="F14" s="927"/>
      <c r="G14" s="927"/>
      <c r="H14" s="927"/>
      <c r="I14" s="927"/>
      <c r="J14" s="928"/>
    </row>
    <row r="15" spans="1:10" ht="36" hidden="1" outlineLevel="1" x14ac:dyDescent="0.15">
      <c r="A15" s="100" t="s">
        <v>23</v>
      </c>
      <c r="B15" s="101" t="s">
        <v>14</v>
      </c>
      <c r="C15" s="102" t="s">
        <v>87</v>
      </c>
      <c r="D15" s="102" t="s">
        <v>3</v>
      </c>
      <c r="E15" s="103" t="s">
        <v>16</v>
      </c>
      <c r="F15" s="102" t="s">
        <v>17</v>
      </c>
      <c r="G15" s="104" t="s">
        <v>26</v>
      </c>
      <c r="H15" s="102" t="s">
        <v>25</v>
      </c>
      <c r="I15" s="103" t="s">
        <v>19</v>
      </c>
      <c r="J15" s="151" t="s">
        <v>147</v>
      </c>
    </row>
    <row r="16" spans="1:10" ht="16.5" hidden="1" outlineLevel="1" x14ac:dyDescent="0.15">
      <c r="A16" s="105">
        <f>B16-B13</f>
        <v>16</v>
      </c>
      <c r="B16" s="202">
        <v>42314</v>
      </c>
      <c r="C16" s="108">
        <v>2290</v>
      </c>
      <c r="D16" s="108"/>
      <c r="E16" s="109"/>
      <c r="F16" s="110"/>
      <c r="G16" s="108"/>
      <c r="H16" s="284"/>
      <c r="I16" s="217">
        <f>(C16-G13)*10</f>
        <v>4860</v>
      </c>
      <c r="J16" s="218"/>
    </row>
    <row r="17" spans="1:10" ht="16.5" collapsed="1" x14ac:dyDescent="0.15">
      <c r="A17" s="95">
        <v>6</v>
      </c>
      <c r="B17" s="96">
        <v>42591</v>
      </c>
      <c r="C17" s="97">
        <v>1962</v>
      </c>
      <c r="D17" s="97">
        <v>2011</v>
      </c>
      <c r="E17" s="98">
        <f t="shared" si="0"/>
        <v>2.4974515800203875E-2</v>
      </c>
      <c r="F17" s="97">
        <f t="shared" si="2"/>
        <v>490</v>
      </c>
      <c r="G17" s="97">
        <v>1876</v>
      </c>
      <c r="H17" s="99">
        <f t="shared" si="1"/>
        <v>860</v>
      </c>
      <c r="I17" s="149">
        <f>H17/(F17)</f>
        <v>1.7551020408163265</v>
      </c>
      <c r="J17" s="150" t="s">
        <v>90</v>
      </c>
    </row>
    <row r="18" spans="1:10" ht="16.5" hidden="1" outlineLevel="1" x14ac:dyDescent="0.15">
      <c r="A18" s="926" t="s">
        <v>193</v>
      </c>
      <c r="B18" s="927"/>
      <c r="C18" s="927"/>
      <c r="D18" s="927"/>
      <c r="E18" s="927"/>
      <c r="F18" s="927"/>
      <c r="G18" s="927"/>
      <c r="H18" s="927"/>
      <c r="I18" s="927"/>
      <c r="J18" s="928"/>
    </row>
    <row r="19" spans="1:10" ht="36" hidden="1" outlineLevel="1" x14ac:dyDescent="0.15">
      <c r="A19" s="100" t="s">
        <v>23</v>
      </c>
      <c r="B19" s="101" t="s">
        <v>14</v>
      </c>
      <c r="C19" s="102" t="s">
        <v>87</v>
      </c>
      <c r="D19" s="102" t="s">
        <v>3</v>
      </c>
      <c r="E19" s="103" t="s">
        <v>16</v>
      </c>
      <c r="F19" s="102" t="s">
        <v>17</v>
      </c>
      <c r="G19" s="104" t="s">
        <v>26</v>
      </c>
      <c r="H19" s="102" t="s">
        <v>25</v>
      </c>
      <c r="I19" s="103" t="s">
        <v>19</v>
      </c>
      <c r="J19" s="151" t="s">
        <v>147</v>
      </c>
    </row>
    <row r="20" spans="1:10" ht="16.5" hidden="1" outlineLevel="1" x14ac:dyDescent="0.15">
      <c r="A20" s="105">
        <f>B20-B17</f>
        <v>1</v>
      </c>
      <c r="B20" s="202">
        <v>42592</v>
      </c>
      <c r="C20" s="108">
        <v>1962</v>
      </c>
      <c r="D20" s="108"/>
      <c r="E20" s="109"/>
      <c r="F20" s="110"/>
      <c r="G20" s="108"/>
      <c r="H20" s="108"/>
      <c r="I20" s="217">
        <f>(C20-G17)*10</f>
        <v>860</v>
      </c>
      <c r="J20" s="218"/>
    </row>
    <row r="21" spans="1:10" ht="16.5" x14ac:dyDescent="0.15">
      <c r="A21" s="95">
        <v>7</v>
      </c>
      <c r="B21" s="96">
        <v>42825</v>
      </c>
      <c r="C21" s="97">
        <v>2638</v>
      </c>
      <c r="D21" s="97">
        <v>2753</v>
      </c>
      <c r="E21" s="98">
        <f t="shared" si="0"/>
        <v>4.3593631539044733E-2</v>
      </c>
      <c r="F21" s="97">
        <f t="shared" si="2"/>
        <v>1150</v>
      </c>
      <c r="G21" s="97">
        <v>2770</v>
      </c>
      <c r="H21" s="99">
        <f t="shared" si="1"/>
        <v>-1320</v>
      </c>
      <c r="I21" s="154">
        <f>(-H21-F21)/F21</f>
        <v>0.14782608695652175</v>
      </c>
      <c r="J21" s="150" t="s">
        <v>90</v>
      </c>
    </row>
    <row r="22" spans="1:10" ht="16.5" x14ac:dyDescent="0.15">
      <c r="A22" s="287">
        <v>8</v>
      </c>
      <c r="B22" s="288">
        <v>42845</v>
      </c>
      <c r="C22" s="289">
        <v>2538</v>
      </c>
      <c r="D22" s="289">
        <v>2654</v>
      </c>
      <c r="E22" s="290">
        <f t="shared" si="0"/>
        <v>4.5705279747832936E-2</v>
      </c>
      <c r="F22" s="289">
        <f t="shared" si="2"/>
        <v>1160</v>
      </c>
      <c r="G22" s="289">
        <v>2388</v>
      </c>
      <c r="H22" s="291">
        <f t="shared" si="1"/>
        <v>1500</v>
      </c>
      <c r="I22" s="321">
        <f>H22/(F22)</f>
        <v>1.2931034482758621</v>
      </c>
      <c r="J22" s="150" t="s">
        <v>90</v>
      </c>
    </row>
    <row r="23" spans="1:10" ht="16.5" outlineLevel="1" x14ac:dyDescent="0.15">
      <c r="A23" s="926" t="s">
        <v>194</v>
      </c>
      <c r="B23" s="927"/>
      <c r="C23" s="927"/>
      <c r="D23" s="927"/>
      <c r="E23" s="927"/>
      <c r="F23" s="927"/>
      <c r="G23" s="927"/>
      <c r="H23" s="927"/>
      <c r="I23" s="927"/>
      <c r="J23" s="928"/>
    </row>
    <row r="24" spans="1:10" ht="36" outlineLevel="1" x14ac:dyDescent="0.15">
      <c r="A24" s="100" t="s">
        <v>23</v>
      </c>
      <c r="B24" s="101" t="s">
        <v>14</v>
      </c>
      <c r="C24" s="102" t="s">
        <v>87</v>
      </c>
      <c r="D24" s="102" t="s">
        <v>3</v>
      </c>
      <c r="E24" s="103" t="s">
        <v>16</v>
      </c>
      <c r="F24" s="102" t="s">
        <v>17</v>
      </c>
      <c r="G24" s="104" t="s">
        <v>26</v>
      </c>
      <c r="H24" s="102" t="s">
        <v>25</v>
      </c>
      <c r="I24" s="103" t="s">
        <v>19</v>
      </c>
      <c r="J24" s="151" t="s">
        <v>147</v>
      </c>
    </row>
    <row r="25" spans="1:10" ht="16.5" outlineLevel="1" x14ac:dyDescent="0.15">
      <c r="A25" s="136">
        <f>B25-B22</f>
        <v>7</v>
      </c>
      <c r="B25" s="137">
        <v>42852</v>
      </c>
      <c r="C25" s="138">
        <v>2566</v>
      </c>
      <c r="D25" s="138">
        <v>2619</v>
      </c>
      <c r="E25" s="231">
        <f t="shared" ref="E25:E31" si="3">-(C25-D25)/C25</f>
        <v>2.0654715510522212E-2</v>
      </c>
      <c r="F25" s="157">
        <f t="shared" ref="F25:F31" si="4">-(C25-D25)*10</f>
        <v>530</v>
      </c>
      <c r="G25" s="138" t="s">
        <v>150</v>
      </c>
      <c r="H25" s="292" t="s">
        <v>32</v>
      </c>
      <c r="I25" s="313"/>
      <c r="J25" s="253"/>
    </row>
    <row r="26" spans="1:10" ht="16.5" outlineLevel="1" x14ac:dyDescent="0.15">
      <c r="A26" s="136">
        <f>B26-B22</f>
        <v>55</v>
      </c>
      <c r="B26" s="137">
        <v>42900</v>
      </c>
      <c r="C26" s="138">
        <v>2330</v>
      </c>
      <c r="D26" s="138">
        <v>2460</v>
      </c>
      <c r="E26" s="231">
        <f t="shared" si="3"/>
        <v>5.5793991416309016E-2</v>
      </c>
      <c r="F26" s="138">
        <f t="shared" si="4"/>
        <v>1300</v>
      </c>
      <c r="G26" s="293">
        <f t="shared" ref="G26:G31" si="5">(F26)/I26</f>
        <v>0.55084745762711862</v>
      </c>
      <c r="H26" s="147" t="s">
        <v>33</v>
      </c>
      <c r="I26" s="322">
        <f>(C25-C26)*10</f>
        <v>2360</v>
      </c>
      <c r="J26" s="255">
        <f>I26/(F25)</f>
        <v>4.4528301886792452</v>
      </c>
    </row>
    <row r="27" spans="1:10" ht="16.5" outlineLevel="1" x14ac:dyDescent="0.15">
      <c r="A27" s="136">
        <f>B27-B22</f>
        <v>56</v>
      </c>
      <c r="B27" s="137">
        <v>42901</v>
      </c>
      <c r="C27" s="138">
        <v>2296</v>
      </c>
      <c r="D27" s="138">
        <v>2450</v>
      </c>
      <c r="E27" s="231">
        <f t="shared" si="3"/>
        <v>6.7073170731707321E-2</v>
      </c>
      <c r="F27" s="138">
        <f t="shared" si="4"/>
        <v>1540</v>
      </c>
      <c r="G27" s="293">
        <f t="shared" si="5"/>
        <v>0.57037037037037042</v>
      </c>
      <c r="H27" s="147" t="s">
        <v>33</v>
      </c>
      <c r="I27" s="322">
        <f>(C25-C27)*10</f>
        <v>2700</v>
      </c>
      <c r="J27" s="255">
        <f>I27/(F25)</f>
        <v>5.0943396226415096</v>
      </c>
    </row>
    <row r="28" spans="1:10" ht="16.5" outlineLevel="1" x14ac:dyDescent="0.15">
      <c r="A28" s="136">
        <f>B28-B22</f>
        <v>57</v>
      </c>
      <c r="B28" s="137">
        <v>42902</v>
      </c>
      <c r="C28" s="138">
        <v>2310</v>
      </c>
      <c r="D28" s="138">
        <v>2440</v>
      </c>
      <c r="E28" s="231">
        <f t="shared" si="3"/>
        <v>5.627705627705628E-2</v>
      </c>
      <c r="F28" s="138">
        <f t="shared" si="4"/>
        <v>1300</v>
      </c>
      <c r="G28" s="293">
        <f t="shared" si="5"/>
        <v>0.5078125</v>
      </c>
      <c r="H28" s="147" t="s">
        <v>33</v>
      </c>
      <c r="I28" s="322">
        <f>(C25-C28)*10</f>
        <v>2560</v>
      </c>
      <c r="J28" s="255">
        <f>I28/(F25)</f>
        <v>4.8301886792452828</v>
      </c>
    </row>
    <row r="29" spans="1:10" ht="16.5" outlineLevel="1" x14ac:dyDescent="0.15">
      <c r="A29" s="136">
        <f>B29-B22</f>
        <v>60</v>
      </c>
      <c r="B29" s="137">
        <v>42905</v>
      </c>
      <c r="C29" s="138">
        <v>2308</v>
      </c>
      <c r="D29" s="138">
        <v>2430</v>
      </c>
      <c r="E29" s="231">
        <f t="shared" si="3"/>
        <v>5.2859618717504331E-2</v>
      </c>
      <c r="F29" s="138">
        <f t="shared" si="4"/>
        <v>1220</v>
      </c>
      <c r="G29" s="293">
        <f t="shared" si="5"/>
        <v>0.47286821705426357</v>
      </c>
      <c r="H29" s="147" t="s">
        <v>33</v>
      </c>
      <c r="I29" s="322">
        <f>(C25-C29)*10</f>
        <v>2580</v>
      </c>
      <c r="J29" s="255">
        <f>I29/(F25)</f>
        <v>4.867924528301887</v>
      </c>
    </row>
    <row r="30" spans="1:10" ht="16.5" outlineLevel="1" x14ac:dyDescent="0.15">
      <c r="A30" s="136">
        <f>B30-B22</f>
        <v>61</v>
      </c>
      <c r="B30" s="137">
        <v>42906</v>
      </c>
      <c r="C30" s="138">
        <v>2324</v>
      </c>
      <c r="D30" s="138">
        <v>2423</v>
      </c>
      <c r="E30" s="231">
        <f t="shared" si="3"/>
        <v>4.2598967297762476E-2</v>
      </c>
      <c r="F30" s="138">
        <f t="shared" si="4"/>
        <v>990</v>
      </c>
      <c r="G30" s="293">
        <f t="shared" si="5"/>
        <v>0.40909090909090912</v>
      </c>
      <c r="H30" s="147" t="s">
        <v>33</v>
      </c>
      <c r="I30" s="322">
        <f>(C25-C30)*10</f>
        <v>2420</v>
      </c>
      <c r="J30" s="255">
        <f>I30/(F25)</f>
        <v>4.5660377358490569</v>
      </c>
    </row>
    <row r="31" spans="1:10" ht="16.5" outlineLevel="1" x14ac:dyDescent="0.15">
      <c r="A31" s="136">
        <f>B31-B22</f>
        <v>62</v>
      </c>
      <c r="B31" s="137">
        <v>42907</v>
      </c>
      <c r="C31" s="127">
        <v>2272</v>
      </c>
      <c r="D31" s="127">
        <v>2419</v>
      </c>
      <c r="E31" s="128">
        <f t="shared" si="3"/>
        <v>6.470070422535211E-2</v>
      </c>
      <c r="F31" s="127">
        <f t="shared" si="4"/>
        <v>1470</v>
      </c>
      <c r="G31" s="293">
        <f t="shared" si="5"/>
        <v>0.5</v>
      </c>
      <c r="H31" s="147" t="s">
        <v>33</v>
      </c>
      <c r="I31" s="322">
        <f>(C25-C31)*10</f>
        <v>2940</v>
      </c>
      <c r="J31" s="255">
        <f>I31/(F25)</f>
        <v>5.5471698113207548</v>
      </c>
    </row>
    <row r="32" spans="1:10" ht="16.5" outlineLevel="1" x14ac:dyDescent="0.15">
      <c r="A32" s="136">
        <f>B32-B22</f>
        <v>63</v>
      </c>
      <c r="B32" s="137">
        <v>42908</v>
      </c>
      <c r="C32" s="127">
        <v>2256</v>
      </c>
      <c r="D32" s="127">
        <v>2412</v>
      </c>
      <c r="E32" s="128">
        <f t="shared" ref="E32" si="6">-(C32-D32)/C32</f>
        <v>6.9148936170212769E-2</v>
      </c>
      <c r="F32" s="127">
        <f t="shared" ref="F32" si="7">-(C32-D32)*10</f>
        <v>1560</v>
      </c>
      <c r="G32" s="293">
        <f t="shared" ref="G32" si="8">(F32)/I32</f>
        <v>0.50322580645161286</v>
      </c>
      <c r="H32" s="147" t="s">
        <v>33</v>
      </c>
      <c r="I32" s="322">
        <f>(C25-C32)*10</f>
        <v>3100</v>
      </c>
      <c r="J32" s="255">
        <f>I32/(F25)</f>
        <v>5.8490566037735849</v>
      </c>
    </row>
    <row r="33" spans="1:10" ht="16.5" outlineLevel="1" x14ac:dyDescent="0.15">
      <c r="A33" s="136">
        <f>B33-B22</f>
        <v>64</v>
      </c>
      <c r="B33" s="137">
        <v>42909</v>
      </c>
      <c r="C33" s="127">
        <v>2270</v>
      </c>
      <c r="D33" s="127">
        <v>2406</v>
      </c>
      <c r="E33" s="128">
        <f t="shared" ref="E33" si="9">-(C33-D33)/C33</f>
        <v>5.991189427312775E-2</v>
      </c>
      <c r="F33" s="127">
        <f t="shared" ref="F33" si="10">-(C33-D33)*10</f>
        <v>1360</v>
      </c>
      <c r="G33" s="293">
        <f t="shared" ref="G33" si="11">(F33)/I33</f>
        <v>0.45945945945945948</v>
      </c>
      <c r="H33" s="147" t="s">
        <v>33</v>
      </c>
      <c r="I33" s="322">
        <f>(C25-C33)*10</f>
        <v>2960</v>
      </c>
      <c r="J33" s="255">
        <f>I33/(F25)</f>
        <v>5.5849056603773581</v>
      </c>
    </row>
    <row r="34" spans="1:10" ht="16.5" outlineLevel="1" x14ac:dyDescent="0.15">
      <c r="A34" s="136">
        <f>B34-B22</f>
        <v>67</v>
      </c>
      <c r="B34" s="137">
        <v>42912</v>
      </c>
      <c r="C34" s="127">
        <v>2286</v>
      </c>
      <c r="D34" s="127">
        <v>2401</v>
      </c>
      <c r="E34" s="128">
        <f t="shared" ref="E34" si="12">-(C34-D34)/C34</f>
        <v>5.0306211723534555E-2</v>
      </c>
      <c r="F34" s="127">
        <f t="shared" ref="F34" si="13">-(C34-D34)*10</f>
        <v>1150</v>
      </c>
      <c r="G34" s="293">
        <f t="shared" ref="G34" si="14">(F34)/I34</f>
        <v>0.4107142857142857</v>
      </c>
      <c r="H34" s="147" t="s">
        <v>33</v>
      </c>
      <c r="I34" s="322">
        <f>(C25-C34)*10</f>
        <v>2800</v>
      </c>
      <c r="J34" s="255">
        <f>I34/(F25)</f>
        <v>5.283018867924528</v>
      </c>
    </row>
    <row r="35" spans="1:10" ht="16.5" outlineLevel="1" x14ac:dyDescent="0.15">
      <c r="A35" s="136">
        <f>B35-B22</f>
        <v>68</v>
      </c>
      <c r="B35" s="137">
        <v>42913</v>
      </c>
      <c r="C35" s="127">
        <v>2300</v>
      </c>
      <c r="D35" s="127">
        <v>2395</v>
      </c>
      <c r="E35" s="128">
        <f t="shared" ref="E35:E41" si="15">-(C35-D35)/C35</f>
        <v>4.1304347826086954E-2</v>
      </c>
      <c r="F35" s="127">
        <f t="shared" ref="F35:F40" si="16">-(C35-D35)*10</f>
        <v>950</v>
      </c>
      <c r="G35" s="293">
        <f t="shared" ref="G35:G40" si="17">(F35)/I35</f>
        <v>0.35714285714285715</v>
      </c>
      <c r="H35" s="147" t="s">
        <v>33</v>
      </c>
      <c r="I35" s="322">
        <f>(C25-C35)*10</f>
        <v>2660</v>
      </c>
      <c r="J35" s="255">
        <f>I35/(F25)</f>
        <v>5.0188679245283021</v>
      </c>
    </row>
    <row r="36" spans="1:10" ht="16.5" outlineLevel="1" x14ac:dyDescent="0.15">
      <c r="A36" s="136">
        <f>B36-B22</f>
        <v>69</v>
      </c>
      <c r="B36" s="137">
        <v>42914</v>
      </c>
      <c r="C36" s="127">
        <v>2310</v>
      </c>
      <c r="D36" s="127">
        <v>2390</v>
      </c>
      <c r="E36" s="128">
        <f t="shared" si="15"/>
        <v>3.4632034632034632E-2</v>
      </c>
      <c r="F36" s="127">
        <f t="shared" si="16"/>
        <v>800</v>
      </c>
      <c r="G36" s="293">
        <f t="shared" si="17"/>
        <v>0.3125</v>
      </c>
      <c r="H36" s="147" t="s">
        <v>33</v>
      </c>
      <c r="I36" s="322">
        <f>(C25-C36)*10</f>
        <v>2560</v>
      </c>
      <c r="J36" s="255">
        <f>I36/(F25)</f>
        <v>4.8301886792452828</v>
      </c>
    </row>
    <row r="37" spans="1:10" ht="16.5" outlineLevel="1" x14ac:dyDescent="0.15">
      <c r="A37" s="142">
        <f>B37-B22</f>
        <v>70</v>
      </c>
      <c r="B37" s="232">
        <v>42915</v>
      </c>
      <c r="C37" s="129">
        <v>2354</v>
      </c>
      <c r="D37" s="129">
        <v>2385</v>
      </c>
      <c r="E37" s="144">
        <f t="shared" si="15"/>
        <v>1.3169073916737469E-2</v>
      </c>
      <c r="F37" s="129">
        <f t="shared" si="16"/>
        <v>310</v>
      </c>
      <c r="G37" s="294">
        <f t="shared" si="17"/>
        <v>0.14622641509433962</v>
      </c>
      <c r="H37" s="295" t="s">
        <v>33</v>
      </c>
      <c r="I37" s="323">
        <f>(C25-C37)*10</f>
        <v>2120</v>
      </c>
      <c r="J37" s="324">
        <f>I37/(F25)</f>
        <v>4</v>
      </c>
    </row>
    <row r="38" spans="1:10" ht="16.5" outlineLevel="1" x14ac:dyDescent="0.15">
      <c r="A38" s="296">
        <f>B38-B22</f>
        <v>71</v>
      </c>
      <c r="B38" s="137">
        <v>42916</v>
      </c>
      <c r="C38" s="127">
        <v>2360</v>
      </c>
      <c r="D38" s="127">
        <v>2379</v>
      </c>
      <c r="E38" s="128">
        <f t="shared" si="15"/>
        <v>8.0508474576271184E-3</v>
      </c>
      <c r="F38" s="127">
        <f t="shared" si="16"/>
        <v>190</v>
      </c>
      <c r="G38" s="293">
        <f t="shared" si="17"/>
        <v>9.2233009708737865E-2</v>
      </c>
      <c r="H38" s="147" t="s">
        <v>33</v>
      </c>
      <c r="I38" s="322">
        <f>(C25-C38)*10</f>
        <v>2060</v>
      </c>
      <c r="J38" s="255">
        <f>I38/(F25)</f>
        <v>3.8867924528301887</v>
      </c>
    </row>
    <row r="39" spans="1:10" ht="16.5" outlineLevel="1" x14ac:dyDescent="0.15">
      <c r="A39" s="296">
        <f>B39-B22</f>
        <v>74</v>
      </c>
      <c r="B39" s="141">
        <v>42919</v>
      </c>
      <c r="C39" s="127">
        <v>2374</v>
      </c>
      <c r="D39" s="127">
        <v>2374.39</v>
      </c>
      <c r="E39" s="128">
        <f t="shared" si="15"/>
        <v>1.6427969671435242E-4</v>
      </c>
      <c r="F39" s="127">
        <f t="shared" si="16"/>
        <v>3.8999999999987267</v>
      </c>
      <c r="G39" s="293">
        <f t="shared" si="17"/>
        <v>2.031249999999337E-3</v>
      </c>
      <c r="H39" s="147" t="s">
        <v>33</v>
      </c>
      <c r="I39" s="322">
        <f>(C25-C39)*10</f>
        <v>1920</v>
      </c>
      <c r="J39" s="255">
        <f>I39/(F25)</f>
        <v>3.6226415094339623</v>
      </c>
    </row>
    <row r="40" spans="1:10" ht="16.5" outlineLevel="1" x14ac:dyDescent="0.15">
      <c r="A40" s="296">
        <f>B40-B22</f>
        <v>75</v>
      </c>
      <c r="B40" s="141">
        <v>42920</v>
      </c>
      <c r="C40" s="127">
        <v>2338</v>
      </c>
      <c r="D40" s="127">
        <v>2367</v>
      </c>
      <c r="E40" s="128">
        <f t="shared" si="15"/>
        <v>1.2403763900769889E-2</v>
      </c>
      <c r="F40" s="127">
        <f t="shared" si="16"/>
        <v>290</v>
      </c>
      <c r="G40" s="293">
        <f t="shared" si="17"/>
        <v>0.12719298245614036</v>
      </c>
      <c r="H40" s="147" t="s">
        <v>33</v>
      </c>
      <c r="I40" s="322">
        <f>(C25-C40)*10</f>
        <v>2280</v>
      </c>
      <c r="J40" s="255">
        <f>I40/(F25)</f>
        <v>4.3018867924528301</v>
      </c>
    </row>
    <row r="41" spans="1:10" ht="16.5" outlineLevel="1" x14ac:dyDescent="0.15">
      <c r="A41" s="296">
        <f>B41-B22</f>
        <v>76</v>
      </c>
      <c r="B41" s="141">
        <v>42921</v>
      </c>
      <c r="C41" s="127">
        <v>2380</v>
      </c>
      <c r="D41" s="127">
        <v>2360</v>
      </c>
      <c r="E41" s="165">
        <f t="shared" si="15"/>
        <v>-8.4033613445378148E-3</v>
      </c>
      <c r="F41" s="127"/>
      <c r="G41" s="297"/>
      <c r="H41" s="298" t="s">
        <v>40</v>
      </c>
      <c r="I41" s="325">
        <f>(C25-C41)*10</f>
        <v>1860</v>
      </c>
      <c r="J41" s="255">
        <f>I41/(F25)</f>
        <v>3.5094339622641511</v>
      </c>
    </row>
    <row r="42" spans="1:10" ht="16.5" outlineLevel="1" x14ac:dyDescent="0.15">
      <c r="A42" s="296">
        <f>B42-B22</f>
        <v>77</v>
      </c>
      <c r="B42" s="141">
        <v>42922</v>
      </c>
      <c r="C42" s="127">
        <v>2386</v>
      </c>
      <c r="D42" s="127">
        <v>2354</v>
      </c>
      <c r="E42" s="165">
        <f t="shared" ref="E42:E43" si="18">-(C42-D42)/C42</f>
        <v>-1.3411567476948869E-2</v>
      </c>
      <c r="F42" s="127"/>
      <c r="G42" s="297"/>
      <c r="H42" s="298" t="s">
        <v>40</v>
      </c>
      <c r="I42" s="325">
        <f>(C25-C42)*10</f>
        <v>1800</v>
      </c>
      <c r="J42" s="255">
        <f>I42/(F25)</f>
        <v>3.3962264150943398</v>
      </c>
    </row>
    <row r="43" spans="1:10" ht="16.5" outlineLevel="1" x14ac:dyDescent="0.15">
      <c r="A43" s="299">
        <f>B43-B22</f>
        <v>78</v>
      </c>
      <c r="B43" s="300">
        <v>42923</v>
      </c>
      <c r="C43" s="301">
        <v>2388</v>
      </c>
      <c r="D43" s="301">
        <v>2349</v>
      </c>
      <c r="E43" s="237">
        <f t="shared" si="18"/>
        <v>-1.6331658291457288E-2</v>
      </c>
      <c r="F43" s="301"/>
      <c r="G43" s="302"/>
      <c r="H43" s="303" t="s">
        <v>96</v>
      </c>
      <c r="I43" s="326">
        <f>(C25-C43)*10</f>
        <v>1780</v>
      </c>
      <c r="J43" s="327">
        <f>I43/(F25)</f>
        <v>3.358490566037736</v>
      </c>
    </row>
    <row r="44" spans="1:10" ht="51.75" customHeight="1" outlineLevel="1" x14ac:dyDescent="0.15">
      <c r="A44" s="929" t="s">
        <v>195</v>
      </c>
      <c r="B44" s="930"/>
      <c r="C44" s="930"/>
      <c r="D44" s="930"/>
      <c r="E44" s="930"/>
      <c r="F44" s="930"/>
      <c r="G44" s="930"/>
      <c r="H44" s="930"/>
      <c r="I44" s="930"/>
      <c r="J44" s="931"/>
    </row>
    <row r="45" spans="1:10" ht="16.5" outlineLevel="1" x14ac:dyDescent="0.15">
      <c r="A45" s="304"/>
      <c r="B45" s="305"/>
      <c r="C45" s="266"/>
      <c r="D45" s="266"/>
      <c r="E45" s="306"/>
      <c r="F45" s="266"/>
      <c r="G45" s="307"/>
      <c r="H45" s="308"/>
      <c r="I45" s="328"/>
      <c r="J45" s="329"/>
    </row>
    <row r="46" spans="1:10" ht="16.5" x14ac:dyDescent="0.15">
      <c r="A46" s="826" t="s">
        <v>196</v>
      </c>
      <c r="B46" s="932"/>
      <c r="C46" s="932"/>
      <c r="D46" s="932"/>
      <c r="E46" s="932"/>
      <c r="F46" s="932"/>
      <c r="G46" s="932"/>
      <c r="H46" s="932"/>
      <c r="I46" s="933"/>
      <c r="J46" s="330"/>
    </row>
    <row r="47" spans="1:10" ht="16.5" collapsed="1" x14ac:dyDescent="0.15">
      <c r="A47" s="309">
        <v>9</v>
      </c>
      <c r="B47" s="96">
        <v>42998</v>
      </c>
      <c r="C47" s="97">
        <v>2486</v>
      </c>
      <c r="D47" s="97">
        <v>2614</v>
      </c>
      <c r="E47" s="310">
        <f t="shared" ref="E47" si="19">-(C47-D47)/C47</f>
        <v>5.1488334674175379E-2</v>
      </c>
      <c r="F47" s="311">
        <f>-(C47-D47)*10</f>
        <v>1280</v>
      </c>
      <c r="G47" s="309">
        <v>2444</v>
      </c>
      <c r="H47" s="312">
        <f t="shared" ref="H47" si="20">(C47-G47)*10</f>
        <v>420</v>
      </c>
      <c r="I47" s="321">
        <f>H47/(F47)</f>
        <v>0.328125</v>
      </c>
      <c r="J47" s="330"/>
    </row>
    <row r="48" spans="1:10" ht="16.5" hidden="1" outlineLevel="1" x14ac:dyDescent="0.15">
      <c r="A48" s="840" t="s">
        <v>197</v>
      </c>
      <c r="B48" s="927"/>
      <c r="C48" s="927"/>
      <c r="D48" s="927"/>
      <c r="E48" s="927"/>
      <c r="F48" s="927"/>
      <c r="G48" s="927"/>
      <c r="H48" s="927"/>
      <c r="I48" s="927"/>
      <c r="J48" s="928"/>
    </row>
    <row r="49" spans="1:10" ht="36" hidden="1" outlineLevel="1" x14ac:dyDescent="0.15">
      <c r="A49" s="100" t="s">
        <v>23</v>
      </c>
      <c r="B49" s="101" t="s">
        <v>14</v>
      </c>
      <c r="C49" s="102" t="s">
        <v>87</v>
      </c>
      <c r="D49" s="102" t="s">
        <v>3</v>
      </c>
      <c r="E49" s="103" t="s">
        <v>16</v>
      </c>
      <c r="F49" s="102" t="s">
        <v>17</v>
      </c>
      <c r="G49" s="104" t="s">
        <v>26</v>
      </c>
      <c r="H49" s="102" t="s">
        <v>25</v>
      </c>
      <c r="I49" s="103" t="s">
        <v>19</v>
      </c>
      <c r="J49" s="151" t="s">
        <v>147</v>
      </c>
    </row>
    <row r="50" spans="1:10" ht="16.5" hidden="1" outlineLevel="1" x14ac:dyDescent="0.15">
      <c r="A50" s="136">
        <f>B50-B47</f>
        <v>1</v>
      </c>
      <c r="B50" s="137">
        <v>42999</v>
      </c>
      <c r="C50" s="138">
        <v>2452</v>
      </c>
      <c r="D50" s="138">
        <v>2606</v>
      </c>
      <c r="E50" s="139">
        <f t="shared" ref="E50" si="21">-(C50-D50)/C50</f>
        <v>6.2805872756933112E-2</v>
      </c>
      <c r="F50" s="138">
        <f t="shared" ref="F50" si="22">-(C50-D50)*10</f>
        <v>1540</v>
      </c>
      <c r="G50" s="138" t="s">
        <v>150</v>
      </c>
      <c r="H50" s="313" t="s">
        <v>30</v>
      </c>
      <c r="I50" s="313"/>
      <c r="J50" s="253"/>
    </row>
    <row r="51" spans="1:10" ht="16.5" hidden="1" outlineLevel="1" x14ac:dyDescent="0.15">
      <c r="A51" s="136">
        <f>B51-B47</f>
        <v>2</v>
      </c>
      <c r="B51" s="137">
        <v>43000</v>
      </c>
      <c r="C51" s="138">
        <v>2500</v>
      </c>
      <c r="D51" s="138">
        <v>2600</v>
      </c>
      <c r="E51" s="139">
        <f t="shared" ref="E51" si="23">-(C51-D51)/C51</f>
        <v>0.04</v>
      </c>
      <c r="F51" s="138">
        <f t="shared" ref="F51" si="24">-(C51-D51)*10</f>
        <v>1000</v>
      </c>
      <c r="G51" s="138" t="s">
        <v>150</v>
      </c>
      <c r="H51" s="313" t="s">
        <v>30</v>
      </c>
      <c r="I51" s="313"/>
      <c r="J51" s="253"/>
    </row>
    <row r="52" spans="1:10" ht="16.5" hidden="1" outlineLevel="1" x14ac:dyDescent="0.15">
      <c r="A52" s="136">
        <f>B52-B47</f>
        <v>5</v>
      </c>
      <c r="B52" s="137">
        <v>43003</v>
      </c>
      <c r="C52" s="138">
        <v>2498</v>
      </c>
      <c r="D52" s="138">
        <v>2598</v>
      </c>
      <c r="E52" s="139">
        <f t="shared" ref="E52" si="25">-(C52-D52)/C52</f>
        <v>4.0032025620496396E-2</v>
      </c>
      <c r="F52" s="138">
        <f t="shared" ref="F52" si="26">-(C52-D52)*10</f>
        <v>1000</v>
      </c>
      <c r="G52" s="138" t="s">
        <v>150</v>
      </c>
      <c r="H52" s="313" t="s">
        <v>30</v>
      </c>
      <c r="I52" s="313"/>
      <c r="J52" s="253"/>
    </row>
    <row r="53" spans="1:10" ht="16.5" hidden="1" outlineLevel="1" x14ac:dyDescent="0.15">
      <c r="A53" s="136">
        <f>B53-B47</f>
        <v>6</v>
      </c>
      <c r="B53" s="137">
        <v>43004</v>
      </c>
      <c r="C53" s="138">
        <v>2516</v>
      </c>
      <c r="D53" s="138">
        <v>2596</v>
      </c>
      <c r="E53" s="139">
        <f t="shared" ref="E53" si="27">-(C53-D53)/C53</f>
        <v>3.1796502384737677E-2</v>
      </c>
      <c r="F53" s="138">
        <f t="shared" ref="F53" si="28">-(C53-D53)*10</f>
        <v>800</v>
      </c>
      <c r="G53" s="138" t="s">
        <v>150</v>
      </c>
      <c r="H53" s="313" t="s">
        <v>30</v>
      </c>
      <c r="I53" s="313"/>
      <c r="J53" s="253"/>
    </row>
    <row r="54" spans="1:10" ht="16.5" hidden="1" outlineLevel="1" x14ac:dyDescent="0.15">
      <c r="A54" s="136">
        <f>B54-B47</f>
        <v>7</v>
      </c>
      <c r="B54" s="137">
        <v>43005</v>
      </c>
      <c r="C54" s="138">
        <v>2524</v>
      </c>
      <c r="D54" s="138">
        <v>2593</v>
      </c>
      <c r="E54" s="139">
        <f t="shared" ref="E54" si="29">-(C54-D54)/C54</f>
        <v>2.7337559429477021E-2</v>
      </c>
      <c r="F54" s="138">
        <f t="shared" ref="F54" si="30">-(C54-D54)*10</f>
        <v>690</v>
      </c>
      <c r="G54" s="138" t="s">
        <v>150</v>
      </c>
      <c r="H54" s="313" t="s">
        <v>30</v>
      </c>
      <c r="I54" s="313"/>
      <c r="J54" s="253"/>
    </row>
    <row r="55" spans="1:10" ht="16.5" hidden="1" outlineLevel="1" x14ac:dyDescent="0.15">
      <c r="A55" s="136">
        <f>B55-B47</f>
        <v>8</v>
      </c>
      <c r="B55" s="137">
        <v>43006</v>
      </c>
      <c r="C55" s="138">
        <v>2448</v>
      </c>
      <c r="D55" s="138">
        <v>2587</v>
      </c>
      <c r="E55" s="139">
        <f t="shared" ref="E55" si="31">-(C55-D55)/C55</f>
        <v>5.6781045751633986E-2</v>
      </c>
      <c r="F55" s="138">
        <f t="shared" ref="F55" si="32">-(C55-D55)*10</f>
        <v>1390</v>
      </c>
      <c r="G55" s="138" t="s">
        <v>150</v>
      </c>
      <c r="H55" s="313" t="s">
        <v>30</v>
      </c>
      <c r="I55" s="313"/>
      <c r="J55" s="253"/>
    </row>
    <row r="56" spans="1:10" ht="16.5" hidden="1" outlineLevel="1" x14ac:dyDescent="0.15">
      <c r="A56" s="136">
        <f>B56-B47</f>
        <v>9</v>
      </c>
      <c r="B56" s="137">
        <v>43007</v>
      </c>
      <c r="C56" s="138">
        <v>2444</v>
      </c>
      <c r="D56" s="138">
        <v>2580</v>
      </c>
      <c r="E56" s="139">
        <f t="shared" ref="E56" si="33">-(C56-D56)/C56</f>
        <v>5.5646481178396073E-2</v>
      </c>
      <c r="F56" s="138">
        <f t="shared" ref="F56" si="34">-(C56-D56)*10</f>
        <v>1360</v>
      </c>
      <c r="G56" s="138" t="s">
        <v>150</v>
      </c>
      <c r="H56" s="313" t="s">
        <v>30</v>
      </c>
      <c r="I56" s="313"/>
      <c r="J56" s="253"/>
    </row>
    <row r="57" spans="1:10" ht="16.5" hidden="1" outlineLevel="1" x14ac:dyDescent="0.15">
      <c r="A57" s="136"/>
      <c r="B57" s="137"/>
      <c r="C57" s="138"/>
      <c r="D57" s="138"/>
      <c r="E57" s="231"/>
      <c r="F57" s="138"/>
      <c r="G57" s="293"/>
      <c r="H57" s="313"/>
      <c r="I57" s="322"/>
      <c r="J57" s="255"/>
    </row>
    <row r="58" spans="1:10" ht="16.5" x14ac:dyDescent="0.15">
      <c r="A58" s="314"/>
      <c r="B58" s="96"/>
      <c r="C58" s="97"/>
      <c r="D58" s="97"/>
      <c r="E58" s="310"/>
      <c r="F58" s="311"/>
      <c r="G58" s="309"/>
      <c r="H58" s="312"/>
      <c r="I58" s="331"/>
      <c r="J58" s="330"/>
    </row>
    <row r="59" spans="1:10" ht="16.5" x14ac:dyDescent="0.15">
      <c r="A59" s="315"/>
      <c r="B59" s="316"/>
      <c r="C59" s="317"/>
      <c r="D59" s="317"/>
      <c r="E59" s="318"/>
      <c r="F59" s="317"/>
      <c r="G59" s="317"/>
      <c r="H59" s="317"/>
      <c r="I59" s="332"/>
    </row>
    <row r="62" spans="1:10" collapsed="1" x14ac:dyDescent="0.15">
      <c r="A62" s="757" t="s">
        <v>32</v>
      </c>
      <c r="B62" s="758"/>
      <c r="C62" s="758"/>
      <c r="D62" s="758"/>
      <c r="E62" s="758"/>
      <c r="F62" s="758"/>
      <c r="G62" s="758"/>
      <c r="H62" s="758"/>
      <c r="I62" s="759"/>
    </row>
    <row r="63" spans="1:10" hidden="1" outlineLevel="1" x14ac:dyDescent="0.15">
      <c r="A63" s="801" t="s">
        <v>101</v>
      </c>
      <c r="B63" s="802"/>
      <c r="C63" s="803"/>
      <c r="D63" s="180" t="s">
        <v>25</v>
      </c>
      <c r="E63" s="802" t="s">
        <v>102</v>
      </c>
      <c r="F63" s="803"/>
      <c r="G63" s="802" t="s">
        <v>103</v>
      </c>
      <c r="H63" s="802"/>
      <c r="I63" s="804"/>
    </row>
    <row r="64" spans="1:10" hidden="1" outlineLevel="1" x14ac:dyDescent="0.15">
      <c r="A64" s="181" t="s">
        <v>104</v>
      </c>
      <c r="B64" s="805" t="s">
        <v>198</v>
      </c>
      <c r="C64" s="806"/>
      <c r="D64" s="182" t="s">
        <v>106</v>
      </c>
      <c r="E64" s="824" t="s">
        <v>107</v>
      </c>
      <c r="F64" s="824"/>
      <c r="G64" s="807" t="s">
        <v>108</v>
      </c>
      <c r="H64" s="807"/>
      <c r="I64" s="825"/>
    </row>
    <row r="65" spans="1:9" hidden="1" outlineLevel="1" x14ac:dyDescent="0.15">
      <c r="A65" s="181" t="s">
        <v>104</v>
      </c>
      <c r="B65" s="805" t="s">
        <v>199</v>
      </c>
      <c r="C65" s="805"/>
      <c r="D65" s="183" t="s">
        <v>110</v>
      </c>
      <c r="E65" s="824" t="s">
        <v>111</v>
      </c>
      <c r="F65" s="824"/>
      <c r="G65" s="805" t="s">
        <v>112</v>
      </c>
      <c r="H65" s="805"/>
      <c r="I65" s="821"/>
    </row>
    <row r="66" spans="1:9" hidden="1" outlineLevel="1" x14ac:dyDescent="0.15">
      <c r="A66" s="820" t="s">
        <v>112</v>
      </c>
      <c r="B66" s="805"/>
      <c r="C66" s="806"/>
      <c r="D66" s="184"/>
      <c r="E66" s="805"/>
      <c r="F66" s="806"/>
      <c r="G66" s="805"/>
      <c r="H66" s="805"/>
      <c r="I66" s="821"/>
    </row>
    <row r="67" spans="1:9" hidden="1" outlineLevel="1" x14ac:dyDescent="0.15">
      <c r="A67" s="185" t="s">
        <v>104</v>
      </c>
      <c r="B67" s="822" t="s">
        <v>200</v>
      </c>
      <c r="C67" s="823"/>
      <c r="D67" s="182" t="s">
        <v>106</v>
      </c>
      <c r="E67" s="824" t="s">
        <v>115</v>
      </c>
      <c r="F67" s="824"/>
      <c r="G67" s="807" t="s">
        <v>201</v>
      </c>
      <c r="H67" s="807"/>
      <c r="I67" s="825"/>
    </row>
    <row r="68" spans="1:9" hidden="1" outlineLevel="1" x14ac:dyDescent="0.15">
      <c r="A68" s="248" t="s">
        <v>104</v>
      </c>
      <c r="B68" s="812" t="s">
        <v>199</v>
      </c>
      <c r="C68" s="813"/>
      <c r="D68" s="249" t="s">
        <v>110</v>
      </c>
      <c r="E68" s="814" t="s">
        <v>111</v>
      </c>
      <c r="F68" s="814"/>
      <c r="G68" s="795" t="s">
        <v>112</v>
      </c>
      <c r="H68" s="795"/>
      <c r="I68" s="925"/>
    </row>
    <row r="69" spans="1:9" x14ac:dyDescent="0.15">
      <c r="A69" s="192"/>
      <c r="B69" s="193"/>
      <c r="C69" s="192"/>
      <c r="D69" s="192"/>
      <c r="E69" s="194"/>
      <c r="F69" s="192"/>
      <c r="G69" s="192"/>
      <c r="H69" s="192"/>
      <c r="I69" s="194"/>
    </row>
    <row r="70" spans="1:9" ht="16.5" collapsed="1" x14ac:dyDescent="0.35">
      <c r="A70" s="818" t="s">
        <v>40</v>
      </c>
      <c r="B70" s="819"/>
      <c r="C70" s="819"/>
      <c r="D70" s="819"/>
      <c r="E70" s="819"/>
      <c r="F70" s="740"/>
      <c r="G70" s="740"/>
      <c r="H70" s="740"/>
      <c r="I70" s="741"/>
    </row>
    <row r="71" spans="1:9" hidden="1" outlineLevel="1" x14ac:dyDescent="0.15">
      <c r="A71" s="801" t="s">
        <v>117</v>
      </c>
      <c r="B71" s="803"/>
      <c r="C71" s="802" t="s">
        <v>25</v>
      </c>
      <c r="D71" s="803"/>
      <c r="E71" s="803"/>
      <c r="F71" s="803"/>
      <c r="G71" s="803"/>
      <c r="H71" s="803"/>
      <c r="I71" s="811"/>
    </row>
    <row r="72" spans="1:9" hidden="1" outlineLevel="1" x14ac:dyDescent="0.15">
      <c r="A72" s="189" t="s">
        <v>104</v>
      </c>
      <c r="B72" s="188" t="s">
        <v>118</v>
      </c>
      <c r="C72" s="795" t="s">
        <v>202</v>
      </c>
      <c r="D72" s="923"/>
      <c r="E72" s="923"/>
      <c r="F72" s="923"/>
      <c r="G72" s="923"/>
      <c r="H72" s="923"/>
      <c r="I72" s="924"/>
    </row>
    <row r="73" spans="1:9" x14ac:dyDescent="0.15">
      <c r="F73" s="192"/>
      <c r="G73" s="192"/>
      <c r="H73" s="192"/>
      <c r="I73" s="194"/>
    </row>
    <row r="74" spans="1:9" ht="16.5" collapsed="1" x14ac:dyDescent="0.35">
      <c r="A74" s="738" t="s">
        <v>33</v>
      </c>
      <c r="B74" s="739"/>
      <c r="C74" s="739"/>
      <c r="D74" s="739"/>
      <c r="E74" s="739"/>
      <c r="F74" s="740"/>
      <c r="G74" s="740"/>
      <c r="H74" s="740"/>
      <c r="I74" s="741"/>
    </row>
    <row r="75" spans="1:9" hidden="1" outlineLevel="1" x14ac:dyDescent="0.15">
      <c r="A75" s="801" t="s">
        <v>117</v>
      </c>
      <c r="B75" s="803"/>
      <c r="C75" s="802" t="s">
        <v>25</v>
      </c>
      <c r="D75" s="803"/>
      <c r="E75" s="803"/>
      <c r="F75" s="803"/>
      <c r="G75" s="803"/>
      <c r="H75" s="803"/>
      <c r="I75" s="811"/>
    </row>
    <row r="76" spans="1:9" hidden="1" outlineLevel="1" x14ac:dyDescent="0.15">
      <c r="A76" s="189" t="s">
        <v>104</v>
      </c>
      <c r="B76" s="188" t="s">
        <v>203</v>
      </c>
      <c r="C76" s="795" t="s">
        <v>204</v>
      </c>
      <c r="D76" s="923"/>
      <c r="E76" s="923"/>
      <c r="F76" s="923"/>
      <c r="G76" s="923"/>
      <c r="H76" s="923"/>
      <c r="I76" s="924"/>
    </row>
    <row r="77" spans="1:9" x14ac:dyDescent="0.15">
      <c r="A77" s="192"/>
      <c r="B77" s="193"/>
      <c r="C77" s="192"/>
      <c r="D77" s="192"/>
      <c r="E77" s="194"/>
      <c r="F77" s="192"/>
      <c r="G77" s="192"/>
      <c r="H77" s="192"/>
      <c r="I77" s="194"/>
    </row>
    <row r="78" spans="1:9" ht="16.5" collapsed="1" x14ac:dyDescent="0.35">
      <c r="A78" s="742" t="s">
        <v>35</v>
      </c>
      <c r="B78" s="743"/>
      <c r="C78" s="743"/>
      <c r="D78" s="743"/>
      <c r="E78" s="743"/>
      <c r="F78" s="740"/>
      <c r="G78" s="740"/>
      <c r="H78" s="740"/>
      <c r="I78" s="741"/>
    </row>
    <row r="79" spans="1:9" hidden="1" outlineLevel="1" x14ac:dyDescent="0.15">
      <c r="A79" s="801" t="s">
        <v>121</v>
      </c>
      <c r="B79" s="802"/>
      <c r="C79" s="803"/>
      <c r="D79" s="180" t="s">
        <v>25</v>
      </c>
      <c r="E79" s="802" t="s">
        <v>102</v>
      </c>
      <c r="F79" s="803"/>
      <c r="G79" s="802" t="s">
        <v>103</v>
      </c>
      <c r="H79" s="802"/>
      <c r="I79" s="804"/>
    </row>
    <row r="80" spans="1:9" hidden="1" outlineLevel="1" x14ac:dyDescent="0.15">
      <c r="A80" s="181" t="s">
        <v>205</v>
      </c>
      <c r="B80" s="805" t="s">
        <v>206</v>
      </c>
      <c r="C80" s="806"/>
      <c r="D80" s="182" t="s">
        <v>123</v>
      </c>
      <c r="E80" s="807" t="s">
        <v>124</v>
      </c>
      <c r="F80" s="806"/>
      <c r="G80" s="807" t="s">
        <v>125</v>
      </c>
      <c r="H80" s="808"/>
      <c r="I80" s="809"/>
    </row>
    <row r="81" spans="1:9" hidden="1" outlineLevel="1" x14ac:dyDescent="0.15">
      <c r="A81" s="189" t="s">
        <v>205</v>
      </c>
      <c r="B81" s="795" t="s">
        <v>207</v>
      </c>
      <c r="C81" s="796"/>
      <c r="D81" s="188"/>
      <c r="E81" s="795"/>
      <c r="F81" s="796"/>
      <c r="G81" s="795" t="s">
        <v>33</v>
      </c>
      <c r="H81" s="796"/>
      <c r="I81" s="797"/>
    </row>
    <row r="83" spans="1:9" collapsed="1" x14ac:dyDescent="0.15">
      <c r="A83" s="908" t="s">
        <v>208</v>
      </c>
      <c r="B83" s="909"/>
      <c r="C83" s="909"/>
      <c r="D83" s="909"/>
      <c r="E83" s="909"/>
      <c r="F83" s="909"/>
      <c r="G83" s="909"/>
      <c r="H83" s="909"/>
      <c r="I83" s="910"/>
    </row>
    <row r="84" spans="1:9" hidden="1" outlineLevel="1" collapsed="1" x14ac:dyDescent="0.15">
      <c r="A84" s="911" t="s">
        <v>196</v>
      </c>
      <c r="B84" s="912"/>
      <c r="C84" s="912"/>
      <c r="D84" s="912"/>
      <c r="E84" s="912"/>
      <c r="F84" s="912"/>
      <c r="G84" s="912"/>
      <c r="H84" s="912"/>
      <c r="I84" s="913"/>
    </row>
    <row r="85" spans="1:9" ht="78.75" hidden="1" customHeight="1" outlineLevel="2" x14ac:dyDescent="0.15">
      <c r="A85" s="914" t="s">
        <v>209</v>
      </c>
      <c r="B85" s="915"/>
      <c r="C85" s="915"/>
      <c r="D85" s="915"/>
      <c r="E85" s="915"/>
      <c r="F85" s="915"/>
      <c r="G85" s="915"/>
      <c r="H85" s="915"/>
      <c r="I85" s="916"/>
    </row>
    <row r="86" spans="1:9" hidden="1" outlineLevel="1" collapsed="1" x14ac:dyDescent="0.15">
      <c r="A86" s="917" t="s">
        <v>197</v>
      </c>
      <c r="B86" s="918"/>
      <c r="C86" s="918"/>
      <c r="D86" s="918"/>
      <c r="E86" s="918"/>
      <c r="F86" s="918"/>
      <c r="G86" s="918"/>
      <c r="H86" s="918"/>
      <c r="I86" s="919"/>
    </row>
    <row r="87" spans="1:9" ht="60.75" hidden="1" customHeight="1" outlineLevel="2" x14ac:dyDescent="0.15">
      <c r="A87" s="920" t="s">
        <v>210</v>
      </c>
      <c r="B87" s="921"/>
      <c r="C87" s="921"/>
      <c r="D87" s="921"/>
      <c r="E87" s="921"/>
      <c r="F87" s="921"/>
      <c r="G87" s="921"/>
      <c r="H87" s="921"/>
      <c r="I87" s="922"/>
    </row>
  </sheetData>
  <sortState ref="B2:I9">
    <sortCondition ref="B1"/>
  </sortState>
  <mergeCells count="51">
    <mergeCell ref="A2:I2"/>
    <mergeCell ref="A5:J5"/>
    <mergeCell ref="A9:J9"/>
    <mergeCell ref="A14:J14"/>
    <mergeCell ref="A18:J18"/>
    <mergeCell ref="A23:J23"/>
    <mergeCell ref="A44:J44"/>
    <mergeCell ref="A46:I46"/>
    <mergeCell ref="A48:J48"/>
    <mergeCell ref="A62:I62"/>
    <mergeCell ref="A63:C63"/>
    <mergeCell ref="E63:F63"/>
    <mergeCell ref="G63:I63"/>
    <mergeCell ref="B64:C64"/>
    <mergeCell ref="E64:F64"/>
    <mergeCell ref="G64:I64"/>
    <mergeCell ref="B65:C65"/>
    <mergeCell ref="E65:F65"/>
    <mergeCell ref="G65:I65"/>
    <mergeCell ref="A66:C66"/>
    <mergeCell ref="E66:F66"/>
    <mergeCell ref="G66:I66"/>
    <mergeCell ref="B67:C67"/>
    <mergeCell ref="E67:F67"/>
    <mergeCell ref="G67:I67"/>
    <mergeCell ref="B68:C68"/>
    <mergeCell ref="E68:F68"/>
    <mergeCell ref="G68:I68"/>
    <mergeCell ref="A70:I70"/>
    <mergeCell ref="A71:B71"/>
    <mergeCell ref="C71:I71"/>
    <mergeCell ref="C72:I72"/>
    <mergeCell ref="A74:I74"/>
    <mergeCell ref="A75:B75"/>
    <mergeCell ref="C75:I75"/>
    <mergeCell ref="C76:I76"/>
    <mergeCell ref="A78:I78"/>
    <mergeCell ref="A79:C79"/>
    <mergeCell ref="E79:F79"/>
    <mergeCell ref="G79:I79"/>
    <mergeCell ref="B80:C80"/>
    <mergeCell ref="E80:F80"/>
    <mergeCell ref="G80:I80"/>
    <mergeCell ref="B81:C81"/>
    <mergeCell ref="E81:F81"/>
    <mergeCell ref="G81:I81"/>
    <mergeCell ref="A83:I83"/>
    <mergeCell ref="A84:I84"/>
    <mergeCell ref="A85:I85"/>
    <mergeCell ref="A86:I86"/>
    <mergeCell ref="A87:I87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 x14ac:dyDescent="0.15"/>
  <cols>
    <col min="2" max="2" width="10" customWidth="1"/>
    <col min="9" max="9" width="10.25" customWidth="1"/>
  </cols>
  <sheetData>
    <row r="1" spans="1:10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outlineLevel="1" x14ac:dyDescent="0.15">
      <c r="A2" s="826" t="s">
        <v>211</v>
      </c>
      <c r="B2" s="827"/>
      <c r="C2" s="827"/>
      <c r="D2" s="827"/>
      <c r="E2" s="827"/>
      <c r="F2" s="827"/>
      <c r="G2" s="827"/>
      <c r="H2" s="827"/>
      <c r="I2" s="937"/>
    </row>
    <row r="3" spans="1:10" ht="16.5" outlineLevel="1" collapsed="1" x14ac:dyDescent="0.15">
      <c r="A3" s="122">
        <v>1</v>
      </c>
      <c r="B3" s="123">
        <v>43003</v>
      </c>
      <c r="C3" s="124">
        <v>5592</v>
      </c>
      <c r="D3" s="124">
        <v>5557</v>
      </c>
      <c r="E3" s="260">
        <f t="shared" ref="E3" si="0">(C3-D3)/C3</f>
        <v>6.2589413447782551E-3</v>
      </c>
      <c r="F3" s="124">
        <f>(C3-D3)*10</f>
        <v>350</v>
      </c>
      <c r="G3" s="124">
        <v>5552</v>
      </c>
      <c r="H3" s="261">
        <f>(G3-C3)*10</f>
        <v>-400</v>
      </c>
      <c r="I3" s="256">
        <f>(-H3-F3)/F3</f>
        <v>0.14285714285714285</v>
      </c>
      <c r="J3" s="276"/>
    </row>
    <row r="4" spans="1:10" ht="16.5" hidden="1" outlineLevel="2" x14ac:dyDescent="0.3">
      <c r="A4" s="938" t="s">
        <v>212</v>
      </c>
      <c r="B4" s="939"/>
      <c r="C4" s="939"/>
      <c r="D4" s="939"/>
      <c r="E4" s="939"/>
      <c r="F4" s="939"/>
      <c r="G4" s="939"/>
      <c r="H4" s="939"/>
      <c r="I4" s="939"/>
      <c r="J4" s="940"/>
    </row>
    <row r="5" spans="1:10" ht="36" hidden="1" outlineLevel="2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0" hidden="1" outlineLevel="2" x14ac:dyDescent="0.15">
      <c r="A6" s="262">
        <f>B6-B3</f>
        <v>1</v>
      </c>
      <c r="B6" s="101">
        <v>43004</v>
      </c>
      <c r="C6" s="102">
        <v>5602</v>
      </c>
      <c r="D6" s="102">
        <v>5562</v>
      </c>
      <c r="E6" s="103">
        <f>(C6-D6)/C6</f>
        <v>7.140307033202428E-3</v>
      </c>
      <c r="F6" s="102">
        <f>(C6-D6)*10</f>
        <v>400</v>
      </c>
      <c r="G6" s="263">
        <f>F6/I6</f>
        <v>4</v>
      </c>
      <c r="H6" s="102"/>
      <c r="I6" s="277">
        <f>(C6-C3)*10</f>
        <v>100</v>
      </c>
      <c r="J6" s="278">
        <f>I6/F6</f>
        <v>0.25</v>
      </c>
    </row>
    <row r="7" spans="1:10" hidden="1" outlineLevel="2" x14ac:dyDescent="0.15">
      <c r="A7" s="262">
        <f>B7-B3</f>
        <v>2</v>
      </c>
      <c r="B7" s="101">
        <v>43005</v>
      </c>
      <c r="C7" s="102">
        <v>5552</v>
      </c>
      <c r="D7" s="102">
        <v>5562</v>
      </c>
      <c r="E7" s="103"/>
      <c r="F7" s="102"/>
      <c r="G7" s="263">
        <f>F7/I7</f>
        <v>0</v>
      </c>
      <c r="H7" s="102"/>
      <c r="I7" s="279">
        <f>(C7-C3)*10</f>
        <v>-400</v>
      </c>
      <c r="J7" s="280">
        <f>I7/F6</f>
        <v>-1</v>
      </c>
    </row>
    <row r="8" spans="1:10" ht="16.5" hidden="1" outlineLevel="2" x14ac:dyDescent="0.3">
      <c r="A8" s="264"/>
      <c r="B8" s="265"/>
      <c r="C8" s="107"/>
      <c r="D8" s="266"/>
      <c r="E8" s="267"/>
      <c r="F8" s="268"/>
      <c r="G8" s="266"/>
      <c r="H8" s="266"/>
      <c r="I8" s="281"/>
      <c r="J8" s="153"/>
    </row>
    <row r="9" spans="1:10" ht="16.5" outlineLevel="1" x14ac:dyDescent="0.15">
      <c r="A9" s="122"/>
      <c r="B9" s="123"/>
      <c r="C9" s="124"/>
      <c r="D9" s="124"/>
      <c r="E9" s="269"/>
      <c r="F9" s="124"/>
      <c r="G9" s="124"/>
      <c r="H9" s="270"/>
      <c r="I9" s="190"/>
    </row>
    <row r="10" spans="1:10" ht="16.5" outlineLevel="1" x14ac:dyDescent="0.15">
      <c r="A10" s="271"/>
      <c r="B10" s="272"/>
      <c r="C10" s="273"/>
      <c r="D10" s="273"/>
      <c r="E10" s="274"/>
      <c r="F10" s="273"/>
      <c r="G10" s="273"/>
      <c r="H10" s="275"/>
      <c r="I10" s="282"/>
    </row>
    <row r="13" spans="1:10" collapsed="1" x14ac:dyDescent="0.15">
      <c r="A13" s="941" t="s">
        <v>213</v>
      </c>
      <c r="B13" s="942"/>
      <c r="C13" s="942"/>
      <c r="D13" s="942"/>
      <c r="E13" s="942"/>
      <c r="F13" s="942"/>
      <c r="G13" s="942"/>
      <c r="H13" s="942"/>
      <c r="I13" s="943"/>
    </row>
    <row r="14" spans="1:10" hidden="1" outlineLevel="3" collapsed="1" x14ac:dyDescent="0.15">
      <c r="A14" s="944" t="s">
        <v>214</v>
      </c>
      <c r="B14" s="945"/>
      <c r="C14" s="945"/>
      <c r="D14" s="945"/>
      <c r="E14" s="945"/>
      <c r="F14" s="945"/>
      <c r="G14" s="945"/>
      <c r="H14" s="945"/>
      <c r="I14" s="946"/>
    </row>
    <row r="15" spans="1:10" ht="113.25" hidden="1" customHeight="1" outlineLevel="4" x14ac:dyDescent="0.15">
      <c r="A15" s="947" t="s">
        <v>215</v>
      </c>
      <c r="B15" s="948"/>
      <c r="C15" s="948"/>
      <c r="D15" s="948"/>
      <c r="E15" s="948"/>
      <c r="F15" s="948"/>
      <c r="G15" s="948"/>
      <c r="H15" s="948"/>
      <c r="I15" s="949"/>
    </row>
    <row r="16" spans="1:10" hidden="1" outlineLevel="3" collapsed="1" x14ac:dyDescent="0.15">
      <c r="A16" s="917" t="s">
        <v>216</v>
      </c>
      <c r="B16" s="918"/>
      <c r="C16" s="918"/>
      <c r="D16" s="918"/>
      <c r="E16" s="918"/>
      <c r="F16" s="918"/>
      <c r="G16" s="918"/>
      <c r="H16" s="918"/>
      <c r="I16" s="919"/>
    </row>
    <row r="17" spans="1:9" ht="76.5" hidden="1" customHeight="1" outlineLevel="4" x14ac:dyDescent="0.15">
      <c r="A17" s="934" t="s">
        <v>217</v>
      </c>
      <c r="B17" s="935"/>
      <c r="C17" s="935"/>
      <c r="D17" s="935"/>
      <c r="E17" s="935"/>
      <c r="F17" s="935"/>
      <c r="G17" s="935"/>
      <c r="H17" s="935"/>
      <c r="I17" s="936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 x14ac:dyDescent="0.15"/>
  <cols>
    <col min="1" max="1" width="10" style="192" customWidth="1"/>
    <col min="2" max="2" width="13.375" style="193" customWidth="1"/>
    <col min="3" max="3" width="7.25" style="192" customWidth="1"/>
    <col min="4" max="4" width="11" style="192" customWidth="1"/>
    <col min="5" max="5" width="7.375" style="194" customWidth="1"/>
    <col min="6" max="6" width="7.125" style="192" customWidth="1"/>
    <col min="7" max="7" width="9.625" style="192" customWidth="1"/>
    <col min="8" max="8" width="8" style="192" customWidth="1"/>
    <col min="9" max="9" width="11.375" style="194" customWidth="1"/>
    <col min="10" max="10" width="9.625" style="192" customWidth="1"/>
    <col min="11" max="16384" width="9" style="192"/>
  </cols>
  <sheetData>
    <row r="1" spans="1:10" x14ac:dyDescent="0.15">
      <c r="A1" s="195" t="s">
        <v>13</v>
      </c>
      <c r="B1" s="196" t="s">
        <v>14</v>
      </c>
      <c r="C1" s="197" t="s">
        <v>87</v>
      </c>
      <c r="D1" s="197" t="s">
        <v>3</v>
      </c>
      <c r="E1" s="198" t="s">
        <v>16</v>
      </c>
      <c r="F1" s="197" t="s">
        <v>17</v>
      </c>
      <c r="G1" s="197" t="s">
        <v>88</v>
      </c>
      <c r="H1" s="197" t="s">
        <v>19</v>
      </c>
      <c r="I1" s="215" t="s">
        <v>20</v>
      </c>
    </row>
    <row r="2" spans="1:10" ht="16.5" x14ac:dyDescent="0.15">
      <c r="A2" s="954" t="s">
        <v>218</v>
      </c>
      <c r="B2" s="955"/>
      <c r="C2" s="955"/>
      <c r="D2" s="955"/>
      <c r="E2" s="955"/>
      <c r="F2" s="955"/>
      <c r="G2" s="955"/>
      <c r="H2" s="955"/>
      <c r="I2" s="956"/>
    </row>
    <row r="3" spans="1:10" ht="16.5" collapsed="1" x14ac:dyDescent="0.15">
      <c r="A3" s="181">
        <v>1</v>
      </c>
      <c r="B3" s="199">
        <v>39638</v>
      </c>
      <c r="C3" s="132">
        <v>10455</v>
      </c>
      <c r="D3" s="132">
        <v>10678</v>
      </c>
      <c r="E3" s="200">
        <f>-(C3-D3)/C3</f>
        <v>2.1329507412721185E-2</v>
      </c>
      <c r="F3" s="132">
        <v>10678</v>
      </c>
      <c r="G3" s="132">
        <v>4682</v>
      </c>
      <c r="H3" s="201">
        <f>(C3-G3)*10</f>
        <v>57730</v>
      </c>
      <c r="I3" s="216">
        <f>-H3/(0-F3)</f>
        <v>5.4064431541487172</v>
      </c>
      <c r="J3" s="150" t="s">
        <v>90</v>
      </c>
    </row>
    <row r="4" spans="1:10" ht="16.5" hidden="1" outlineLevel="1" x14ac:dyDescent="0.15">
      <c r="A4" s="926" t="s">
        <v>219</v>
      </c>
      <c r="B4" s="927"/>
      <c r="C4" s="927"/>
      <c r="D4" s="927"/>
      <c r="E4" s="927"/>
      <c r="F4" s="927"/>
      <c r="G4" s="927"/>
      <c r="H4" s="927"/>
      <c r="I4" s="927"/>
      <c r="J4" s="928"/>
    </row>
    <row r="5" spans="1:10" ht="36" hidden="1" outlineLevel="1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0" ht="16.5" hidden="1" outlineLevel="1" x14ac:dyDescent="0.15">
      <c r="A6" s="105">
        <f>B6-B3</f>
        <v>2</v>
      </c>
      <c r="B6" s="202">
        <v>39640</v>
      </c>
      <c r="C6" s="108">
        <v>10509</v>
      </c>
      <c r="D6" s="108"/>
      <c r="E6" s="109"/>
      <c r="F6" s="110"/>
      <c r="G6" s="108"/>
      <c r="H6" s="108"/>
      <c r="I6" s="217">
        <f>(C6-G3)*10</f>
        <v>58270</v>
      </c>
      <c r="J6" s="218"/>
    </row>
    <row r="7" spans="1:10" ht="16.5" collapsed="1" x14ac:dyDescent="0.15">
      <c r="A7" s="203">
        <v>2</v>
      </c>
      <c r="B7" s="204">
        <v>39868</v>
      </c>
      <c r="C7" s="205">
        <v>5090</v>
      </c>
      <c r="D7" s="205">
        <v>5252</v>
      </c>
      <c r="E7" s="206">
        <f>-(C7-D7)/C7</f>
        <v>3.182711198428291E-2</v>
      </c>
      <c r="F7" s="205">
        <f t="shared" ref="F7:F104" si="0">-(C7-D7)*10</f>
        <v>1620</v>
      </c>
      <c r="G7" s="205">
        <v>5255</v>
      </c>
      <c r="H7" s="207">
        <f t="shared" ref="H7:H104" si="1">(C7-G7)*10</f>
        <v>-1650</v>
      </c>
      <c r="I7" s="219">
        <f>(-H7-F7)/F7</f>
        <v>1.8518518518518517E-2</v>
      </c>
      <c r="J7" s="150" t="s">
        <v>90</v>
      </c>
    </row>
    <row r="8" spans="1:10" ht="16.5" hidden="1" outlineLevel="1" x14ac:dyDescent="0.15">
      <c r="A8" s="926" t="s">
        <v>219</v>
      </c>
      <c r="B8" s="927"/>
      <c r="C8" s="927"/>
      <c r="D8" s="927"/>
      <c r="E8" s="927"/>
      <c r="F8" s="927"/>
      <c r="G8" s="927"/>
      <c r="H8" s="927"/>
      <c r="I8" s="927"/>
      <c r="J8" s="928"/>
    </row>
    <row r="9" spans="1:10" ht="36" hidden="1" outlineLevel="1" x14ac:dyDescent="0.15">
      <c r="A9" s="100" t="s">
        <v>23</v>
      </c>
      <c r="B9" s="101" t="s">
        <v>14</v>
      </c>
      <c r="C9" s="102" t="s">
        <v>87</v>
      </c>
      <c r="D9" s="102" t="s">
        <v>3</v>
      </c>
      <c r="E9" s="103" t="s">
        <v>16</v>
      </c>
      <c r="F9" s="102" t="s">
        <v>17</v>
      </c>
      <c r="G9" s="104" t="s">
        <v>26</v>
      </c>
      <c r="H9" s="102" t="s">
        <v>25</v>
      </c>
      <c r="I9" s="103" t="s">
        <v>19</v>
      </c>
      <c r="J9" s="151" t="s">
        <v>147</v>
      </c>
    </row>
    <row r="10" spans="1:10" ht="16.5" hidden="1" outlineLevel="1" x14ac:dyDescent="0.15">
      <c r="A10" s="105">
        <f>B10-B7</f>
        <v>1</v>
      </c>
      <c r="B10" s="202">
        <v>39869</v>
      </c>
      <c r="C10" s="108">
        <v>5174</v>
      </c>
      <c r="D10" s="108"/>
      <c r="E10" s="109"/>
      <c r="F10" s="110"/>
      <c r="G10" s="108"/>
      <c r="H10" s="108"/>
      <c r="I10" s="217">
        <f>(C10-G7)*10</f>
        <v>-810</v>
      </c>
      <c r="J10" s="218"/>
    </row>
    <row r="11" spans="1:10" ht="16.5" collapsed="1" x14ac:dyDescent="0.15">
      <c r="A11" s="208">
        <v>3</v>
      </c>
      <c r="B11" s="209">
        <v>40000</v>
      </c>
      <c r="C11" s="210">
        <v>5795</v>
      </c>
      <c r="D11" s="210">
        <v>6269</v>
      </c>
      <c r="E11" s="211">
        <f>-(C11-D11)/C11</f>
        <v>8.1794650560828297E-2</v>
      </c>
      <c r="F11" s="210">
        <f t="shared" si="0"/>
        <v>4740</v>
      </c>
      <c r="G11" s="210">
        <v>5796</v>
      </c>
      <c r="H11" s="212">
        <f t="shared" si="1"/>
        <v>-10</v>
      </c>
      <c r="I11" s="220">
        <f>(-H11-F11)/F11</f>
        <v>-0.99789029535864981</v>
      </c>
      <c r="J11" s="150" t="s">
        <v>90</v>
      </c>
    </row>
    <row r="12" spans="1:10" ht="16.5" hidden="1" outlineLevel="1" x14ac:dyDescent="0.15">
      <c r="A12" s="926" t="s">
        <v>219</v>
      </c>
      <c r="B12" s="927"/>
      <c r="C12" s="927"/>
      <c r="D12" s="927"/>
      <c r="E12" s="927"/>
      <c r="F12" s="927"/>
      <c r="G12" s="927"/>
      <c r="H12" s="927"/>
      <c r="I12" s="927"/>
      <c r="J12" s="928"/>
    </row>
    <row r="13" spans="1:10" ht="36" hidden="1" outlineLevel="1" x14ac:dyDescent="0.15">
      <c r="A13" s="100" t="s">
        <v>23</v>
      </c>
      <c r="B13" s="101" t="s">
        <v>14</v>
      </c>
      <c r="C13" s="102" t="s">
        <v>87</v>
      </c>
      <c r="D13" s="102" t="s">
        <v>3</v>
      </c>
      <c r="E13" s="103" t="s">
        <v>16</v>
      </c>
      <c r="F13" s="102" t="s">
        <v>17</v>
      </c>
      <c r="G13" s="104" t="s">
        <v>26</v>
      </c>
      <c r="H13" s="102" t="s">
        <v>25</v>
      </c>
      <c r="I13" s="103" t="s">
        <v>19</v>
      </c>
      <c r="J13" s="151" t="s">
        <v>147</v>
      </c>
    </row>
    <row r="14" spans="1:10" ht="16.5" hidden="1" outlineLevel="1" x14ac:dyDescent="0.15">
      <c r="A14" s="105">
        <f>B14-B11</f>
        <v>14</v>
      </c>
      <c r="B14" s="202">
        <v>40014</v>
      </c>
      <c r="C14" s="108">
        <v>5844</v>
      </c>
      <c r="D14" s="108"/>
      <c r="E14" s="109"/>
      <c r="F14" s="110"/>
      <c r="G14" s="108"/>
      <c r="H14" s="108"/>
      <c r="I14" s="217">
        <f>(C14-G11)*10</f>
        <v>480</v>
      </c>
      <c r="J14" s="218"/>
    </row>
    <row r="15" spans="1:10" ht="17.25" customHeight="1" collapsed="1" x14ac:dyDescent="0.15">
      <c r="A15" s="208">
        <v>4</v>
      </c>
      <c r="B15" s="209">
        <v>40059</v>
      </c>
      <c r="C15" s="210">
        <v>6033</v>
      </c>
      <c r="D15" s="210">
        <v>6311</v>
      </c>
      <c r="E15" s="211">
        <f>-(C15-D15)/C15</f>
        <v>4.607989391679098E-2</v>
      </c>
      <c r="F15" s="210">
        <f t="shared" si="0"/>
        <v>2780</v>
      </c>
      <c r="G15" s="210">
        <v>5949</v>
      </c>
      <c r="H15" s="213">
        <f t="shared" si="1"/>
        <v>840</v>
      </c>
      <c r="I15" s="221">
        <f>-H15/(0-F15)</f>
        <v>0.30215827338129497</v>
      </c>
      <c r="J15" s="222" t="s">
        <v>152</v>
      </c>
    </row>
    <row r="16" spans="1:10" ht="17.25" hidden="1" customHeight="1" outlineLevel="1" x14ac:dyDescent="0.15">
      <c r="A16" s="926" t="s">
        <v>219</v>
      </c>
      <c r="B16" s="927"/>
      <c r="C16" s="927"/>
      <c r="D16" s="927"/>
      <c r="E16" s="927"/>
      <c r="F16" s="927"/>
      <c r="G16" s="927"/>
      <c r="H16" s="927"/>
      <c r="I16" s="927"/>
      <c r="J16" s="928"/>
    </row>
    <row r="17" spans="1:10" ht="36" hidden="1" outlineLevel="1" x14ac:dyDescent="0.15">
      <c r="A17" s="100" t="s">
        <v>23</v>
      </c>
      <c r="B17" s="101" t="s">
        <v>14</v>
      </c>
      <c r="C17" s="102" t="s">
        <v>87</v>
      </c>
      <c r="D17" s="102" t="s">
        <v>3</v>
      </c>
      <c r="E17" s="103" t="s">
        <v>16</v>
      </c>
      <c r="F17" s="102" t="s">
        <v>17</v>
      </c>
      <c r="G17" s="104" t="s">
        <v>26</v>
      </c>
      <c r="H17" s="102" t="s">
        <v>25</v>
      </c>
      <c r="I17" s="103" t="s">
        <v>19</v>
      </c>
      <c r="J17" s="151" t="s">
        <v>147</v>
      </c>
    </row>
    <row r="18" spans="1:10" ht="17.25" hidden="1" customHeight="1" outlineLevel="1" x14ac:dyDescent="0.15">
      <c r="A18" s="105">
        <f>B18-B15</f>
        <v>36</v>
      </c>
      <c r="B18" s="202">
        <v>40095</v>
      </c>
      <c r="C18" s="108">
        <v>5814</v>
      </c>
      <c r="D18" s="108"/>
      <c r="E18" s="109"/>
      <c r="F18" s="110"/>
      <c r="G18" s="108"/>
      <c r="H18" s="108"/>
      <c r="I18" s="217">
        <f>(C18-G15)*10</f>
        <v>-1350</v>
      </c>
      <c r="J18" s="218"/>
    </row>
    <row r="19" spans="1:10" ht="16.5" x14ac:dyDescent="0.15">
      <c r="A19" s="208">
        <v>5</v>
      </c>
      <c r="B19" s="209">
        <v>40308</v>
      </c>
      <c r="C19" s="210">
        <v>6826</v>
      </c>
      <c r="D19" s="210">
        <v>6936</v>
      </c>
      <c r="E19" s="214">
        <f>-(C19-D19)/C19</f>
        <v>1.6114854966305305E-2</v>
      </c>
      <c r="F19" s="210">
        <f t="shared" si="0"/>
        <v>1100</v>
      </c>
      <c r="G19" s="210">
        <v>6395</v>
      </c>
      <c r="H19" s="213">
        <f t="shared" si="1"/>
        <v>4310</v>
      </c>
      <c r="I19" s="221">
        <f>-H19/(0-F19)</f>
        <v>3.918181818181818</v>
      </c>
    </row>
    <row r="20" spans="1:10" ht="16.5" x14ac:dyDescent="0.15">
      <c r="A20" s="208">
        <v>6</v>
      </c>
      <c r="B20" s="209">
        <v>40668</v>
      </c>
      <c r="C20" s="210">
        <v>9082</v>
      </c>
      <c r="D20" s="210">
        <v>9227</v>
      </c>
      <c r="E20" s="214">
        <f>-(C20-D20)/C20</f>
        <v>1.596564633340674E-2</v>
      </c>
      <c r="F20" s="210">
        <f t="shared" si="0"/>
        <v>1450</v>
      </c>
      <c r="G20" s="210">
        <v>9139</v>
      </c>
      <c r="H20" s="212">
        <f t="shared" si="1"/>
        <v>-570</v>
      </c>
      <c r="I20" s="220">
        <f>(-H20-F20)/F20</f>
        <v>-0.60689655172413792</v>
      </c>
    </row>
    <row r="21" spans="1:10" ht="16.5" collapsed="1" x14ac:dyDescent="0.15">
      <c r="A21" s="208">
        <v>7</v>
      </c>
      <c r="B21" s="209">
        <v>40716</v>
      </c>
      <c r="C21" s="210">
        <v>9070</v>
      </c>
      <c r="D21" s="210">
        <v>9233</v>
      </c>
      <c r="E21" s="211">
        <f>-(C21-D21)/C21</f>
        <v>1.7971334068357221E-2</v>
      </c>
      <c r="F21" s="210">
        <f t="shared" si="0"/>
        <v>1630</v>
      </c>
      <c r="G21" s="210">
        <v>9056</v>
      </c>
      <c r="H21" s="213">
        <f t="shared" si="1"/>
        <v>140</v>
      </c>
      <c r="I21" s="221">
        <f>-H21/(0-F21)</f>
        <v>8.5889570552147243E-2</v>
      </c>
      <c r="J21" s="222" t="s">
        <v>152</v>
      </c>
    </row>
    <row r="22" spans="1:10" ht="16.5" hidden="1" outlineLevel="1" x14ac:dyDescent="0.15">
      <c r="A22" s="926" t="s">
        <v>219</v>
      </c>
      <c r="B22" s="927"/>
      <c r="C22" s="927"/>
      <c r="D22" s="927"/>
      <c r="E22" s="927"/>
      <c r="F22" s="927"/>
      <c r="G22" s="927"/>
      <c r="H22" s="927"/>
      <c r="I22" s="927"/>
      <c r="J22" s="928"/>
    </row>
    <row r="23" spans="1:10" ht="36" hidden="1" outlineLevel="1" x14ac:dyDescent="0.15">
      <c r="A23" s="100" t="s">
        <v>23</v>
      </c>
      <c r="B23" s="101" t="s">
        <v>14</v>
      </c>
      <c r="C23" s="102" t="s">
        <v>87</v>
      </c>
      <c r="D23" s="102" t="s">
        <v>3</v>
      </c>
      <c r="E23" s="103" t="s">
        <v>16</v>
      </c>
      <c r="F23" s="102" t="s">
        <v>17</v>
      </c>
      <c r="G23" s="104" t="s">
        <v>26</v>
      </c>
      <c r="H23" s="102" t="s">
        <v>25</v>
      </c>
      <c r="I23" s="103" t="s">
        <v>19</v>
      </c>
      <c r="J23" s="151" t="s">
        <v>147</v>
      </c>
    </row>
    <row r="24" spans="1:10" ht="16.5" hidden="1" outlineLevel="1" x14ac:dyDescent="0.15">
      <c r="A24" s="105">
        <f>B24-B21</f>
        <v>16</v>
      </c>
      <c r="B24" s="202">
        <v>40732</v>
      </c>
      <c r="C24" s="108">
        <v>8955</v>
      </c>
      <c r="D24" s="108"/>
      <c r="E24" s="109"/>
      <c r="F24" s="110"/>
      <c r="G24" s="108"/>
      <c r="H24" s="108"/>
      <c r="I24" s="217">
        <f>(C24-G21)*10</f>
        <v>-1010</v>
      </c>
      <c r="J24" s="218"/>
    </row>
    <row r="25" spans="1:10" ht="16.5" collapsed="1" x14ac:dyDescent="0.15">
      <c r="A25" s="208">
        <v>8</v>
      </c>
      <c r="B25" s="209">
        <v>40765</v>
      </c>
      <c r="C25" s="210">
        <v>8690</v>
      </c>
      <c r="D25" s="210">
        <v>9023</v>
      </c>
      <c r="E25" s="211">
        <f>-(C25-D25)/C25</f>
        <v>3.8319907940161102E-2</v>
      </c>
      <c r="F25" s="210">
        <f t="shared" si="0"/>
        <v>3330</v>
      </c>
      <c r="G25" s="210">
        <v>8945</v>
      </c>
      <c r="H25" s="212">
        <f t="shared" si="1"/>
        <v>-2550</v>
      </c>
      <c r="I25" s="220">
        <f>(-H25-F25)/F25</f>
        <v>-0.23423423423423423</v>
      </c>
      <c r="J25" s="150" t="s">
        <v>90</v>
      </c>
    </row>
    <row r="26" spans="1:10" ht="16.5" hidden="1" outlineLevel="1" x14ac:dyDescent="0.15">
      <c r="A26" s="926" t="s">
        <v>219</v>
      </c>
      <c r="B26" s="927"/>
      <c r="C26" s="927"/>
      <c r="D26" s="927"/>
      <c r="E26" s="927"/>
      <c r="F26" s="927"/>
      <c r="G26" s="927"/>
      <c r="H26" s="927"/>
      <c r="I26" s="927"/>
      <c r="J26" s="928"/>
    </row>
    <row r="27" spans="1:10" ht="36" hidden="1" outlineLevel="1" x14ac:dyDescent="0.15">
      <c r="A27" s="100" t="s">
        <v>23</v>
      </c>
      <c r="B27" s="101" t="s">
        <v>14</v>
      </c>
      <c r="C27" s="102" t="s">
        <v>87</v>
      </c>
      <c r="D27" s="102" t="s">
        <v>3</v>
      </c>
      <c r="E27" s="103" t="s">
        <v>16</v>
      </c>
      <c r="F27" s="102" t="s">
        <v>17</v>
      </c>
      <c r="G27" s="104" t="s">
        <v>26</v>
      </c>
      <c r="H27" s="102" t="s">
        <v>25</v>
      </c>
      <c r="I27" s="103" t="s">
        <v>19</v>
      </c>
      <c r="J27" s="151" t="s">
        <v>147</v>
      </c>
    </row>
    <row r="28" spans="1:10" ht="16.5" hidden="1" outlineLevel="1" x14ac:dyDescent="0.15">
      <c r="A28" s="105">
        <f>B28-B25</f>
        <v>13</v>
      </c>
      <c r="B28" s="202">
        <v>40778</v>
      </c>
      <c r="C28" s="108">
        <v>8913</v>
      </c>
      <c r="D28" s="108"/>
      <c r="E28" s="109"/>
      <c r="F28" s="110"/>
      <c r="G28" s="108"/>
      <c r="H28" s="108"/>
      <c r="I28" s="217">
        <f>(C28-G25)*10</f>
        <v>-320</v>
      </c>
      <c r="J28" s="218"/>
    </row>
    <row r="29" spans="1:10" ht="16.5" collapsed="1" x14ac:dyDescent="0.15">
      <c r="A29" s="208">
        <v>9</v>
      </c>
      <c r="B29" s="209">
        <v>40805</v>
      </c>
      <c r="C29" s="210">
        <v>8649</v>
      </c>
      <c r="D29" s="210">
        <v>8897</v>
      </c>
      <c r="E29" s="211">
        <f>-(C29-D29)/C29</f>
        <v>2.8673835125448029E-2</v>
      </c>
      <c r="F29" s="210">
        <f t="shared" si="0"/>
        <v>2480</v>
      </c>
      <c r="G29" s="210">
        <v>8051</v>
      </c>
      <c r="H29" s="213">
        <f t="shared" si="1"/>
        <v>5980</v>
      </c>
      <c r="I29" s="221">
        <f>-H29/(0-F29)</f>
        <v>2.411290322580645</v>
      </c>
      <c r="J29" s="222" t="s">
        <v>152</v>
      </c>
    </row>
    <row r="30" spans="1:10" ht="16.5" hidden="1" outlineLevel="1" x14ac:dyDescent="0.15">
      <c r="A30" s="926" t="s">
        <v>219</v>
      </c>
      <c r="B30" s="927"/>
      <c r="C30" s="927"/>
      <c r="D30" s="927"/>
      <c r="E30" s="927"/>
      <c r="F30" s="927"/>
      <c r="G30" s="927"/>
      <c r="H30" s="927"/>
      <c r="I30" s="927"/>
      <c r="J30" s="928"/>
    </row>
    <row r="31" spans="1:10" ht="36" hidden="1" outlineLevel="1" x14ac:dyDescent="0.15">
      <c r="A31" s="100" t="s">
        <v>23</v>
      </c>
      <c r="B31" s="101" t="s">
        <v>14</v>
      </c>
      <c r="C31" s="102" t="s">
        <v>87</v>
      </c>
      <c r="D31" s="102" t="s">
        <v>3</v>
      </c>
      <c r="E31" s="103" t="s">
        <v>16</v>
      </c>
      <c r="F31" s="102" t="s">
        <v>17</v>
      </c>
      <c r="G31" s="104" t="s">
        <v>26</v>
      </c>
      <c r="H31" s="102" t="s">
        <v>25</v>
      </c>
      <c r="I31" s="103" t="s">
        <v>19</v>
      </c>
      <c r="J31" s="151" t="s">
        <v>147</v>
      </c>
    </row>
    <row r="32" spans="1:10" ht="16.5" hidden="1" outlineLevel="1" x14ac:dyDescent="0.15">
      <c r="A32" s="105">
        <f>B32-B29</f>
        <v>36</v>
      </c>
      <c r="B32" s="202">
        <v>40841</v>
      </c>
      <c r="C32" s="108">
        <v>7991</v>
      </c>
      <c r="D32" s="108"/>
      <c r="E32" s="109"/>
      <c r="F32" s="110"/>
      <c r="G32" s="108"/>
      <c r="H32" s="108"/>
      <c r="I32" s="217">
        <f>(C32-G29)*10</f>
        <v>-600</v>
      </c>
      <c r="J32" s="218"/>
    </row>
    <row r="33" spans="1:10" ht="16.5" collapsed="1" x14ac:dyDescent="0.15">
      <c r="A33" s="208">
        <v>10</v>
      </c>
      <c r="B33" s="209">
        <v>40872</v>
      </c>
      <c r="C33" s="210">
        <v>7763</v>
      </c>
      <c r="D33" s="210">
        <v>8041</v>
      </c>
      <c r="E33" s="211">
        <f t="shared" ref="E33:E104" si="2">-(C33-D33)/C33</f>
        <v>3.5810897848769806E-2</v>
      </c>
      <c r="F33" s="210">
        <f t="shared" si="0"/>
        <v>2780</v>
      </c>
      <c r="G33" s="210">
        <v>7941</v>
      </c>
      <c r="H33" s="212">
        <f t="shared" si="1"/>
        <v>-1780</v>
      </c>
      <c r="I33" s="220">
        <f>(-H33-F33)/F33</f>
        <v>-0.35971223021582732</v>
      </c>
      <c r="J33" s="150" t="s">
        <v>90</v>
      </c>
    </row>
    <row r="34" spans="1:10" ht="16.5" hidden="1" outlineLevel="1" x14ac:dyDescent="0.15">
      <c r="A34" s="926" t="s">
        <v>219</v>
      </c>
      <c r="B34" s="927"/>
      <c r="C34" s="927"/>
      <c r="D34" s="927"/>
      <c r="E34" s="927"/>
      <c r="F34" s="927"/>
      <c r="G34" s="927"/>
      <c r="H34" s="927"/>
      <c r="I34" s="927"/>
      <c r="J34" s="928"/>
    </row>
    <row r="35" spans="1:10" ht="36" hidden="1" outlineLevel="1" x14ac:dyDescent="0.15">
      <c r="A35" s="100" t="s">
        <v>23</v>
      </c>
      <c r="B35" s="101" t="s">
        <v>14</v>
      </c>
      <c r="C35" s="102" t="s">
        <v>87</v>
      </c>
      <c r="D35" s="102" t="s">
        <v>3</v>
      </c>
      <c r="E35" s="103" t="s">
        <v>16</v>
      </c>
      <c r="F35" s="102" t="s">
        <v>17</v>
      </c>
      <c r="G35" s="104" t="s">
        <v>26</v>
      </c>
      <c r="H35" s="102" t="s">
        <v>25</v>
      </c>
      <c r="I35" s="103" t="s">
        <v>19</v>
      </c>
      <c r="J35" s="151" t="s">
        <v>147</v>
      </c>
    </row>
    <row r="36" spans="1:10" ht="16.5" hidden="1" outlineLevel="1" x14ac:dyDescent="0.15">
      <c r="A36" s="105">
        <f>B36-B33</f>
        <v>6</v>
      </c>
      <c r="B36" s="202">
        <v>40878</v>
      </c>
      <c r="C36" s="108">
        <v>7972</v>
      </c>
      <c r="D36" s="108"/>
      <c r="E36" s="109"/>
      <c r="F36" s="110"/>
      <c r="G36" s="108"/>
      <c r="H36" s="108"/>
      <c r="I36" s="217">
        <f>(C36-G33)*10</f>
        <v>310</v>
      </c>
      <c r="J36" s="218"/>
    </row>
    <row r="37" spans="1:10" ht="16.5" collapsed="1" x14ac:dyDescent="0.15">
      <c r="A37" s="208">
        <v>11</v>
      </c>
      <c r="B37" s="209">
        <v>41044</v>
      </c>
      <c r="C37" s="210">
        <v>8206</v>
      </c>
      <c r="D37" s="210">
        <v>8694</v>
      </c>
      <c r="E37" s="211">
        <f t="shared" si="2"/>
        <v>5.9468681452595665E-2</v>
      </c>
      <c r="F37" s="210">
        <f t="shared" si="0"/>
        <v>4880</v>
      </c>
      <c r="G37" s="210">
        <v>7921</v>
      </c>
      <c r="H37" s="213">
        <f t="shared" si="1"/>
        <v>2850</v>
      </c>
      <c r="I37" s="221">
        <f>-H37/(0-F37)</f>
        <v>0.58401639344262291</v>
      </c>
      <c r="J37" s="155" t="s">
        <v>220</v>
      </c>
    </row>
    <row r="38" spans="1:10" ht="16.5" hidden="1" outlineLevel="2" x14ac:dyDescent="0.15">
      <c r="A38" s="926" t="s">
        <v>219</v>
      </c>
      <c r="B38" s="927"/>
      <c r="C38" s="927"/>
      <c r="D38" s="927"/>
      <c r="E38" s="927"/>
      <c r="F38" s="927"/>
      <c r="G38" s="927"/>
      <c r="H38" s="927"/>
      <c r="I38" s="927"/>
      <c r="J38" s="928"/>
    </row>
    <row r="39" spans="1:10" ht="36" hidden="1" outlineLevel="2" x14ac:dyDescent="0.15">
      <c r="A39" s="100" t="s">
        <v>23</v>
      </c>
      <c r="B39" s="101" t="s">
        <v>14</v>
      </c>
      <c r="C39" s="102" t="s">
        <v>87</v>
      </c>
      <c r="D39" s="102" t="s">
        <v>3</v>
      </c>
      <c r="E39" s="103" t="s">
        <v>16</v>
      </c>
      <c r="F39" s="102" t="s">
        <v>17</v>
      </c>
      <c r="G39" s="104" t="s">
        <v>26</v>
      </c>
      <c r="H39" s="102" t="s">
        <v>25</v>
      </c>
      <c r="I39" s="103" t="s">
        <v>19</v>
      </c>
      <c r="J39" s="151" t="s">
        <v>147</v>
      </c>
    </row>
    <row r="40" spans="1:10" ht="16.5" hidden="1" outlineLevel="2" x14ac:dyDescent="0.15">
      <c r="A40" s="105">
        <f>B40-B37</f>
        <v>27</v>
      </c>
      <c r="B40" s="202">
        <v>41071</v>
      </c>
      <c r="C40" s="108">
        <v>7901</v>
      </c>
      <c r="D40" s="108"/>
      <c r="E40" s="109"/>
      <c r="F40" s="110"/>
      <c r="G40" s="108"/>
      <c r="H40" s="108"/>
      <c r="I40" s="217">
        <f>(C40-G37)*10</f>
        <v>-200</v>
      </c>
      <c r="J40" s="218"/>
    </row>
    <row r="41" spans="1:10" ht="16.5" collapsed="1" x14ac:dyDescent="0.15">
      <c r="A41" s="208">
        <v>12</v>
      </c>
      <c r="B41" s="209">
        <v>41113</v>
      </c>
      <c r="C41" s="210">
        <v>7876</v>
      </c>
      <c r="D41" s="210">
        <v>8068</v>
      </c>
      <c r="E41" s="211">
        <f t="shared" si="2"/>
        <v>2.4377856780091418E-2</v>
      </c>
      <c r="F41" s="210">
        <f t="shared" si="0"/>
        <v>1920</v>
      </c>
      <c r="G41" s="210">
        <v>7834</v>
      </c>
      <c r="H41" s="213">
        <f t="shared" si="1"/>
        <v>420</v>
      </c>
      <c r="I41" s="221">
        <f>-H41/(0-F41)</f>
        <v>0.21875</v>
      </c>
      <c r="J41" s="150" t="s">
        <v>90</v>
      </c>
    </row>
    <row r="42" spans="1:10" ht="16.5" hidden="1" outlineLevel="1" x14ac:dyDescent="0.15">
      <c r="A42" s="926" t="s">
        <v>219</v>
      </c>
      <c r="B42" s="927"/>
      <c r="C42" s="927"/>
      <c r="D42" s="927"/>
      <c r="E42" s="927"/>
      <c r="F42" s="927"/>
      <c r="G42" s="927"/>
      <c r="H42" s="927"/>
      <c r="I42" s="927"/>
      <c r="J42" s="928"/>
    </row>
    <row r="43" spans="1:10" ht="36" hidden="1" outlineLevel="1" x14ac:dyDescent="0.15">
      <c r="A43" s="100" t="s">
        <v>23</v>
      </c>
      <c r="B43" s="101" t="s">
        <v>14</v>
      </c>
      <c r="C43" s="102" t="s">
        <v>87</v>
      </c>
      <c r="D43" s="102" t="s">
        <v>3</v>
      </c>
      <c r="E43" s="103" t="s">
        <v>16</v>
      </c>
      <c r="F43" s="102" t="s">
        <v>17</v>
      </c>
      <c r="G43" s="104" t="s">
        <v>26</v>
      </c>
      <c r="H43" s="102" t="s">
        <v>25</v>
      </c>
      <c r="I43" s="103" t="s">
        <v>19</v>
      </c>
      <c r="J43" s="151" t="s">
        <v>147</v>
      </c>
    </row>
    <row r="44" spans="1:10" ht="16.5" hidden="1" outlineLevel="1" x14ac:dyDescent="0.15">
      <c r="A44" s="105">
        <f>B44-B41</f>
        <v>15</v>
      </c>
      <c r="B44" s="202">
        <v>41128</v>
      </c>
      <c r="C44" s="108">
        <v>7838</v>
      </c>
      <c r="D44" s="108"/>
      <c r="E44" s="109"/>
      <c r="F44" s="110"/>
      <c r="G44" s="108"/>
      <c r="H44" s="108"/>
      <c r="I44" s="217">
        <f>(C44-G41)*10</f>
        <v>40</v>
      </c>
      <c r="J44" s="218"/>
    </row>
    <row r="45" spans="1:10" ht="16.5" collapsed="1" x14ac:dyDescent="0.15">
      <c r="A45" s="208">
        <v>13</v>
      </c>
      <c r="B45" s="209">
        <v>41172</v>
      </c>
      <c r="C45" s="210">
        <v>7836</v>
      </c>
      <c r="D45" s="210">
        <v>8088</v>
      </c>
      <c r="E45" s="211">
        <f t="shared" si="2"/>
        <v>3.2159264931087291E-2</v>
      </c>
      <c r="F45" s="210">
        <f t="shared" si="0"/>
        <v>2520</v>
      </c>
      <c r="G45" s="210">
        <v>6714</v>
      </c>
      <c r="H45" s="213">
        <f t="shared" si="1"/>
        <v>11220</v>
      </c>
      <c r="I45" s="221">
        <f>-H45/(0-F45)</f>
        <v>4.4523809523809526</v>
      </c>
      <c r="J45" s="155" t="s">
        <v>220</v>
      </c>
    </row>
    <row r="46" spans="1:10" ht="16.5" hidden="1" outlineLevel="1" x14ac:dyDescent="0.15">
      <c r="A46" s="926" t="s">
        <v>219</v>
      </c>
      <c r="B46" s="927"/>
      <c r="C46" s="927"/>
      <c r="D46" s="927"/>
      <c r="E46" s="927"/>
      <c r="F46" s="927"/>
      <c r="G46" s="927"/>
      <c r="H46" s="927"/>
      <c r="I46" s="927"/>
      <c r="J46" s="928"/>
    </row>
    <row r="47" spans="1:10" ht="36" hidden="1" outlineLevel="1" x14ac:dyDescent="0.15">
      <c r="A47" s="100" t="s">
        <v>23</v>
      </c>
      <c r="B47" s="101" t="s">
        <v>14</v>
      </c>
      <c r="C47" s="102" t="s">
        <v>87</v>
      </c>
      <c r="D47" s="102" t="s">
        <v>3</v>
      </c>
      <c r="E47" s="103" t="s">
        <v>16</v>
      </c>
      <c r="F47" s="102" t="s">
        <v>17</v>
      </c>
      <c r="G47" s="104" t="s">
        <v>26</v>
      </c>
      <c r="H47" s="102" t="s">
        <v>25</v>
      </c>
      <c r="I47" s="103" t="s">
        <v>19</v>
      </c>
      <c r="J47" s="151" t="s">
        <v>147</v>
      </c>
    </row>
    <row r="48" spans="1:10" ht="16.5" hidden="1" outlineLevel="1" x14ac:dyDescent="0.15">
      <c r="A48" s="105">
        <f>B48-B45</f>
        <v>34</v>
      </c>
      <c r="B48" s="202">
        <v>41206</v>
      </c>
      <c r="C48" s="108">
        <v>7194</v>
      </c>
      <c r="D48" s="108"/>
      <c r="E48" s="109"/>
      <c r="F48" s="110"/>
      <c r="G48" s="108"/>
      <c r="H48" s="108"/>
      <c r="I48" s="217">
        <f>(C48-G45)*10</f>
        <v>4800</v>
      </c>
      <c r="J48" s="218"/>
    </row>
    <row r="49" spans="1:10" ht="16.5" collapsed="1" x14ac:dyDescent="0.15">
      <c r="A49" s="208">
        <v>14</v>
      </c>
      <c r="B49" s="209">
        <v>41333</v>
      </c>
      <c r="C49" s="210">
        <v>6549</v>
      </c>
      <c r="D49" s="210">
        <v>6876</v>
      </c>
      <c r="E49" s="211">
        <f t="shared" si="2"/>
        <v>4.9931287219422811E-2</v>
      </c>
      <c r="F49" s="210">
        <f t="shared" si="0"/>
        <v>3270</v>
      </c>
      <c r="G49" s="210">
        <v>6150</v>
      </c>
      <c r="H49" s="213">
        <f t="shared" si="1"/>
        <v>3990</v>
      </c>
      <c r="I49" s="221">
        <f>-H49/(0-F49)</f>
        <v>1.2201834862385321</v>
      </c>
      <c r="J49" s="155" t="s">
        <v>220</v>
      </c>
    </row>
    <row r="50" spans="1:10" ht="16.5" hidden="1" outlineLevel="1" x14ac:dyDescent="0.15">
      <c r="A50" s="926" t="s">
        <v>219</v>
      </c>
      <c r="B50" s="927"/>
      <c r="C50" s="927"/>
      <c r="D50" s="927"/>
      <c r="E50" s="927"/>
      <c r="F50" s="927"/>
      <c r="G50" s="927"/>
      <c r="H50" s="927"/>
      <c r="I50" s="927"/>
      <c r="J50" s="928"/>
    </row>
    <row r="51" spans="1:10" ht="36" hidden="1" outlineLevel="1" x14ac:dyDescent="0.15">
      <c r="A51" s="100" t="s">
        <v>23</v>
      </c>
      <c r="B51" s="101" t="s">
        <v>14</v>
      </c>
      <c r="C51" s="102" t="s">
        <v>87</v>
      </c>
      <c r="D51" s="102" t="s">
        <v>3</v>
      </c>
      <c r="E51" s="103" t="s">
        <v>16</v>
      </c>
      <c r="F51" s="102" t="s">
        <v>17</v>
      </c>
      <c r="G51" s="104" t="s">
        <v>26</v>
      </c>
      <c r="H51" s="102" t="s">
        <v>25</v>
      </c>
      <c r="I51" s="103" t="s">
        <v>19</v>
      </c>
      <c r="J51" s="151" t="s">
        <v>147</v>
      </c>
    </row>
    <row r="52" spans="1:10" ht="16.5" hidden="1" outlineLevel="1" x14ac:dyDescent="0.15">
      <c r="A52" s="105">
        <f>B52-B49</f>
        <v>27</v>
      </c>
      <c r="B52" s="202">
        <v>41360</v>
      </c>
      <c r="C52" s="108">
        <v>6361</v>
      </c>
      <c r="D52" s="108"/>
      <c r="E52" s="109"/>
      <c r="F52" s="110"/>
      <c r="G52" s="108"/>
      <c r="H52" s="108"/>
      <c r="I52" s="217">
        <f>(C52-G49)*10</f>
        <v>2110</v>
      </c>
      <c r="J52" s="218"/>
    </row>
    <row r="53" spans="1:10" ht="16.5" collapsed="1" x14ac:dyDescent="0.15">
      <c r="A53" s="208">
        <v>15</v>
      </c>
      <c r="B53" s="209">
        <v>41451</v>
      </c>
      <c r="C53" s="210">
        <v>5928</v>
      </c>
      <c r="D53" s="210">
        <v>6160</v>
      </c>
      <c r="E53" s="211">
        <f t="shared" si="2"/>
        <v>3.9136302294197033E-2</v>
      </c>
      <c r="F53" s="210">
        <f t="shared" si="0"/>
        <v>2320</v>
      </c>
      <c r="G53" s="210">
        <v>5534</v>
      </c>
      <c r="H53" s="213">
        <f t="shared" si="1"/>
        <v>3940</v>
      </c>
      <c r="I53" s="221">
        <f>-H53/(0-F53)</f>
        <v>1.6982758620689655</v>
      </c>
      <c r="J53" s="150" t="s">
        <v>90</v>
      </c>
    </row>
    <row r="54" spans="1:10" ht="16.5" hidden="1" outlineLevel="1" x14ac:dyDescent="0.15">
      <c r="A54" s="926" t="s">
        <v>219</v>
      </c>
      <c r="B54" s="927"/>
      <c r="C54" s="927"/>
      <c r="D54" s="927"/>
      <c r="E54" s="927"/>
      <c r="F54" s="927"/>
      <c r="G54" s="927"/>
      <c r="H54" s="927"/>
      <c r="I54" s="927"/>
      <c r="J54" s="928"/>
    </row>
    <row r="55" spans="1:10" ht="36" hidden="1" outlineLevel="1" x14ac:dyDescent="0.15">
      <c r="A55" s="100" t="s">
        <v>23</v>
      </c>
      <c r="B55" s="101" t="s">
        <v>14</v>
      </c>
      <c r="C55" s="102" t="s">
        <v>87</v>
      </c>
      <c r="D55" s="102" t="s">
        <v>3</v>
      </c>
      <c r="E55" s="103" t="s">
        <v>16</v>
      </c>
      <c r="F55" s="102" t="s">
        <v>17</v>
      </c>
      <c r="G55" s="104" t="s">
        <v>26</v>
      </c>
      <c r="H55" s="102" t="s">
        <v>25</v>
      </c>
      <c r="I55" s="103" t="s">
        <v>19</v>
      </c>
      <c r="J55" s="151" t="s">
        <v>147</v>
      </c>
    </row>
    <row r="56" spans="1:10" ht="16.5" hidden="1" outlineLevel="1" x14ac:dyDescent="0.15">
      <c r="A56" s="105">
        <f>B56-B53</f>
        <v>15</v>
      </c>
      <c r="B56" s="202">
        <v>41466</v>
      </c>
      <c r="C56" s="108">
        <v>5932</v>
      </c>
      <c r="D56" s="108"/>
      <c r="E56" s="109"/>
      <c r="F56" s="110"/>
      <c r="G56" s="108"/>
      <c r="H56" s="108"/>
      <c r="I56" s="217">
        <f>(C56-G53)*10</f>
        <v>3980</v>
      </c>
      <c r="J56" s="218"/>
    </row>
    <row r="57" spans="1:10" ht="16.5" collapsed="1" x14ac:dyDescent="0.15">
      <c r="A57" s="208">
        <v>16</v>
      </c>
      <c r="B57" s="209">
        <v>41530</v>
      </c>
      <c r="C57" s="210">
        <v>5512</v>
      </c>
      <c r="D57" s="210">
        <v>5625</v>
      </c>
      <c r="E57" s="211">
        <f t="shared" si="2"/>
        <v>2.0500725689404933E-2</v>
      </c>
      <c r="F57" s="210">
        <f t="shared" si="0"/>
        <v>1130</v>
      </c>
      <c r="G57" s="210">
        <v>5574</v>
      </c>
      <c r="H57" s="212">
        <f t="shared" si="1"/>
        <v>-620</v>
      </c>
      <c r="I57" s="220">
        <f>(-H57-F57)/F57</f>
        <v>-0.45132743362831856</v>
      </c>
      <c r="J57" s="150" t="s">
        <v>90</v>
      </c>
    </row>
    <row r="58" spans="1:10" ht="16.5" hidden="1" outlineLevel="1" x14ac:dyDescent="0.15">
      <c r="A58" s="926" t="s">
        <v>219</v>
      </c>
      <c r="B58" s="927"/>
      <c r="C58" s="927"/>
      <c r="D58" s="927"/>
      <c r="E58" s="927"/>
      <c r="F58" s="927"/>
      <c r="G58" s="927"/>
      <c r="H58" s="927"/>
      <c r="I58" s="927"/>
      <c r="J58" s="928"/>
    </row>
    <row r="59" spans="1:10" ht="36" hidden="1" outlineLevel="1" x14ac:dyDescent="0.15">
      <c r="A59" s="100" t="s">
        <v>23</v>
      </c>
      <c r="B59" s="101" t="s">
        <v>14</v>
      </c>
      <c r="C59" s="102" t="s">
        <v>87</v>
      </c>
      <c r="D59" s="102" t="s">
        <v>3</v>
      </c>
      <c r="E59" s="103" t="s">
        <v>16</v>
      </c>
      <c r="F59" s="102" t="s">
        <v>17</v>
      </c>
      <c r="G59" s="104" t="s">
        <v>26</v>
      </c>
      <c r="H59" s="102" t="s">
        <v>25</v>
      </c>
      <c r="I59" s="103" t="s">
        <v>19</v>
      </c>
      <c r="J59" s="151" t="s">
        <v>147</v>
      </c>
    </row>
    <row r="60" spans="1:10" ht="16.5" hidden="1" outlineLevel="1" x14ac:dyDescent="0.15">
      <c r="A60" s="105">
        <f>B60-B57</f>
        <v>35</v>
      </c>
      <c r="B60" s="202">
        <v>41565</v>
      </c>
      <c r="C60" s="108">
        <v>5542</v>
      </c>
      <c r="D60" s="108"/>
      <c r="E60" s="109"/>
      <c r="F60" s="110"/>
      <c r="G60" s="108"/>
      <c r="H60" s="108"/>
      <c r="I60" s="217">
        <f>(C60-G57)*10</f>
        <v>-320</v>
      </c>
      <c r="J60" s="218"/>
    </row>
    <row r="61" spans="1:10" ht="16.5" collapsed="1" x14ac:dyDescent="0.15">
      <c r="A61" s="208">
        <v>17</v>
      </c>
      <c r="B61" s="209">
        <v>41648</v>
      </c>
      <c r="C61" s="210">
        <v>5824</v>
      </c>
      <c r="D61" s="210">
        <v>6045</v>
      </c>
      <c r="E61" s="211">
        <f t="shared" si="2"/>
        <v>3.7946428571428568E-2</v>
      </c>
      <c r="F61" s="210">
        <f t="shared" si="0"/>
        <v>2210</v>
      </c>
      <c r="G61" s="210">
        <v>5916</v>
      </c>
      <c r="H61" s="212">
        <f t="shared" si="1"/>
        <v>-920</v>
      </c>
      <c r="I61" s="220">
        <f>(-H61-F61)/F61</f>
        <v>-0.58371040723981904</v>
      </c>
      <c r="J61" s="150" t="s">
        <v>90</v>
      </c>
    </row>
    <row r="62" spans="1:10" ht="16.5" hidden="1" outlineLevel="1" x14ac:dyDescent="0.15">
      <c r="A62" s="926" t="s">
        <v>219</v>
      </c>
      <c r="B62" s="927"/>
      <c r="C62" s="927"/>
      <c r="D62" s="927"/>
      <c r="E62" s="927"/>
      <c r="F62" s="927"/>
      <c r="G62" s="927"/>
      <c r="H62" s="927"/>
      <c r="I62" s="927"/>
      <c r="J62" s="928"/>
    </row>
    <row r="63" spans="1:10" ht="36" hidden="1" outlineLevel="1" x14ac:dyDescent="0.15">
      <c r="A63" s="100" t="s">
        <v>23</v>
      </c>
      <c r="B63" s="101" t="s">
        <v>14</v>
      </c>
      <c r="C63" s="102" t="s">
        <v>87</v>
      </c>
      <c r="D63" s="102" t="s">
        <v>3</v>
      </c>
      <c r="E63" s="103" t="s">
        <v>16</v>
      </c>
      <c r="F63" s="102" t="s">
        <v>17</v>
      </c>
      <c r="G63" s="104" t="s">
        <v>26</v>
      </c>
      <c r="H63" s="102" t="s">
        <v>25</v>
      </c>
      <c r="I63" s="103" t="s">
        <v>19</v>
      </c>
      <c r="J63" s="151" t="s">
        <v>147</v>
      </c>
    </row>
    <row r="64" spans="1:10" ht="16.5" hidden="1" outlineLevel="1" x14ac:dyDescent="0.15">
      <c r="A64" s="105">
        <f>B64-B61</f>
        <v>12</v>
      </c>
      <c r="B64" s="202">
        <v>41660</v>
      </c>
      <c r="C64" s="108">
        <v>5922</v>
      </c>
      <c r="D64" s="108"/>
      <c r="E64" s="109"/>
      <c r="F64" s="110"/>
      <c r="G64" s="108"/>
      <c r="H64" s="108"/>
      <c r="I64" s="217">
        <f>(C64-G61)*10</f>
        <v>60</v>
      </c>
      <c r="J64" s="218"/>
    </row>
    <row r="65" spans="1:10" ht="16.5" collapsed="1" x14ac:dyDescent="0.15">
      <c r="A65" s="208">
        <v>18</v>
      </c>
      <c r="B65" s="209">
        <v>41766</v>
      </c>
      <c r="C65" s="210">
        <v>6026</v>
      </c>
      <c r="D65" s="210">
        <v>6147</v>
      </c>
      <c r="E65" s="211">
        <f t="shared" si="2"/>
        <v>2.0079654829074013E-2</v>
      </c>
      <c r="F65" s="210">
        <f t="shared" si="0"/>
        <v>1210</v>
      </c>
      <c r="G65" s="210">
        <v>6010</v>
      </c>
      <c r="H65" s="213">
        <f t="shared" si="1"/>
        <v>160</v>
      </c>
      <c r="I65" s="221">
        <f>-H65/(0-F65)</f>
        <v>0.13223140495867769</v>
      </c>
      <c r="J65" s="150" t="s">
        <v>90</v>
      </c>
    </row>
    <row r="66" spans="1:10" ht="16.5" hidden="1" outlineLevel="1" x14ac:dyDescent="0.15">
      <c r="A66" s="926" t="s">
        <v>219</v>
      </c>
      <c r="B66" s="927"/>
      <c r="C66" s="927"/>
      <c r="D66" s="927"/>
      <c r="E66" s="927"/>
      <c r="F66" s="927"/>
      <c r="G66" s="927"/>
      <c r="H66" s="927"/>
      <c r="I66" s="927"/>
      <c r="J66" s="928"/>
    </row>
    <row r="67" spans="1:10" ht="36" hidden="1" outlineLevel="1" x14ac:dyDescent="0.15">
      <c r="A67" s="100" t="s">
        <v>23</v>
      </c>
      <c r="B67" s="101" t="s">
        <v>14</v>
      </c>
      <c r="C67" s="102" t="s">
        <v>87</v>
      </c>
      <c r="D67" s="102" t="s">
        <v>3</v>
      </c>
      <c r="E67" s="103" t="s">
        <v>16</v>
      </c>
      <c r="F67" s="102" t="s">
        <v>17</v>
      </c>
      <c r="G67" s="104" t="s">
        <v>26</v>
      </c>
      <c r="H67" s="102" t="s">
        <v>25</v>
      </c>
      <c r="I67" s="103" t="s">
        <v>19</v>
      </c>
      <c r="J67" s="151" t="s">
        <v>147</v>
      </c>
    </row>
    <row r="68" spans="1:10" ht="16.5" hidden="1" outlineLevel="1" x14ac:dyDescent="0.15">
      <c r="A68" s="105">
        <f>B68-B65</f>
        <v>6</v>
      </c>
      <c r="B68" s="202">
        <v>41772</v>
      </c>
      <c r="C68" s="108">
        <v>6046</v>
      </c>
      <c r="D68" s="108"/>
      <c r="E68" s="109"/>
      <c r="F68" s="110"/>
      <c r="G68" s="108"/>
      <c r="H68" s="108"/>
      <c r="I68" s="217">
        <f>(C68-G65)*10</f>
        <v>360</v>
      </c>
      <c r="J68" s="218"/>
    </row>
    <row r="69" spans="1:10" ht="16.5" collapsed="1" x14ac:dyDescent="0.15">
      <c r="A69" s="208">
        <v>19</v>
      </c>
      <c r="B69" s="209">
        <v>41824</v>
      </c>
      <c r="C69" s="210">
        <v>5784</v>
      </c>
      <c r="D69" s="210">
        <v>5884</v>
      </c>
      <c r="E69" s="211">
        <f t="shared" si="2"/>
        <v>1.7289073305670817E-2</v>
      </c>
      <c r="F69" s="210">
        <f t="shared" si="0"/>
        <v>1000</v>
      </c>
      <c r="G69" s="210">
        <v>5264</v>
      </c>
      <c r="H69" s="213">
        <f t="shared" si="1"/>
        <v>5200</v>
      </c>
      <c r="I69" s="221">
        <f>-H69/(0-F69)</f>
        <v>5.2</v>
      </c>
      <c r="J69" s="150" t="s">
        <v>90</v>
      </c>
    </row>
    <row r="70" spans="1:10" ht="16.5" hidden="1" outlineLevel="1" x14ac:dyDescent="0.15">
      <c r="A70" s="926" t="s">
        <v>219</v>
      </c>
      <c r="B70" s="927"/>
      <c r="C70" s="927"/>
      <c r="D70" s="927"/>
      <c r="E70" s="927"/>
      <c r="F70" s="927"/>
      <c r="G70" s="927"/>
      <c r="H70" s="927"/>
      <c r="I70" s="927"/>
      <c r="J70" s="928"/>
    </row>
    <row r="71" spans="1:10" ht="36" hidden="1" outlineLevel="1" x14ac:dyDescent="0.15">
      <c r="A71" s="100" t="s">
        <v>23</v>
      </c>
      <c r="B71" s="101" t="s">
        <v>14</v>
      </c>
      <c r="C71" s="102" t="s">
        <v>87</v>
      </c>
      <c r="D71" s="102" t="s">
        <v>3</v>
      </c>
      <c r="E71" s="103" t="s">
        <v>16</v>
      </c>
      <c r="F71" s="102" t="s">
        <v>17</v>
      </c>
      <c r="G71" s="104" t="s">
        <v>26</v>
      </c>
      <c r="H71" s="102" t="s">
        <v>25</v>
      </c>
      <c r="I71" s="103" t="s">
        <v>19</v>
      </c>
      <c r="J71" s="151" t="s">
        <v>147</v>
      </c>
    </row>
    <row r="72" spans="1:10" ht="16.5" hidden="1" outlineLevel="1" x14ac:dyDescent="0.15">
      <c r="A72" s="105">
        <f>B72-B69</f>
        <v>3</v>
      </c>
      <c r="B72" s="202">
        <v>41827</v>
      </c>
      <c r="C72" s="108">
        <v>5794</v>
      </c>
      <c r="D72" s="108"/>
      <c r="E72" s="109"/>
      <c r="F72" s="110"/>
      <c r="G72" s="108"/>
      <c r="H72" s="108"/>
      <c r="I72" s="217">
        <f>(C72-G69)*10</f>
        <v>5300</v>
      </c>
      <c r="J72" s="218"/>
    </row>
    <row r="73" spans="1:10" ht="14.25" customHeight="1" collapsed="1" x14ac:dyDescent="0.15">
      <c r="A73" s="208">
        <v>20</v>
      </c>
      <c r="B73" s="209">
        <v>41933</v>
      </c>
      <c r="C73" s="210">
        <v>5122</v>
      </c>
      <c r="D73" s="210">
        <v>5219</v>
      </c>
      <c r="E73" s="211">
        <f t="shared" si="2"/>
        <v>1.893791487700117E-2</v>
      </c>
      <c r="F73" s="210">
        <f t="shared" si="0"/>
        <v>970</v>
      </c>
      <c r="G73" s="210">
        <v>5394</v>
      </c>
      <c r="H73" s="223">
        <f t="shared" si="1"/>
        <v>-2720</v>
      </c>
      <c r="I73" s="250">
        <f>(-H73-F73)/F73</f>
        <v>1.8041237113402062</v>
      </c>
      <c r="J73" s="155" t="s">
        <v>220</v>
      </c>
    </row>
    <row r="74" spans="1:10" ht="16.5" hidden="1" outlineLevel="1" x14ac:dyDescent="0.15">
      <c r="A74" s="926" t="s">
        <v>219</v>
      </c>
      <c r="B74" s="927"/>
      <c r="C74" s="927"/>
      <c r="D74" s="927"/>
      <c r="E74" s="927"/>
      <c r="F74" s="927"/>
      <c r="G74" s="927"/>
      <c r="H74" s="927"/>
      <c r="I74" s="927"/>
      <c r="J74" s="928"/>
    </row>
    <row r="75" spans="1:10" ht="36" hidden="1" outlineLevel="1" x14ac:dyDescent="0.15">
      <c r="A75" s="100" t="s">
        <v>23</v>
      </c>
      <c r="B75" s="101" t="s">
        <v>14</v>
      </c>
      <c r="C75" s="102" t="s">
        <v>87</v>
      </c>
      <c r="D75" s="102" t="s">
        <v>3</v>
      </c>
      <c r="E75" s="103" t="s">
        <v>16</v>
      </c>
      <c r="F75" s="102" t="s">
        <v>17</v>
      </c>
      <c r="G75" s="104" t="s">
        <v>26</v>
      </c>
      <c r="H75" s="102" t="s">
        <v>25</v>
      </c>
      <c r="I75" s="103" t="s">
        <v>19</v>
      </c>
      <c r="J75" s="151" t="s">
        <v>147</v>
      </c>
    </row>
    <row r="76" spans="1:10" ht="16.5" hidden="1" outlineLevel="1" x14ac:dyDescent="0.15">
      <c r="A76" s="105">
        <f>B76-B73</f>
        <v>1</v>
      </c>
      <c r="B76" s="202">
        <v>41934</v>
      </c>
      <c r="C76" s="108">
        <v>5146</v>
      </c>
      <c r="D76" s="108"/>
      <c r="E76" s="109"/>
      <c r="F76" s="110"/>
      <c r="G76" s="108"/>
      <c r="H76" s="108"/>
      <c r="I76" s="217">
        <f>(C76-G73)*10</f>
        <v>-2480</v>
      </c>
      <c r="J76" s="218"/>
    </row>
    <row r="77" spans="1:10" ht="16.5" x14ac:dyDescent="0.15">
      <c r="A77" s="208">
        <v>21</v>
      </c>
      <c r="B77" s="209">
        <v>41971</v>
      </c>
      <c r="C77" s="210">
        <v>5190</v>
      </c>
      <c r="D77" s="210">
        <v>5319</v>
      </c>
      <c r="E77" s="224">
        <f t="shared" si="2"/>
        <v>2.485549132947977E-2</v>
      </c>
      <c r="F77" s="210">
        <f t="shared" si="0"/>
        <v>1290</v>
      </c>
      <c r="G77" s="210">
        <v>5084</v>
      </c>
      <c r="H77" s="213">
        <f t="shared" si="1"/>
        <v>1060</v>
      </c>
      <c r="I77" s="221">
        <f>-H77/(0-F77)</f>
        <v>0.82170542635658916</v>
      </c>
      <c r="J77" s="155" t="s">
        <v>220</v>
      </c>
    </row>
    <row r="78" spans="1:10" ht="16.5" x14ac:dyDescent="0.15">
      <c r="A78" s="208">
        <v>22</v>
      </c>
      <c r="B78" s="209">
        <v>42023</v>
      </c>
      <c r="C78" s="210">
        <v>4906</v>
      </c>
      <c r="D78" s="210">
        <v>4984</v>
      </c>
      <c r="E78" s="214">
        <f t="shared" si="2"/>
        <v>1.5898899306971057E-2</v>
      </c>
      <c r="F78" s="210">
        <f t="shared" si="0"/>
        <v>780</v>
      </c>
      <c r="G78" s="210">
        <v>4892</v>
      </c>
      <c r="H78" s="213">
        <f t="shared" si="1"/>
        <v>140</v>
      </c>
      <c r="I78" s="221">
        <f>-H78/(0-F78)</f>
        <v>0.17948717948717949</v>
      </c>
    </row>
    <row r="79" spans="1:10" ht="16.5" collapsed="1" x14ac:dyDescent="0.15">
      <c r="A79" s="208">
        <v>23</v>
      </c>
      <c r="B79" s="209">
        <v>42076</v>
      </c>
      <c r="C79" s="210">
        <v>4770</v>
      </c>
      <c r="D79" s="210">
        <v>4905</v>
      </c>
      <c r="E79" s="211">
        <f t="shared" si="2"/>
        <v>2.8301886792452831E-2</v>
      </c>
      <c r="F79" s="210">
        <f t="shared" si="0"/>
        <v>1350</v>
      </c>
      <c r="G79" s="210">
        <v>4764</v>
      </c>
      <c r="H79" s="213">
        <f t="shared" si="1"/>
        <v>60</v>
      </c>
      <c r="I79" s="221">
        <f>-H79/(0-F79)</f>
        <v>4.4444444444444446E-2</v>
      </c>
      <c r="J79" s="155" t="s">
        <v>220</v>
      </c>
    </row>
    <row r="80" spans="1:10" ht="16.5" hidden="1" outlineLevel="3" x14ac:dyDescent="0.15">
      <c r="A80" s="926" t="s">
        <v>219</v>
      </c>
      <c r="B80" s="927"/>
      <c r="C80" s="927"/>
      <c r="D80" s="927"/>
      <c r="E80" s="927"/>
      <c r="F80" s="927"/>
      <c r="G80" s="927"/>
      <c r="H80" s="927"/>
      <c r="I80" s="927"/>
      <c r="J80" s="928"/>
    </row>
    <row r="81" spans="1:10" ht="36" hidden="1" outlineLevel="3" x14ac:dyDescent="0.15">
      <c r="A81" s="100" t="s">
        <v>23</v>
      </c>
      <c r="B81" s="101" t="s">
        <v>14</v>
      </c>
      <c r="C81" s="102" t="s">
        <v>87</v>
      </c>
      <c r="D81" s="102" t="s">
        <v>3</v>
      </c>
      <c r="E81" s="103" t="s">
        <v>16</v>
      </c>
      <c r="F81" s="102" t="s">
        <v>17</v>
      </c>
      <c r="G81" s="104" t="s">
        <v>26</v>
      </c>
      <c r="H81" s="102" t="s">
        <v>25</v>
      </c>
      <c r="I81" s="103" t="s">
        <v>19</v>
      </c>
      <c r="J81" s="151" t="s">
        <v>147</v>
      </c>
    </row>
    <row r="82" spans="1:10" ht="16.5" hidden="1" outlineLevel="3" x14ac:dyDescent="0.15">
      <c r="A82" s="105">
        <f>B82-B79</f>
        <v>26</v>
      </c>
      <c r="B82" s="202">
        <v>42102</v>
      </c>
      <c r="C82" s="108">
        <v>4720</v>
      </c>
      <c r="D82" s="108"/>
      <c r="E82" s="109"/>
      <c r="F82" s="110"/>
      <c r="G82" s="108"/>
      <c r="H82" s="108"/>
      <c r="I82" s="217">
        <f>(C82-G79)*10</f>
        <v>-440</v>
      </c>
      <c r="J82" s="218"/>
    </row>
    <row r="83" spans="1:10" ht="16.5" collapsed="1" x14ac:dyDescent="0.15">
      <c r="A83" s="208">
        <v>24</v>
      </c>
      <c r="B83" s="209">
        <v>42193</v>
      </c>
      <c r="C83" s="210">
        <v>4750</v>
      </c>
      <c r="D83" s="210">
        <v>5082</v>
      </c>
      <c r="E83" s="211">
        <f t="shared" si="2"/>
        <v>6.989473684210526E-2</v>
      </c>
      <c r="F83" s="210">
        <f t="shared" si="0"/>
        <v>3320</v>
      </c>
      <c r="G83" s="210">
        <v>4324</v>
      </c>
      <c r="H83" s="213">
        <f t="shared" si="1"/>
        <v>4260</v>
      </c>
      <c r="I83" s="221">
        <f>-H83/(0-F83)</f>
        <v>1.2831325301204819</v>
      </c>
      <c r="J83" s="150" t="s">
        <v>90</v>
      </c>
    </row>
    <row r="84" spans="1:10" ht="16.5" hidden="1" outlineLevel="1" x14ac:dyDescent="0.15">
      <c r="A84" s="926" t="s">
        <v>219</v>
      </c>
      <c r="B84" s="927"/>
      <c r="C84" s="927"/>
      <c r="D84" s="927"/>
      <c r="E84" s="927"/>
      <c r="F84" s="927"/>
      <c r="G84" s="927"/>
      <c r="H84" s="927"/>
      <c r="I84" s="927"/>
      <c r="J84" s="928"/>
    </row>
    <row r="85" spans="1:10" ht="36" hidden="1" outlineLevel="1" x14ac:dyDescent="0.15">
      <c r="A85" s="100" t="s">
        <v>23</v>
      </c>
      <c r="B85" s="101" t="s">
        <v>14</v>
      </c>
      <c r="C85" s="102" t="s">
        <v>87</v>
      </c>
      <c r="D85" s="102" t="s">
        <v>3</v>
      </c>
      <c r="E85" s="103" t="s">
        <v>16</v>
      </c>
      <c r="F85" s="102" t="s">
        <v>17</v>
      </c>
      <c r="G85" s="104" t="s">
        <v>26</v>
      </c>
      <c r="H85" s="102" t="s">
        <v>25</v>
      </c>
      <c r="I85" s="103" t="s">
        <v>19</v>
      </c>
      <c r="J85" s="151" t="s">
        <v>147</v>
      </c>
    </row>
    <row r="86" spans="1:10" ht="16.5" hidden="1" outlineLevel="1" x14ac:dyDescent="0.15">
      <c r="A86" s="105">
        <f>B86-B83</f>
        <v>13</v>
      </c>
      <c r="B86" s="202">
        <v>42206</v>
      </c>
      <c r="C86" s="108">
        <v>4958</v>
      </c>
      <c r="D86" s="108"/>
      <c r="E86" s="109"/>
      <c r="F86" s="110"/>
      <c r="G86" s="108"/>
      <c r="H86" s="108"/>
      <c r="I86" s="217">
        <f>(C86-G83)*10</f>
        <v>6340</v>
      </c>
      <c r="J86" s="218"/>
    </row>
    <row r="87" spans="1:10" ht="16.5" collapsed="1" x14ac:dyDescent="0.15">
      <c r="A87" s="208">
        <v>25</v>
      </c>
      <c r="B87" s="209">
        <v>42307</v>
      </c>
      <c r="C87" s="210">
        <v>4448</v>
      </c>
      <c r="D87" s="210">
        <v>4541</v>
      </c>
      <c r="E87" s="211">
        <f t="shared" si="2"/>
        <v>2.0908273381294962E-2</v>
      </c>
      <c r="F87" s="210">
        <f t="shared" si="0"/>
        <v>930</v>
      </c>
      <c r="G87" s="210">
        <v>4436</v>
      </c>
      <c r="H87" s="213">
        <f t="shared" si="1"/>
        <v>120</v>
      </c>
      <c r="I87" s="221">
        <f>-H87/(0-F87)</f>
        <v>0.12903225806451613</v>
      </c>
      <c r="J87" s="150" t="s">
        <v>90</v>
      </c>
    </row>
    <row r="88" spans="1:10" ht="16.5" hidden="1" outlineLevel="1" x14ac:dyDescent="0.15">
      <c r="A88" s="926" t="s">
        <v>219</v>
      </c>
      <c r="B88" s="927"/>
      <c r="C88" s="927"/>
      <c r="D88" s="927"/>
      <c r="E88" s="927"/>
      <c r="F88" s="927"/>
      <c r="G88" s="927"/>
      <c r="H88" s="927"/>
      <c r="I88" s="927"/>
      <c r="J88" s="928"/>
    </row>
    <row r="89" spans="1:10" ht="36" hidden="1" outlineLevel="1" x14ac:dyDescent="0.15">
      <c r="A89" s="100" t="s">
        <v>23</v>
      </c>
      <c r="B89" s="101" t="s">
        <v>14</v>
      </c>
      <c r="C89" s="102" t="s">
        <v>87</v>
      </c>
      <c r="D89" s="102" t="s">
        <v>3</v>
      </c>
      <c r="E89" s="103" t="s">
        <v>16</v>
      </c>
      <c r="F89" s="102" t="s">
        <v>17</v>
      </c>
      <c r="G89" s="104" t="s">
        <v>26</v>
      </c>
      <c r="H89" s="102" t="s">
        <v>25</v>
      </c>
      <c r="I89" s="103" t="s">
        <v>19</v>
      </c>
      <c r="J89" s="151" t="s">
        <v>147</v>
      </c>
    </row>
    <row r="90" spans="1:10" ht="16.5" hidden="1" outlineLevel="1" x14ac:dyDescent="0.15">
      <c r="A90" s="105">
        <f>B90-B87</f>
        <v>3</v>
      </c>
      <c r="B90" s="202">
        <v>42310</v>
      </c>
      <c r="C90" s="108">
        <v>4488</v>
      </c>
      <c r="D90" s="108"/>
      <c r="E90" s="109"/>
      <c r="F90" s="110"/>
      <c r="G90" s="108"/>
      <c r="H90" s="108"/>
      <c r="I90" s="217">
        <f>(C90-G87)*10</f>
        <v>520</v>
      </c>
      <c r="J90" s="218"/>
    </row>
    <row r="91" spans="1:10" ht="16.5" collapsed="1" x14ac:dyDescent="0.15">
      <c r="A91" s="208">
        <v>26</v>
      </c>
      <c r="B91" s="209">
        <v>42538</v>
      </c>
      <c r="C91" s="210">
        <v>5066</v>
      </c>
      <c r="D91" s="210">
        <v>5176</v>
      </c>
      <c r="E91" s="211">
        <f t="shared" si="2"/>
        <v>2.1713383339913146E-2</v>
      </c>
      <c r="F91" s="210">
        <f t="shared" si="0"/>
        <v>1100</v>
      </c>
      <c r="G91" s="210">
        <v>5192</v>
      </c>
      <c r="H91" s="212">
        <f t="shared" si="1"/>
        <v>-1260</v>
      </c>
      <c r="I91" s="220">
        <f>(-H91-F91)/F91</f>
        <v>0.14545454545454545</v>
      </c>
      <c r="J91" s="150" t="s">
        <v>90</v>
      </c>
    </row>
    <row r="92" spans="1:10" ht="16.5" hidden="1" outlineLevel="1" x14ac:dyDescent="0.15">
      <c r="A92" s="926" t="s">
        <v>219</v>
      </c>
      <c r="B92" s="927"/>
      <c r="C92" s="927"/>
      <c r="D92" s="927"/>
      <c r="E92" s="927"/>
      <c r="F92" s="927"/>
      <c r="G92" s="927"/>
      <c r="H92" s="927"/>
      <c r="I92" s="927"/>
      <c r="J92" s="928"/>
    </row>
    <row r="93" spans="1:10" ht="36" hidden="1" outlineLevel="1" x14ac:dyDescent="0.15">
      <c r="A93" s="100" t="s">
        <v>23</v>
      </c>
      <c r="B93" s="101" t="s">
        <v>14</v>
      </c>
      <c r="C93" s="102" t="s">
        <v>87</v>
      </c>
      <c r="D93" s="102" t="s">
        <v>3</v>
      </c>
      <c r="E93" s="103" t="s">
        <v>16</v>
      </c>
      <c r="F93" s="102" t="s">
        <v>17</v>
      </c>
      <c r="G93" s="104" t="s">
        <v>26</v>
      </c>
      <c r="H93" s="102" t="s">
        <v>25</v>
      </c>
      <c r="I93" s="103" t="s">
        <v>19</v>
      </c>
      <c r="J93" s="151" t="s">
        <v>147</v>
      </c>
    </row>
    <row r="94" spans="1:10" ht="16.5" hidden="1" outlineLevel="1" x14ac:dyDescent="0.15">
      <c r="A94" s="105">
        <f>B94-B91</f>
        <v>10</v>
      </c>
      <c r="B94" s="202">
        <v>42548</v>
      </c>
      <c r="C94" s="108">
        <v>5096</v>
      </c>
      <c r="D94" s="108"/>
      <c r="E94" s="109"/>
      <c r="F94" s="110"/>
      <c r="G94" s="108"/>
      <c r="H94" s="108"/>
      <c r="I94" s="217">
        <f>(C94-G91)*10</f>
        <v>-960</v>
      </c>
      <c r="J94" s="218"/>
    </row>
    <row r="95" spans="1:10" ht="16.5" collapsed="1" x14ac:dyDescent="0.15">
      <c r="A95" s="208">
        <v>27</v>
      </c>
      <c r="B95" s="209">
        <v>42562</v>
      </c>
      <c r="C95" s="210">
        <v>4974</v>
      </c>
      <c r="D95" s="210">
        <v>5120</v>
      </c>
      <c r="E95" s="211">
        <f t="shared" si="2"/>
        <v>2.9352633695215118E-2</v>
      </c>
      <c r="F95" s="210">
        <f t="shared" si="0"/>
        <v>1460</v>
      </c>
      <c r="G95" s="210">
        <v>5158</v>
      </c>
      <c r="H95" s="212">
        <f t="shared" si="1"/>
        <v>-1840</v>
      </c>
      <c r="I95" s="220">
        <f>(-H95-F95)/F95</f>
        <v>0.26027397260273971</v>
      </c>
      <c r="J95" s="150" t="s">
        <v>90</v>
      </c>
    </row>
    <row r="96" spans="1:10" ht="16.5" hidden="1" outlineLevel="1" x14ac:dyDescent="0.15">
      <c r="A96" s="926" t="s">
        <v>219</v>
      </c>
      <c r="B96" s="927"/>
      <c r="C96" s="927"/>
      <c r="D96" s="927"/>
      <c r="E96" s="927"/>
      <c r="F96" s="927"/>
      <c r="G96" s="927"/>
      <c r="H96" s="927"/>
      <c r="I96" s="927"/>
      <c r="J96" s="928"/>
    </row>
    <row r="97" spans="1:10" ht="36" hidden="1" outlineLevel="1" x14ac:dyDescent="0.15">
      <c r="A97" s="100" t="s">
        <v>23</v>
      </c>
      <c r="B97" s="101" t="s">
        <v>14</v>
      </c>
      <c r="C97" s="102" t="s">
        <v>87</v>
      </c>
      <c r="D97" s="102" t="s">
        <v>3</v>
      </c>
      <c r="E97" s="103" t="s">
        <v>16</v>
      </c>
      <c r="F97" s="102" t="s">
        <v>17</v>
      </c>
      <c r="G97" s="104" t="s">
        <v>26</v>
      </c>
      <c r="H97" s="102" t="s">
        <v>25</v>
      </c>
      <c r="I97" s="103" t="s">
        <v>19</v>
      </c>
      <c r="J97" s="151" t="s">
        <v>147</v>
      </c>
    </row>
    <row r="98" spans="1:10" ht="16.5" hidden="1" outlineLevel="1" x14ac:dyDescent="0.15">
      <c r="A98" s="105">
        <f>B98-B95</f>
        <v>2</v>
      </c>
      <c r="B98" s="202">
        <v>42564</v>
      </c>
      <c r="C98" s="108">
        <v>5008</v>
      </c>
      <c r="D98" s="108"/>
      <c r="E98" s="109"/>
      <c r="F98" s="110"/>
      <c r="G98" s="108"/>
      <c r="H98" s="108"/>
      <c r="I98" s="217">
        <f>(C98-G95)*10</f>
        <v>-1500</v>
      </c>
      <c r="J98" s="218"/>
    </row>
    <row r="99" spans="1:10" ht="16.5" x14ac:dyDescent="0.15">
      <c r="A99" s="208">
        <v>28</v>
      </c>
      <c r="B99" s="209">
        <v>42578</v>
      </c>
      <c r="C99" s="210">
        <v>5004</v>
      </c>
      <c r="D99" s="210">
        <v>5080</v>
      </c>
      <c r="E99" s="214">
        <f t="shared" si="2"/>
        <v>1.5187849720223821E-2</v>
      </c>
      <c r="F99" s="210">
        <f t="shared" si="0"/>
        <v>760</v>
      </c>
      <c r="G99" s="210">
        <v>5154</v>
      </c>
      <c r="H99" s="225">
        <f t="shared" si="1"/>
        <v>-1500</v>
      </c>
      <c r="I99" s="250">
        <f>(-H99-F99)/F99</f>
        <v>0.97368421052631582</v>
      </c>
    </row>
    <row r="100" spans="1:10" ht="16.5" collapsed="1" x14ac:dyDescent="0.15">
      <c r="A100" s="208">
        <v>29</v>
      </c>
      <c r="B100" s="209">
        <v>42786</v>
      </c>
      <c r="C100" s="210">
        <v>5842</v>
      </c>
      <c r="D100" s="210">
        <v>6135</v>
      </c>
      <c r="E100" s="211">
        <f t="shared" si="2"/>
        <v>5.0154056829852793E-2</v>
      </c>
      <c r="F100" s="210">
        <f t="shared" si="0"/>
        <v>2930</v>
      </c>
      <c r="G100" s="210">
        <v>5344</v>
      </c>
      <c r="H100" s="213">
        <f t="shared" si="1"/>
        <v>4980</v>
      </c>
      <c r="I100" s="221">
        <f>-H100/(0-F100)</f>
        <v>1.6996587030716723</v>
      </c>
      <c r="J100" s="150" t="s">
        <v>90</v>
      </c>
    </row>
    <row r="101" spans="1:10" ht="16.5" hidden="1" outlineLevel="1" x14ac:dyDescent="0.15">
      <c r="A101" s="926" t="s">
        <v>219</v>
      </c>
      <c r="B101" s="927"/>
      <c r="C101" s="927"/>
      <c r="D101" s="927"/>
      <c r="E101" s="927"/>
      <c r="F101" s="927"/>
      <c r="G101" s="927"/>
      <c r="H101" s="927"/>
      <c r="I101" s="927"/>
      <c r="J101" s="928"/>
    </row>
    <row r="102" spans="1:10" ht="36" hidden="1" outlineLevel="1" x14ac:dyDescent="0.15">
      <c r="A102" s="100" t="s">
        <v>23</v>
      </c>
      <c r="B102" s="101" t="s">
        <v>14</v>
      </c>
      <c r="C102" s="102" t="s">
        <v>87</v>
      </c>
      <c r="D102" s="102" t="s">
        <v>3</v>
      </c>
      <c r="E102" s="103" t="s">
        <v>16</v>
      </c>
      <c r="F102" s="102" t="s">
        <v>17</v>
      </c>
      <c r="G102" s="104" t="s">
        <v>26</v>
      </c>
      <c r="H102" s="102" t="s">
        <v>25</v>
      </c>
      <c r="I102" s="103" t="s">
        <v>19</v>
      </c>
      <c r="J102" s="151" t="s">
        <v>147</v>
      </c>
    </row>
    <row r="103" spans="1:10" ht="16.5" hidden="1" outlineLevel="1" x14ac:dyDescent="0.15">
      <c r="A103" s="105">
        <f>B103-B100</f>
        <v>14</v>
      </c>
      <c r="B103" s="202">
        <v>42800</v>
      </c>
      <c r="C103" s="108">
        <v>5840</v>
      </c>
      <c r="D103" s="108"/>
      <c r="E103" s="109"/>
      <c r="F103" s="110"/>
      <c r="G103" s="108"/>
      <c r="H103" s="108"/>
      <c r="I103" s="217">
        <f>(C103-G100)*10</f>
        <v>4960</v>
      </c>
      <c r="J103" s="218"/>
    </row>
    <row r="104" spans="1:10" ht="16.5" collapsed="1" x14ac:dyDescent="0.15">
      <c r="A104" s="226">
        <v>30</v>
      </c>
      <c r="B104" s="227">
        <v>42888</v>
      </c>
      <c r="C104" s="228">
        <v>5140</v>
      </c>
      <c r="D104" s="228">
        <v>5329</v>
      </c>
      <c r="E104" s="229">
        <f t="shared" si="2"/>
        <v>3.6770428015564204E-2</v>
      </c>
      <c r="F104" s="228">
        <f t="shared" si="0"/>
        <v>1890</v>
      </c>
      <c r="G104" s="228">
        <v>5208</v>
      </c>
      <c r="H104" s="230">
        <f t="shared" si="1"/>
        <v>-680</v>
      </c>
      <c r="I104" s="251">
        <f>-H104/(0-F104)</f>
        <v>-0.35978835978835977</v>
      </c>
      <c r="J104" s="150" t="s">
        <v>90</v>
      </c>
    </row>
    <row r="105" spans="1:10" ht="16.5" hidden="1" outlineLevel="1" x14ac:dyDescent="0.15">
      <c r="A105" s="926" t="s">
        <v>219</v>
      </c>
      <c r="B105" s="927"/>
      <c r="C105" s="927"/>
      <c r="D105" s="927"/>
      <c r="E105" s="927"/>
      <c r="F105" s="927"/>
      <c r="G105" s="927"/>
      <c r="H105" s="927"/>
      <c r="I105" s="927"/>
      <c r="J105" s="928"/>
    </row>
    <row r="106" spans="1:10" ht="36" hidden="1" outlineLevel="1" x14ac:dyDescent="0.15">
      <c r="A106" s="100" t="s">
        <v>23</v>
      </c>
      <c r="B106" s="101" t="s">
        <v>14</v>
      </c>
      <c r="C106" s="102" t="s">
        <v>87</v>
      </c>
      <c r="D106" s="102" t="s">
        <v>3</v>
      </c>
      <c r="E106" s="103" t="s">
        <v>16</v>
      </c>
      <c r="F106" s="102" t="s">
        <v>17</v>
      </c>
      <c r="G106" s="104" t="s">
        <v>26</v>
      </c>
      <c r="H106" s="102" t="s">
        <v>25</v>
      </c>
      <c r="I106" s="103" t="s">
        <v>19</v>
      </c>
      <c r="J106" s="151" t="s">
        <v>147</v>
      </c>
    </row>
    <row r="107" spans="1:10" ht="16.5" hidden="1" outlineLevel="1" x14ac:dyDescent="0.15">
      <c r="A107" s="136">
        <f>B107-B104</f>
        <v>19</v>
      </c>
      <c r="B107" s="137">
        <v>42907</v>
      </c>
      <c r="C107" s="138">
        <v>5134</v>
      </c>
      <c r="D107" s="138">
        <v>5234</v>
      </c>
      <c r="E107" s="139">
        <f>-(C107-D107)/C107</f>
        <v>1.9477989871445268E-2</v>
      </c>
      <c r="F107" s="138">
        <f>-(C107-D107)*10</f>
        <v>1000</v>
      </c>
      <c r="G107" s="138"/>
      <c r="H107" s="138" t="s">
        <v>30</v>
      </c>
      <c r="I107" s="252"/>
      <c r="J107" s="253"/>
    </row>
    <row r="108" spans="1:10" ht="16.5" hidden="1" outlineLevel="1" x14ac:dyDescent="0.15">
      <c r="A108" s="136">
        <f>B108-B104</f>
        <v>20</v>
      </c>
      <c r="B108" s="137">
        <v>42908</v>
      </c>
      <c r="C108" s="138">
        <v>5104</v>
      </c>
      <c r="D108" s="138">
        <v>5219</v>
      </c>
      <c r="E108" s="139">
        <f>-(C108-D108)/C108</f>
        <v>2.2531347962382445E-2</v>
      </c>
      <c r="F108" s="138">
        <f>-(C108-D108)*10</f>
        <v>1150</v>
      </c>
      <c r="G108" s="138"/>
      <c r="H108" s="138" t="s">
        <v>30</v>
      </c>
      <c r="I108" s="252"/>
      <c r="J108" s="253"/>
    </row>
    <row r="109" spans="1:10" ht="16.5" hidden="1" outlineLevel="1" x14ac:dyDescent="0.15">
      <c r="A109" s="136">
        <f>B109-B104</f>
        <v>21</v>
      </c>
      <c r="B109" s="137">
        <v>42909</v>
      </c>
      <c r="C109" s="138">
        <v>5124</v>
      </c>
      <c r="D109" s="138">
        <v>5206</v>
      </c>
      <c r="E109" s="231">
        <f>-(C109-D109)/C109</f>
        <v>1.600312256049961E-2</v>
      </c>
      <c r="F109" s="138">
        <f>-(C109-D109)*10</f>
        <v>820</v>
      </c>
      <c r="G109" s="138"/>
      <c r="H109" s="138" t="s">
        <v>30</v>
      </c>
      <c r="I109" s="252"/>
      <c r="J109" s="253"/>
    </row>
    <row r="110" spans="1:10" ht="16.5" hidden="1" outlineLevel="1" x14ac:dyDescent="0.15">
      <c r="A110" s="136">
        <f>B110-B104</f>
        <v>24</v>
      </c>
      <c r="B110" s="137">
        <v>42912</v>
      </c>
      <c r="C110" s="138">
        <v>5120</v>
      </c>
      <c r="D110" s="138">
        <v>5190</v>
      </c>
      <c r="E110" s="231">
        <f t="shared" ref="E110" si="3">-(C110-D110)/C110</f>
        <v>1.3671875E-2</v>
      </c>
      <c r="F110" s="138">
        <f t="shared" ref="F110" si="4">-(C110-D110)*10</f>
        <v>700</v>
      </c>
      <c r="G110" s="138"/>
      <c r="H110" s="138" t="s">
        <v>30</v>
      </c>
      <c r="I110" s="252"/>
      <c r="J110" s="253"/>
    </row>
    <row r="111" spans="1:10" ht="16.5" hidden="1" outlineLevel="1" x14ac:dyDescent="0.15">
      <c r="A111" s="142">
        <f>B111-B104</f>
        <v>25</v>
      </c>
      <c r="B111" s="232">
        <v>42913</v>
      </c>
      <c r="C111" s="157">
        <v>5150</v>
      </c>
      <c r="D111" s="157">
        <v>5178</v>
      </c>
      <c r="E111" s="233">
        <f t="shared" ref="E111:E113" si="5">-(C111-D111)/C111</f>
        <v>5.4368932038834951E-3</v>
      </c>
      <c r="F111" s="157">
        <f t="shared" ref="F111:F112" si="6">-(C111-D111)*10</f>
        <v>280</v>
      </c>
      <c r="G111" s="157"/>
      <c r="H111" s="234" t="s">
        <v>32</v>
      </c>
      <c r="I111" s="252"/>
      <c r="J111" s="253"/>
    </row>
    <row r="112" spans="1:10" ht="16.5" hidden="1" outlineLevel="1" x14ac:dyDescent="0.15">
      <c r="A112" s="136">
        <f>B112-B104</f>
        <v>26</v>
      </c>
      <c r="B112" s="137">
        <v>42914</v>
      </c>
      <c r="C112" s="138">
        <v>5140</v>
      </c>
      <c r="D112" s="138">
        <v>5167</v>
      </c>
      <c r="E112" s="231">
        <f t="shared" si="5"/>
        <v>5.2529182879377436E-3</v>
      </c>
      <c r="F112" s="138">
        <f t="shared" si="6"/>
        <v>270</v>
      </c>
      <c r="G112" s="139">
        <f>(F112)/I112</f>
        <v>2.7</v>
      </c>
      <c r="H112" s="147" t="s">
        <v>33</v>
      </c>
      <c r="I112" s="254">
        <f>(C111-C112)*10</f>
        <v>100</v>
      </c>
      <c r="J112" s="255">
        <f>I112/(F111)</f>
        <v>0.35714285714285715</v>
      </c>
    </row>
    <row r="113" spans="1:10" ht="16.5" hidden="1" outlineLevel="1" x14ac:dyDescent="0.15">
      <c r="A113" s="136">
        <f>B113-B104</f>
        <v>27</v>
      </c>
      <c r="B113" s="137">
        <v>42915</v>
      </c>
      <c r="C113" s="127">
        <v>5180</v>
      </c>
      <c r="D113" s="127">
        <v>5159</v>
      </c>
      <c r="E113" s="165">
        <f t="shared" si="5"/>
        <v>-4.0540540540540543E-3</v>
      </c>
      <c r="F113" s="127"/>
      <c r="G113" s="165"/>
      <c r="H113" s="235" t="s">
        <v>40</v>
      </c>
      <c r="I113" s="254">
        <f>(C111-C113)*10</f>
        <v>-300</v>
      </c>
      <c r="J113" s="256">
        <f>(-I113-F111)/F111</f>
        <v>7.1428571428571425E-2</v>
      </c>
    </row>
    <row r="114" spans="1:10" ht="16.5" hidden="1" outlineLevel="1" x14ac:dyDescent="0.15">
      <c r="A114" s="236">
        <f>B114-B104</f>
        <v>28</v>
      </c>
      <c r="B114" s="232">
        <v>42916</v>
      </c>
      <c r="C114" s="129">
        <v>5208</v>
      </c>
      <c r="D114" s="129">
        <v>5155</v>
      </c>
      <c r="E114" s="237">
        <f t="shared" ref="E114" si="7">-(C114-D114)/C114</f>
        <v>-1.0176651305683564E-2</v>
      </c>
      <c r="F114" s="129"/>
      <c r="G114" s="237"/>
      <c r="H114" s="238" t="s">
        <v>96</v>
      </c>
      <c r="I114" s="252">
        <f>(C111-C114)*10</f>
        <v>-580</v>
      </c>
      <c r="J114" s="257">
        <f>(-I114-F112)/F112</f>
        <v>1.1481481481481481</v>
      </c>
    </row>
    <row r="115" spans="1:10" ht="16.5" hidden="1" outlineLevel="1" x14ac:dyDescent="0.15">
      <c r="A115" s="105"/>
      <c r="B115" s="202"/>
      <c r="C115" s="108"/>
      <c r="D115" s="108"/>
      <c r="E115" s="109"/>
      <c r="F115" s="108"/>
      <c r="G115" s="108"/>
      <c r="H115" s="108"/>
      <c r="I115" s="217"/>
      <c r="J115" s="218"/>
    </row>
    <row r="116" spans="1:10" ht="16.5" x14ac:dyDescent="0.15">
      <c r="A116" s="239"/>
      <c r="B116" s="240"/>
      <c r="C116" s="241"/>
      <c r="D116" s="241"/>
      <c r="E116" s="229"/>
      <c r="F116" s="241"/>
      <c r="G116" s="241"/>
      <c r="H116" s="242"/>
      <c r="I116" s="251"/>
    </row>
    <row r="117" spans="1:10" ht="16.5" x14ac:dyDescent="0.15">
      <c r="A117" s="243"/>
      <c r="B117" s="244"/>
      <c r="C117" s="245"/>
      <c r="D117" s="245"/>
      <c r="E117" s="246"/>
      <c r="F117" s="245"/>
      <c r="G117" s="245"/>
      <c r="H117" s="247"/>
      <c r="I117" s="258"/>
    </row>
    <row r="120" spans="1:10" ht="13.5" collapsed="1" x14ac:dyDescent="0.15">
      <c r="A120" s="757" t="s">
        <v>32</v>
      </c>
      <c r="B120" s="758"/>
      <c r="C120" s="758"/>
      <c r="D120" s="758"/>
      <c r="E120" s="758"/>
      <c r="F120" s="758"/>
      <c r="G120" s="758"/>
      <c r="H120" s="758"/>
      <c r="I120" s="759"/>
    </row>
    <row r="121" spans="1:10" ht="13.5" hidden="1" outlineLevel="1" x14ac:dyDescent="0.15">
      <c r="A121" s="801" t="s">
        <v>101</v>
      </c>
      <c r="B121" s="802"/>
      <c r="C121" s="803"/>
      <c r="D121" s="180" t="s">
        <v>25</v>
      </c>
      <c r="E121" s="802" t="s">
        <v>102</v>
      </c>
      <c r="F121" s="803"/>
      <c r="G121" s="802" t="s">
        <v>103</v>
      </c>
      <c r="H121" s="802"/>
      <c r="I121" s="804"/>
    </row>
    <row r="122" spans="1:10" ht="13.5" hidden="1" outlineLevel="1" x14ac:dyDescent="0.15">
      <c r="A122" s="181" t="s">
        <v>104</v>
      </c>
      <c r="B122" s="805" t="s">
        <v>156</v>
      </c>
      <c r="C122" s="806"/>
      <c r="D122" s="182" t="s">
        <v>106</v>
      </c>
      <c r="E122" s="824" t="s">
        <v>107</v>
      </c>
      <c r="F122" s="824"/>
      <c r="G122" s="807" t="s">
        <v>108</v>
      </c>
      <c r="H122" s="807"/>
      <c r="I122" s="825"/>
    </row>
    <row r="123" spans="1:10" hidden="1" outlineLevel="1" x14ac:dyDescent="0.15">
      <c r="A123" s="181" t="s">
        <v>104</v>
      </c>
      <c r="B123" s="805" t="s">
        <v>159</v>
      </c>
      <c r="C123" s="805"/>
      <c r="D123" s="183" t="s">
        <v>110</v>
      </c>
      <c r="E123" s="824" t="s">
        <v>111</v>
      </c>
      <c r="F123" s="824"/>
      <c r="G123" s="805" t="s">
        <v>112</v>
      </c>
      <c r="H123" s="805"/>
      <c r="I123" s="821"/>
    </row>
    <row r="124" spans="1:10" ht="13.5" hidden="1" outlineLevel="1" x14ac:dyDescent="0.15">
      <c r="A124" s="820" t="s">
        <v>112</v>
      </c>
      <c r="B124" s="805"/>
      <c r="C124" s="806"/>
      <c r="D124" s="184"/>
      <c r="E124" s="805"/>
      <c r="F124" s="806"/>
      <c r="G124" s="805"/>
      <c r="H124" s="805"/>
      <c r="I124" s="821"/>
    </row>
    <row r="125" spans="1:10" hidden="1" outlineLevel="1" x14ac:dyDescent="0.15">
      <c r="A125" s="185" t="s">
        <v>104</v>
      </c>
      <c r="B125" s="822" t="s">
        <v>161</v>
      </c>
      <c r="C125" s="823"/>
      <c r="D125" s="182" t="s">
        <v>106</v>
      </c>
      <c r="E125" s="824" t="s">
        <v>115</v>
      </c>
      <c r="F125" s="824"/>
      <c r="G125" s="807" t="s">
        <v>201</v>
      </c>
      <c r="H125" s="807"/>
      <c r="I125" s="825"/>
    </row>
    <row r="126" spans="1:10" hidden="1" outlineLevel="1" x14ac:dyDescent="0.15">
      <c r="A126" s="248" t="s">
        <v>104</v>
      </c>
      <c r="B126" s="812" t="s">
        <v>159</v>
      </c>
      <c r="C126" s="813"/>
      <c r="D126" s="249" t="s">
        <v>110</v>
      </c>
      <c r="E126" s="814" t="s">
        <v>111</v>
      </c>
      <c r="F126" s="814"/>
      <c r="G126" s="795" t="s">
        <v>112</v>
      </c>
      <c r="H126" s="795"/>
      <c r="I126" s="925"/>
    </row>
    <row r="128" spans="1:10" ht="16.5" collapsed="1" x14ac:dyDescent="0.35">
      <c r="A128" s="818" t="s">
        <v>40</v>
      </c>
      <c r="B128" s="819"/>
      <c r="C128" s="819"/>
      <c r="D128" s="819"/>
      <c r="E128" s="819"/>
      <c r="F128" s="740"/>
      <c r="G128" s="740"/>
      <c r="H128" s="740"/>
      <c r="I128" s="741"/>
    </row>
    <row r="129" spans="1:9" ht="13.5" hidden="1" outlineLevel="1" x14ac:dyDescent="0.15">
      <c r="A129" s="801" t="s">
        <v>117</v>
      </c>
      <c r="B129" s="803"/>
      <c r="C129" s="802" t="s">
        <v>25</v>
      </c>
      <c r="D129" s="803"/>
      <c r="E129" s="803"/>
      <c r="F129" s="803"/>
      <c r="G129" s="803"/>
      <c r="H129" s="803"/>
      <c r="I129" s="811"/>
    </row>
    <row r="130" spans="1:9" ht="13.5" hidden="1" outlineLevel="1" x14ac:dyDescent="0.15">
      <c r="A130" s="189" t="s">
        <v>104</v>
      </c>
      <c r="B130" s="188" t="s">
        <v>118</v>
      </c>
      <c r="C130" s="795" t="s">
        <v>221</v>
      </c>
      <c r="D130" s="923"/>
      <c r="E130" s="923"/>
      <c r="F130" s="923"/>
      <c r="G130" s="923"/>
      <c r="H130" s="923"/>
      <c r="I130" s="924"/>
    </row>
    <row r="131" spans="1:9" ht="13.5" x14ac:dyDescent="0.15">
      <c r="A131"/>
      <c r="B131"/>
      <c r="C131"/>
      <c r="D131"/>
      <c r="E131"/>
    </row>
    <row r="132" spans="1:9" ht="16.5" collapsed="1" x14ac:dyDescent="0.35">
      <c r="A132" s="738" t="s">
        <v>33</v>
      </c>
      <c r="B132" s="739"/>
      <c r="C132" s="739"/>
      <c r="D132" s="739"/>
      <c r="E132" s="739"/>
      <c r="F132" s="740"/>
      <c r="G132" s="740"/>
      <c r="H132" s="740"/>
      <c r="I132" s="741"/>
    </row>
    <row r="133" spans="1:9" ht="13.5" hidden="1" outlineLevel="1" x14ac:dyDescent="0.15">
      <c r="A133" s="801" t="s">
        <v>117</v>
      </c>
      <c r="B133" s="803"/>
      <c r="C133" s="802" t="s">
        <v>25</v>
      </c>
      <c r="D133" s="803"/>
      <c r="E133" s="803"/>
      <c r="F133" s="803"/>
      <c r="G133" s="803"/>
      <c r="H133" s="803"/>
      <c r="I133" s="811"/>
    </row>
    <row r="134" spans="1:9" ht="13.5" hidden="1" outlineLevel="1" x14ac:dyDescent="0.15">
      <c r="A134" s="189" t="s">
        <v>104</v>
      </c>
      <c r="B134" s="259" t="s">
        <v>222</v>
      </c>
      <c r="C134" s="795" t="s">
        <v>223</v>
      </c>
      <c r="D134" s="923"/>
      <c r="E134" s="923"/>
      <c r="F134" s="923"/>
      <c r="G134" s="923"/>
      <c r="H134" s="923"/>
      <c r="I134" s="924"/>
    </row>
    <row r="136" spans="1:9" ht="16.5" collapsed="1" x14ac:dyDescent="0.35">
      <c r="A136" s="742" t="s">
        <v>35</v>
      </c>
      <c r="B136" s="743"/>
      <c r="C136" s="743"/>
      <c r="D136" s="743"/>
      <c r="E136" s="743"/>
      <c r="F136" s="740"/>
      <c r="G136" s="740"/>
      <c r="H136" s="740"/>
      <c r="I136" s="741"/>
    </row>
    <row r="137" spans="1:9" ht="13.5" hidden="1" outlineLevel="1" x14ac:dyDescent="0.15">
      <c r="A137" s="801" t="s">
        <v>121</v>
      </c>
      <c r="B137" s="802"/>
      <c r="C137" s="803"/>
      <c r="D137" s="180" t="s">
        <v>25</v>
      </c>
      <c r="E137" s="802" t="s">
        <v>102</v>
      </c>
      <c r="F137" s="803"/>
      <c r="G137" s="802" t="s">
        <v>103</v>
      </c>
      <c r="H137" s="802"/>
      <c r="I137" s="804"/>
    </row>
    <row r="138" spans="1:9" ht="13.5" hidden="1" outlineLevel="1" x14ac:dyDescent="0.15">
      <c r="A138" s="181" t="s">
        <v>104</v>
      </c>
      <c r="B138" s="952" t="s">
        <v>224</v>
      </c>
      <c r="C138" s="953"/>
      <c r="D138" s="182" t="s">
        <v>123</v>
      </c>
      <c r="E138" s="807" t="s">
        <v>124</v>
      </c>
      <c r="F138" s="806"/>
      <c r="G138" s="807" t="s">
        <v>125</v>
      </c>
      <c r="H138" s="808"/>
      <c r="I138" s="809"/>
    </row>
    <row r="139" spans="1:9" ht="13.5" hidden="1" outlineLevel="1" x14ac:dyDescent="0.15">
      <c r="A139" s="189" t="s">
        <v>104</v>
      </c>
      <c r="B139" s="950" t="s">
        <v>225</v>
      </c>
      <c r="C139" s="951"/>
      <c r="D139" s="188"/>
      <c r="E139" s="795"/>
      <c r="F139" s="796"/>
      <c r="G139" s="795" t="s">
        <v>33</v>
      </c>
      <c r="H139" s="796"/>
      <c r="I139" s="797"/>
    </row>
  </sheetData>
  <sortState ref="E3:E32">
    <sortCondition ref="E3"/>
  </sortState>
  <mergeCells count="63">
    <mergeCell ref="A2:I2"/>
    <mergeCell ref="A4:J4"/>
    <mergeCell ref="A8:J8"/>
    <mergeCell ref="A12:J12"/>
    <mergeCell ref="A16:J16"/>
    <mergeCell ref="A22:J22"/>
    <mergeCell ref="A26:J26"/>
    <mergeCell ref="A30:J30"/>
    <mergeCell ref="A34:J34"/>
    <mergeCell ref="A38:J38"/>
    <mergeCell ref="A42:J42"/>
    <mergeCell ref="A46:J46"/>
    <mergeCell ref="A50:J50"/>
    <mergeCell ref="A54:J54"/>
    <mergeCell ref="A58:J58"/>
    <mergeCell ref="A62:J62"/>
    <mergeCell ref="A66:J66"/>
    <mergeCell ref="A70:J70"/>
    <mergeCell ref="A74:J74"/>
    <mergeCell ref="A80:J80"/>
    <mergeCell ref="A84:J84"/>
    <mergeCell ref="A88:J88"/>
    <mergeCell ref="A92:J92"/>
    <mergeCell ref="A96:J96"/>
    <mergeCell ref="A101:J101"/>
    <mergeCell ref="A105:J105"/>
    <mergeCell ref="A120:I120"/>
    <mergeCell ref="A121:C121"/>
    <mergeCell ref="E121:F121"/>
    <mergeCell ref="G121:I121"/>
    <mergeCell ref="B122:C122"/>
    <mergeCell ref="E122:F122"/>
    <mergeCell ref="G122:I122"/>
    <mergeCell ref="B123:C123"/>
    <mergeCell ref="E123:F123"/>
    <mergeCell ref="G123:I123"/>
    <mergeCell ref="A124:C124"/>
    <mergeCell ref="E124:F124"/>
    <mergeCell ref="G124:I124"/>
    <mergeCell ref="B125:C125"/>
    <mergeCell ref="E125:F125"/>
    <mergeCell ref="G125:I125"/>
    <mergeCell ref="B126:C126"/>
    <mergeCell ref="E126:F126"/>
    <mergeCell ref="G126:I126"/>
    <mergeCell ref="A128:I128"/>
    <mergeCell ref="A129:B129"/>
    <mergeCell ref="C129:I129"/>
    <mergeCell ref="C130:I130"/>
    <mergeCell ref="A132:I132"/>
    <mergeCell ref="A133:B133"/>
    <mergeCell ref="C133:I133"/>
    <mergeCell ref="C134:I134"/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</mergeCells>
  <phoneticPr fontId="5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2019-08-05T07:07:44Z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