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firstSheet="4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H66" authorId="0">
      <text>
        <r>
          <rPr>
            <sz val="9"/>
            <rFont val="宋体"/>
            <charset val="134"/>
          </rPr>
          <t>冒险开仓，没有阳线出现。低于交易线立即止损。第二天才是买入时机。</t>
        </r>
      </text>
    </comment>
    <comment ref="H69" authorId="0">
      <text>
        <r>
          <rPr>
            <sz val="9"/>
            <rFont val="宋体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80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80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03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10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12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112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A119" authorId="1">
      <text>
        <r>
          <rPr>
            <b/>
            <sz val="9"/>
            <rFont val="宋体"/>
            <charset val="134"/>
          </rPr>
          <t>交易日志:</t>
        </r>
        <r>
          <rPr>
            <sz val="9"/>
            <rFont val="宋体"/>
            <charset val="134"/>
          </rPr>
          <t>（</t>
        </r>
        <r>
          <rPr>
            <b/>
            <sz val="10"/>
            <color indexed="10"/>
            <rFont val="宋体"/>
            <charset val="134"/>
          </rPr>
          <t xml:space="preserve">20171130 -- </t>
        </r>
        <r>
          <rPr>
            <sz val="9"/>
            <rFont val="宋体"/>
            <charset val="134"/>
          </rPr>
          <t xml:space="preserve">20171204）
</t>
        </r>
        <r>
          <rPr>
            <b/>
            <sz val="10"/>
            <color rgb="FF000000"/>
            <rFont val="宋体"/>
            <charset val="134"/>
          </rPr>
          <t>20171130</t>
        </r>
        <r>
          <rPr>
            <sz val="9"/>
            <rFont val="宋体"/>
            <charset val="134"/>
          </rPr>
          <t xml:space="preserve">：
</t>
        </r>
        <r>
          <rPr>
            <b/>
            <sz val="10"/>
            <color indexed="1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charset val="134"/>
          </rPr>
          <t>问题</t>
        </r>
        <r>
          <rPr>
            <sz val="9"/>
            <rFont val="宋体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charset val="134"/>
          </rPr>
          <t xml:space="preserve">策略 </t>
        </r>
        <r>
          <rPr>
            <sz val="9"/>
            <rFont val="宋体"/>
            <charset val="134"/>
          </rPr>
          <t>：</t>
        </r>
        <r>
          <rPr>
            <b/>
            <sz val="9"/>
            <rFont val="宋体"/>
            <charset val="134"/>
          </rPr>
          <t>稳定住情绪，今天夜盘10点前不进行任何操作</t>
        </r>
        <r>
          <rPr>
            <sz val="9"/>
            <rFont val="宋体"/>
            <charset val="134"/>
          </rPr>
          <t xml:space="preserve">。
</t>
        </r>
        <r>
          <rPr>
            <b/>
            <sz val="10"/>
            <color rgb="FF000000"/>
            <rFont val="宋体"/>
            <charset val="134"/>
          </rPr>
          <t>20171201</t>
        </r>
        <r>
          <rPr>
            <sz val="9"/>
            <rFont val="宋体"/>
            <charset val="134"/>
          </rPr>
          <t xml:space="preserve">：
</t>
        </r>
        <r>
          <rPr>
            <b/>
            <sz val="9"/>
            <color rgb="FFFF000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charset val="134"/>
          </rPr>
          <t>问题</t>
        </r>
        <r>
          <rPr>
            <sz val="9"/>
            <rFont val="宋体"/>
            <charset val="134"/>
          </rPr>
          <t xml:space="preserve"> ：
</t>
        </r>
        <r>
          <rPr>
            <b/>
            <sz val="9"/>
            <color rgb="FFFF0000"/>
            <rFont val="宋体"/>
            <charset val="134"/>
          </rPr>
          <t>策略</t>
        </r>
        <r>
          <rPr>
            <sz val="9"/>
            <rFont val="宋体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charset val="134"/>
          </rPr>
          <t>20171204</t>
        </r>
        <r>
          <rPr>
            <b/>
            <sz val="10"/>
            <color rgb="FFFF0000"/>
            <rFont val="宋体"/>
            <charset val="134"/>
          </rPr>
          <t>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rgb="FFFF0000"/>
            <rFont val="宋体"/>
            <charset val="134"/>
          </rPr>
          <t xml:space="preserve">情况 </t>
        </r>
        <r>
          <rPr>
            <sz val="9"/>
            <rFont val="宋体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charset val="134"/>
          </rPr>
          <t>问题</t>
        </r>
        <r>
          <rPr>
            <sz val="9"/>
            <rFont val="宋体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charset val="134"/>
          </rPr>
          <t>策略</t>
        </r>
        <r>
          <rPr>
            <sz val="9"/>
            <rFont val="宋体"/>
            <charset val="134"/>
          </rPr>
          <t xml:space="preserve"> ：</t>
        </r>
        <r>
          <rPr>
            <b/>
            <sz val="12"/>
            <color rgb="FFFF0000"/>
            <rFont val="宋体"/>
            <charset val="134"/>
          </rPr>
          <t>需要认清以下观点</t>
        </r>
        <r>
          <rPr>
            <b/>
            <sz val="9"/>
            <color rgb="FF000000"/>
            <rFont val="宋体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charset val="134"/>
          </rPr>
          <t>步步止损是必须要</t>
        </r>
        <r>
          <rPr>
            <b/>
            <sz val="9"/>
            <color rgb="FF000000"/>
            <rFont val="宋体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charset val="134"/>
          </rPr>
          <t>4、</t>
        </r>
        <r>
          <rPr>
            <b/>
            <sz val="9"/>
            <color rgb="FFFF00FF"/>
            <rFont val="宋体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charset val="134"/>
          </rPr>
          <t>记住利弗莫尔的告诫：“利润是坐出来的！！！！！”</t>
        </r>
      </text>
    </comment>
    <comment ref="E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22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122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A164" authorId="1">
      <text>
        <r>
          <rPr>
            <b/>
            <sz val="9"/>
            <color rgb="FF000000"/>
            <rFont val="宋体"/>
            <charset val="134"/>
          </rPr>
          <t>交易日志:（2018130 -- 20180223）
2018130：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rgb="FFFF000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charset val="134"/>
          </rPr>
          <t>MA_螺纹_多_PLUS_20170913</t>
        </r>
        <r>
          <rPr>
            <sz val="9"/>
            <rFont val="宋体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charset val="134"/>
          </rPr>
          <t>“</t>
        </r>
        <r>
          <rPr>
            <b/>
            <u/>
            <sz val="9"/>
            <rFont val="宋体"/>
            <charset val="134"/>
          </rPr>
          <t>MA_螺纹_多_PLUS_2017”</t>
        </r>
        <r>
          <rPr>
            <sz val="9"/>
            <rFont val="宋体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charset val="134"/>
          </rPr>
          <t xml:space="preserve">20180223：
</t>
        </r>
        <r>
          <rPr>
            <b/>
            <sz val="9"/>
            <color rgb="FFFF000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charset val="134"/>
          </rPr>
          <t>MA_热卷_多_PLUS_2017</t>
        </r>
        <r>
          <rPr>
            <sz val="9"/>
            <rFont val="宋体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charset val="134"/>
          </rPr>
          <t>保证金亏损阈值</t>
        </r>
        <r>
          <rPr>
            <sz val="9"/>
            <rFont val="宋体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charset val="134"/>
          </rPr>
          <t xml:space="preserve">3885
</t>
        </r>
        <r>
          <rPr>
            <b/>
            <sz val="10"/>
            <color rgb="FF000000"/>
            <rFont val="宋体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charset val="134"/>
          </rPr>
          <t xml:space="preserve">4250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rgb="FFFF0000"/>
            <rFont val="宋体"/>
            <charset val="134"/>
          </rPr>
          <t>策略</t>
        </r>
        <r>
          <rPr>
            <b/>
            <sz val="9"/>
            <rFont val="宋体"/>
            <charset val="134"/>
          </rPr>
          <t xml:space="preserve"> </t>
        </r>
        <r>
          <rPr>
            <sz val="9"/>
            <rFont val="宋体"/>
            <charset val="134"/>
          </rPr>
          <t>：持仓，按照“</t>
        </r>
        <r>
          <rPr>
            <b/>
            <u/>
            <sz val="9"/>
            <rFont val="宋体"/>
            <charset val="134"/>
          </rPr>
          <t>MA_螺纹_多_PLUS_2017</t>
        </r>
        <r>
          <rPr>
            <sz val="9"/>
            <rFont val="宋体"/>
            <charset val="134"/>
          </rPr>
          <t>”执行。</t>
        </r>
      </text>
    </comment>
    <comment ref="E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E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&gt;2.8%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&lt;2.8%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4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34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A44" authorId="0">
      <text>
        <r>
          <rPr>
            <b/>
            <sz val="9"/>
            <rFont val="Tahoma"/>
            <charset val="134"/>
          </rPr>
          <t>20170922</t>
        </r>
        <r>
          <rPr>
            <b/>
            <sz val="9"/>
            <rFont val="宋体"/>
            <charset val="134"/>
          </rPr>
          <t>:</t>
        </r>
        <r>
          <rPr>
            <sz val="9"/>
            <rFont val="宋体"/>
            <charset val="134"/>
          </rPr>
          <t xml:space="preserve">
从</t>
        </r>
        <r>
          <rPr>
            <sz val="9"/>
            <rFont val="Tahoma"/>
            <charset val="134"/>
          </rPr>
          <t>2015</t>
        </r>
        <r>
          <rPr>
            <sz val="9"/>
            <rFont val="宋体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charset val="134"/>
          </rPr>
          <t>MA_</t>
        </r>
        <r>
          <rPr>
            <sz val="9"/>
            <rFont val="宋体"/>
            <charset val="134"/>
          </rPr>
          <t>螺纹</t>
        </r>
        <r>
          <rPr>
            <sz val="9"/>
            <rFont val="Tahoma"/>
            <charset val="134"/>
          </rPr>
          <t>_</t>
        </r>
        <r>
          <rPr>
            <sz val="9"/>
            <rFont val="宋体"/>
            <charset val="134"/>
          </rPr>
          <t>空</t>
        </r>
        <r>
          <rPr>
            <sz val="9"/>
            <rFont val="Tahoma"/>
            <charset val="134"/>
          </rPr>
          <t>_PLUS_20170913</t>
        </r>
        <r>
          <rPr>
            <sz val="9"/>
            <rFont val="宋体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charset val="134"/>
          </rPr>
          <t>保护好本金，小止损，才能赢得大收益。</t>
        </r>
      </text>
    </comment>
    <comment ref="E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7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47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3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5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A58" authorId="0">
      <text>
        <r>
          <rPr>
            <b/>
            <sz val="9"/>
            <rFont val="Tahoma"/>
            <charset val="134"/>
          </rPr>
          <t xml:space="preserve">20171009:
</t>
        </r>
        <r>
          <rPr>
            <sz val="9"/>
            <rFont val="宋体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charset val="134"/>
          </rPr>
          <t>主要原因</t>
        </r>
        <r>
          <rPr>
            <sz val="9"/>
            <rFont val="宋体"/>
            <charset val="134"/>
          </rPr>
          <t xml:space="preserve"> 告诫自己：</t>
        </r>
        <r>
          <rPr>
            <sz val="9"/>
            <color indexed="10"/>
            <rFont val="宋体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charset val="134"/>
          </rPr>
          <t>2、</t>
        </r>
        <r>
          <rPr>
            <b/>
            <sz val="9"/>
            <color indexed="8"/>
            <rFont val="宋体"/>
            <charset val="134"/>
          </rPr>
          <t>次要原因</t>
        </r>
        <r>
          <rPr>
            <sz val="9"/>
            <color indexed="8"/>
            <rFont val="宋体"/>
            <charset val="134"/>
          </rPr>
          <t xml:space="preserve"> 综合判断：</t>
        </r>
        <r>
          <rPr>
            <sz val="9"/>
            <color indexed="10"/>
            <rFont val="宋体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charset val="134"/>
          </rPr>
          <t xml:space="preserve">20171010-20171012:
</t>
        </r>
        <r>
          <rPr>
            <sz val="9"/>
            <color indexed="8"/>
            <rFont val="宋体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charset val="134"/>
          </rPr>
          <t>20171012</t>
        </r>
        <r>
          <rPr>
            <sz val="9"/>
            <color indexed="8"/>
            <rFont val="宋体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charset val="134"/>
          </rPr>
          <t>20171013</t>
        </r>
        <r>
          <rPr>
            <sz val="9"/>
            <color indexed="10"/>
            <rFont val="宋体"/>
            <charset val="134"/>
          </rPr>
          <t xml:space="preserve">
</t>
        </r>
        <r>
          <rPr>
            <sz val="9"/>
            <color indexed="8"/>
            <rFont val="宋体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charset val="134"/>
          </rPr>
          <t>即使是最终收益亏损，只要坚持策略也是成功。</t>
        </r>
      </text>
    </comment>
    <comment ref="E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9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5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70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70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76" authorId="0">
      <text>
        <r>
          <rPr>
            <b/>
            <sz val="9"/>
            <rFont val="Tahoma"/>
            <charset val="134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charset val="134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76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shiming:
&gt;1.7%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&lt;1.7%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收益为负</t>
        </r>
        <r>
          <rPr>
            <sz val="9"/>
            <rFont val="Tahoma"/>
            <charset val="134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6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6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6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1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1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1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6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6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6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0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30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0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8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8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5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4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4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4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5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7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7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7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0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24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A46" authorId="0">
      <text>
        <r>
          <rPr>
            <b/>
            <sz val="9"/>
            <rFont val="Tahoma"/>
            <charset val="134"/>
          </rPr>
          <t>20100920</t>
        </r>
        <r>
          <rPr>
            <b/>
            <sz val="9"/>
            <rFont val="宋体"/>
            <charset val="134"/>
          </rPr>
          <t>:</t>
        </r>
        <r>
          <rPr>
            <sz val="9"/>
            <rFont val="宋体"/>
            <charset val="134"/>
          </rPr>
          <t xml:space="preserve">
沥青现在的止损额度太高达到</t>
        </r>
        <r>
          <rPr>
            <sz val="9"/>
            <rFont val="Tahoma"/>
            <charset val="134"/>
          </rPr>
          <t>5%</t>
        </r>
        <r>
          <rPr>
            <sz val="9"/>
            <rFont val="宋体"/>
            <charset val="134"/>
          </rPr>
          <t>以上。所以一定不要着急的去交易。
按照</t>
        </r>
        <r>
          <rPr>
            <sz val="9"/>
            <rFont val="Tahoma"/>
            <charset val="134"/>
          </rPr>
          <t>MA_</t>
        </r>
        <r>
          <rPr>
            <sz val="9"/>
            <rFont val="宋体"/>
            <charset val="134"/>
          </rPr>
          <t>沥青</t>
        </r>
        <r>
          <rPr>
            <sz val="9"/>
            <rFont val="Tahoma"/>
            <charset val="134"/>
          </rPr>
          <t>_</t>
        </r>
        <r>
          <rPr>
            <sz val="9"/>
            <rFont val="宋体"/>
            <charset val="134"/>
          </rPr>
          <t>空</t>
        </r>
        <r>
          <rPr>
            <sz val="9"/>
            <rFont val="Tahoma"/>
            <charset val="134"/>
          </rPr>
          <t>_PLUS_20190914</t>
        </r>
        <r>
          <rPr>
            <sz val="9"/>
            <rFont val="宋体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charset val="134"/>
          </rPr>
          <t>保护好本金，小止损，才能赢得大收益。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indexed="8"/>
            <rFont val="Tahoma"/>
            <charset val="134"/>
          </rPr>
          <t>20100927: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charset val="134"/>
          </rPr>
          <t>20101009</t>
        </r>
        <r>
          <rPr>
            <b/>
            <sz val="9"/>
            <color indexed="8"/>
            <rFont val="宋体"/>
            <charset val="134"/>
          </rPr>
          <t xml:space="preserve">：
</t>
        </r>
        <r>
          <rPr>
            <sz val="9"/>
            <color indexed="8"/>
            <rFont val="宋体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charset val="134"/>
          </rPr>
          <t xml:space="preserve">
</t>
        </r>
        <r>
          <rPr>
            <b/>
            <sz val="9"/>
            <color indexed="10"/>
            <rFont val="宋体"/>
            <charset val="134"/>
          </rPr>
          <t>不遵守交易规则永远只会赔钱。是一个教训。</t>
        </r>
      </text>
    </comment>
    <comment ref="E4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shiming:
&gt;1.7%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&lt;1.7%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收益为负</t>
        </r>
        <r>
          <rPr>
            <sz val="9"/>
            <rFont val="Tahoma"/>
            <charset val="134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A2" authorId="0">
      <text>
        <r>
          <rPr>
            <b/>
            <sz val="9"/>
            <rFont val="宋体"/>
            <charset val="134"/>
          </rPr>
          <t>20170927</t>
        </r>
        <r>
          <rPr>
            <sz val="9"/>
            <rFont val="宋体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charset val="134"/>
          </rPr>
          <t>很多次的经验表明</t>
        </r>
        <r>
          <rPr>
            <sz val="9"/>
            <rFont val="宋体"/>
            <charset val="134"/>
          </rPr>
          <t>：</t>
        </r>
        <r>
          <rPr>
            <sz val="9"/>
            <color indexed="10"/>
            <rFont val="宋体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charset val="134"/>
          </rPr>
          <t>等待下次信号！</t>
        </r>
      </text>
    </comment>
    <comment ref="E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&gt;2.8%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&lt;2.8%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2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2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3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3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3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4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4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5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5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5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6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7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7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8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8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8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9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9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02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  <comment ref="E106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shiming:
&gt;1.7%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&lt;1.7%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收益为负</t>
        </r>
        <r>
          <rPr>
            <sz val="9"/>
            <rFont val="Tahoma"/>
            <charset val="134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charset val="134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3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3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7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7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7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1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1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1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5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3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33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7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37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7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1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1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1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5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3" authorId="0">
      <text>
        <r>
          <rPr>
            <sz val="9"/>
            <rFont val="Tahoma"/>
            <charset val="134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charset val="134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charset val="134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charset val="134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<sst xmlns="http://schemas.openxmlformats.org/spreadsheetml/2006/main" count="292">
  <si>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</si>
  <si>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</si>
  <si>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</si>
  <si>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</si>
  <si>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</si>
  <si>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</si>
  <si>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</si>
  <si>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</si>
  <si>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</si>
  <si>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</si>
  <si>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</si>
  <si>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</si>
  <si>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</si>
  <si>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</si>
  <si>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</si>
  <si>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</si>
  <si>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</si>
  <si>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</si>
  <si>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</si>
  <si>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</si>
  <si>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</si>
  <si>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</si>
  <si>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charset val="134"/>
      </rPr>
      <t>编号21明细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</si>
  <si>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</si>
  <si>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</si>
  <si>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</si>
  <si>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</si>
  <si>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</si>
  <si>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</si>
  <si>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</si>
  <si>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</si>
  <si>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</si>
  <si>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</si>
  <si>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</si>
  <si>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</si>
  <si>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</si>
  <si>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</si>
  <si>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</si>
  <si>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</si>
  <si>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</si>
  <si>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</si>
  <si>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charset val="134"/>
      </rPr>
      <t>当日止损额</t>
    </r>
    <r>
      <rPr>
        <b/>
        <sz val="10"/>
        <color theme="1"/>
        <rFont val="宋体"/>
        <charset val="134"/>
      </rPr>
      <t>/</t>
    </r>
    <r>
      <rPr>
        <b/>
        <sz val="10"/>
        <color theme="1"/>
        <rFont val="宋体"/>
        <charset val="134"/>
      </rPr>
      <t>当日收益</t>
    </r>
    <r>
      <rPr>
        <sz val="10"/>
        <color theme="1"/>
        <rFont val="宋体"/>
        <charset val="134"/>
      </rPr>
      <t xml:space="preserve"> : 代表价格在止损时，</t>
    </r>
    <r>
      <rPr>
        <b/>
        <sz val="10"/>
        <color theme="1"/>
        <rFont val="宋体"/>
        <charset val="134"/>
      </rPr>
      <t>至少</t>
    </r>
    <r>
      <rPr>
        <sz val="10"/>
        <color theme="1"/>
        <rFont val="宋体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charset val="134"/>
      </rPr>
      <t>当日收益/首次止损额</t>
    </r>
    <r>
      <rPr>
        <sz val="10"/>
        <color theme="1"/>
        <rFont val="宋体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charset val="134"/>
      </rPr>
      <t xml:space="preserve">                   </t>
    </r>
    <r>
      <rPr>
        <sz val="10"/>
        <color theme="1"/>
        <rFont val="宋体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</si>
  <si>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charset val="134"/>
      </rPr>
      <t xml:space="preserve"> </t>
    </r>
    <r>
      <rPr>
        <b/>
        <sz val="10"/>
        <color theme="1"/>
        <rFont val="微软雅黑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</si>
  <si>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</si>
  <si>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</si>
  <si>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</si>
  <si>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</si>
  <si>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</si>
  <si>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</si>
  <si>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</si>
  <si>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</si>
  <si>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</si>
  <si>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</si>
  <si>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</si>
  <si>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</si>
  <si>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</si>
  <si>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</si>
  <si>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charset val="134"/>
      </rPr>
      <t xml:space="preserve">情况 </t>
    </r>
    <r>
      <rPr>
        <sz val="10"/>
        <color theme="1"/>
        <rFont val="微软雅黑"/>
        <charset val="134"/>
      </rPr>
      <t xml:space="preserve">：MA_螺纹_多_PLUS_2017
</t>
    </r>
    <r>
      <rPr>
        <b/>
        <sz val="10"/>
        <color rgb="FFFF0000"/>
        <rFont val="微软雅黑"/>
        <charset val="134"/>
      </rPr>
      <t>保证金亏损阈值</t>
    </r>
    <r>
      <rPr>
        <sz val="10"/>
        <color theme="1"/>
        <rFont val="微软雅黑"/>
        <charset val="134"/>
      </rPr>
      <t xml:space="preserve">：3946-（3946*10*0.14）*0.08/10 = 3901
</t>
    </r>
    <r>
      <rPr>
        <b/>
        <sz val="10"/>
        <color rgb="FFFF0000"/>
        <rFont val="微软雅黑"/>
        <charset val="134"/>
      </rPr>
      <t>浮盈阀值;</t>
    </r>
    <r>
      <rPr>
        <sz val="10"/>
        <color theme="1"/>
        <rFont val="微软雅黑"/>
        <charset val="134"/>
      </rPr>
      <t xml:space="preserve">3930+320 = 4266
</t>
    </r>
    <r>
      <rPr>
        <b/>
        <sz val="10"/>
        <color rgb="FFFF0000"/>
        <rFont val="微软雅黑"/>
        <charset val="134"/>
      </rPr>
      <t>策略</t>
    </r>
    <r>
      <rPr>
        <sz val="10"/>
        <color theme="1"/>
        <rFont val="微软雅黑"/>
        <charset val="134"/>
      </rPr>
      <t xml:space="preserve"> ：持仓，按照“MA_螺纹_多_PLUS_2017”执行。</t>
    </r>
  </si>
  <si>
    <r>
      <rPr>
        <sz val="10"/>
        <color theme="1"/>
        <rFont val="宋体"/>
        <charset val="134"/>
        <scheme val="minor"/>
      </rPr>
      <t>第1手：按照</t>
    </r>
    <r>
      <rPr>
        <b/>
        <sz val="10"/>
        <color theme="1"/>
        <rFont val="宋体"/>
        <charset val="134"/>
        <scheme val="minor"/>
      </rPr>
      <t>MA_螺纹_多_PLUS_2017</t>
    </r>
    <r>
      <rPr>
        <sz val="10"/>
        <color theme="1"/>
        <rFont val="宋体"/>
        <charset val="134"/>
        <scheme val="minor"/>
      </rPr>
      <t>策略</t>
    </r>
  </si>
  <si>
    <r>
      <rPr>
        <sz val="10"/>
        <color theme="1"/>
        <rFont val="宋体"/>
        <charset val="134"/>
        <scheme val="minor"/>
      </rPr>
      <t>第2手：按照</t>
    </r>
    <r>
      <rPr>
        <b/>
        <sz val="10"/>
        <color theme="1"/>
        <rFont val="宋体"/>
        <charset val="134"/>
        <scheme val="minor"/>
      </rPr>
      <t>MA_螺纹_多_PLUS_均线加仓17</t>
    </r>
    <r>
      <rPr>
        <sz val="10"/>
        <color theme="1"/>
        <rFont val="宋体"/>
        <charset val="134"/>
        <scheme val="minor"/>
      </rPr>
      <t>策略</t>
    </r>
  </si>
  <si>
    <r>
      <rPr>
        <sz val="10"/>
        <color theme="1"/>
        <rFont val="宋体"/>
        <charset val="134"/>
        <scheme val="minor"/>
      </rPr>
      <t>有1手：按照</t>
    </r>
    <r>
      <rPr>
        <b/>
        <sz val="10"/>
        <color theme="1"/>
        <rFont val="宋体"/>
        <charset val="134"/>
        <scheme val="minor"/>
      </rPr>
      <t>MA_螺纹_多_PLUS_2017</t>
    </r>
    <r>
      <rPr>
        <sz val="10"/>
        <color theme="1"/>
        <rFont val="宋体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</si>
  <si>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</si>
  <si>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</si>
  <si>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</si>
  <si>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</si>
  <si>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</si>
  <si>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</si>
  <si>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</si>
  <si>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</si>
  <si>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</si>
  <si>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</si>
  <si>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</si>
  <si>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</si>
  <si>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</si>
  <si>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</si>
  <si>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</si>
  <si>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</si>
  <si>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</si>
  <si>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</si>
  <si>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</si>
  <si>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</si>
  <si>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</si>
  <si>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</si>
  <si>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</si>
  <si>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</si>
  <si>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</si>
  <si>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</si>
  <si>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</si>
  <si>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</si>
  <si>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</si>
  <si>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</si>
  <si>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charset val="134"/>
      </rPr>
      <t>编号21明细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</si>
  <si>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</si>
  <si>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charset val="134"/>
      </rPr>
      <t>编号27明细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</si>
  <si>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</si>
  <si>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</si>
  <si>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</si>
  <si>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</si>
  <si>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</si>
  <si>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</si>
  <si>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</si>
  <si>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</si>
  <si>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</si>
  <si>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</si>
  <si>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</si>
  <si>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</si>
  <si>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</si>
  <si>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</si>
  <si>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</si>
  <si>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</si>
  <si>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</si>
  <si>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</si>
  <si>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</si>
  <si>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</si>
  <si>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</si>
  <si>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</si>
  <si>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</si>
  <si>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</si>
  <si>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</si>
  <si>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charset val="134"/>
      </rPr>
      <t xml:space="preserve"> </t>
    </r>
    <r>
      <rPr>
        <sz val="10"/>
        <color theme="1"/>
        <rFont val="宋体"/>
        <charset val="134"/>
      </rPr>
      <t>按照</t>
    </r>
    <r>
      <rPr>
        <b/>
        <sz val="10"/>
        <color theme="1"/>
        <rFont val="宋体"/>
        <charset val="134"/>
      </rPr>
      <t>MA_螺纹_空</t>
    </r>
    <r>
      <rPr>
        <sz val="10"/>
        <color theme="1"/>
        <rFont val="宋体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</si>
  <si>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</si>
  <si>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</si>
  <si>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</si>
  <si>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</si>
  <si>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</si>
  <si>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</si>
  <si>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</si>
  <si>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</si>
  <si>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</si>
  <si>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</si>
  <si>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</si>
  <si>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</si>
  <si>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</si>
  <si>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</si>
  <si>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</si>
  <si>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</si>
  <si>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</si>
  <si>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</si>
  <si>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</si>
  <si>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</si>
  <si>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</si>
  <si>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</si>
  <si>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</si>
  <si>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</si>
  <si>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</si>
  <si>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</si>
  <si>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</si>
  <si>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</si>
  <si>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</si>
  <si>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</si>
  <si>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</si>
  <si>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charset val="134"/>
      </rPr>
      <t xml:space="preserve">当日止损额/当日收益 : </t>
    </r>
    <r>
      <rPr>
        <sz val="10"/>
        <color theme="1"/>
        <rFont val="微软雅黑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charset val="134"/>
      </rPr>
      <t xml:space="preserve">
当日收益/首次止损额 : </t>
    </r>
    <r>
      <rPr>
        <sz val="10"/>
        <color theme="1"/>
        <rFont val="微软雅黑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</si>
  <si>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</si>
  <si>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</si>
  <si>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</si>
  <si>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</si>
  <si>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</si>
  <si>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</si>
  <si>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</si>
  <si>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</si>
  <si>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</si>
  <si>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</si>
  <si>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charset val="134"/>
      </rPr>
      <t xml:space="preserve"> </t>
    </r>
    <r>
      <rPr>
        <sz val="10"/>
        <color theme="1"/>
        <rFont val="宋体"/>
        <charset val="134"/>
      </rPr>
      <t>按照</t>
    </r>
    <r>
      <rPr>
        <b/>
        <sz val="10"/>
        <color theme="1"/>
        <rFont val="宋体"/>
        <charset val="134"/>
      </rPr>
      <t>MA_</t>
    </r>
    <r>
      <rPr>
        <b/>
        <sz val="10"/>
        <color theme="1"/>
        <rFont val="宋体"/>
        <charset val="134"/>
      </rPr>
      <t>玻璃</t>
    </r>
    <r>
      <rPr>
        <b/>
        <sz val="10"/>
        <color theme="1"/>
        <rFont val="宋体"/>
        <charset val="134"/>
      </rPr>
      <t>_</t>
    </r>
    <r>
      <rPr>
        <b/>
        <sz val="10"/>
        <color theme="1"/>
        <rFont val="宋体"/>
        <charset val="134"/>
      </rPr>
      <t>多</t>
    </r>
    <r>
      <rPr>
        <b/>
        <sz val="10"/>
        <color theme="1"/>
        <rFont val="宋体"/>
        <charset val="134"/>
      </rPr>
      <t>_</t>
    </r>
    <r>
      <rPr>
        <b/>
        <sz val="10"/>
        <color theme="1"/>
        <rFont val="宋体"/>
        <charset val="134"/>
      </rPr>
      <t>合理止损√</t>
    </r>
    <r>
      <rPr>
        <sz val="10"/>
        <color theme="1"/>
        <rFont val="宋体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</si>
  <si>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</si>
  <si>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</si>
  <si>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</si>
  <si>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</si>
  <si>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</si>
  <si>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</si>
  <si>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charset val="134"/>
      </rPr>
      <t>有效/</t>
    </r>
    <r>
      <rPr>
        <b/>
        <sz val="10"/>
        <color rgb="FFFF0000"/>
        <rFont val="宋体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</si>
  <si>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</si>
  <si>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</si>
  <si>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</si>
  <si>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</si>
  <si>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</si>
  <si>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</si>
  <si>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</si>
  <si>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</si>
  <si>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</si>
  <si>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</si>
  <si>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</si>
  <si>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</si>
  <si>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</si>
  <si>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</si>
  <si>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</si>
  <si>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</si>
  <si>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</si>
  <si>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</si>
  <si>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charset val="134"/>
      </rPr>
      <t xml:space="preserve">当日止盈平仓-&gt;返回开仓策略
</t>
    </r>
    <r>
      <rPr>
        <b/>
        <sz val="10"/>
        <color rgb="FFFF0000"/>
        <rFont val="宋体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</si>
  <si>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</si>
  <si>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</si>
  <si>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charset val="134"/>
      </rPr>
      <t>编号2明细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</si>
  <si>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微软雅黑"/>
        <charset val="134"/>
      </rPr>
      <t>编号3明细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</si>
  <si>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微软雅黑"/>
        <charset val="134"/>
      </rPr>
      <t>编号5明细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</si>
  <si>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微软雅黑"/>
        <charset val="134"/>
      </rPr>
      <t>编号8明细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</si>
  <si>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宋体"/>
        <charset val="134"/>
      </rPr>
      <t xml:space="preserve">当日止损额/当日收益 : </t>
    </r>
    <r>
      <rPr>
        <sz val="10"/>
        <color theme="1"/>
        <rFont val="宋体"/>
        <charset val="134"/>
      </rPr>
      <t>代表价格在止损时，</t>
    </r>
    <r>
      <rPr>
        <b/>
        <sz val="10"/>
        <color theme="1"/>
        <rFont val="宋体"/>
        <charset val="134"/>
      </rPr>
      <t>至少</t>
    </r>
    <r>
      <rPr>
        <sz val="10"/>
        <color theme="1"/>
        <rFont val="宋体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charset val="134"/>
      </rPr>
      <t xml:space="preserve">当日收益/首次止损额 : </t>
    </r>
    <r>
      <rPr>
        <sz val="10"/>
        <color theme="1"/>
        <rFont val="宋体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</si>
  <si>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</si>
  <si>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</si>
  <si>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</si>
  <si>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</si>
  <si>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</si>
  <si>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</si>
  <si>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</si>
  <si>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</si>
  <si>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</si>
  <si>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</si>
  <si>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</si>
  <si>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</si>
  <si>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</si>
  <si>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</si>
  <si>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</si>
  <si>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</si>
  <si>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</si>
  <si>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</si>
  <si>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</si>
  <si>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</si>
  <si>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</si>
  <si>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</si>
  <si>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</si>
  <si>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charset val="134"/>
      </rPr>
      <t>编号5明细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MA_棕榈_空_合理止损√</t>
    </r>
  </si>
  <si>
    <t>无效</t>
  </si>
  <si>
    <r>
      <rPr>
        <sz val="10"/>
        <color theme="1"/>
        <rFont val="宋体"/>
        <charset val="134"/>
      </rPr>
      <t>按照</t>
    </r>
    <r>
      <rPr>
        <b/>
        <sz val="10"/>
        <color theme="1"/>
        <rFont val="宋体"/>
        <charset val="134"/>
      </rPr>
      <t>MA_棕榈_空</t>
    </r>
    <r>
      <rPr>
        <sz val="10"/>
        <color theme="1"/>
        <rFont val="宋体"/>
        <charset val="134"/>
      </rPr>
      <t>指示操作</t>
    </r>
  </si>
  <si>
    <t>0%-6.6% （暂定）</t>
  </si>
  <si>
    <r>
      <rPr>
        <sz val="10"/>
        <color theme="1"/>
        <rFont val="宋体"/>
        <charset val="134"/>
      </rPr>
      <t xml:space="preserve"> 按照</t>
    </r>
    <r>
      <rPr>
        <b/>
        <sz val="10"/>
        <color theme="1"/>
        <rFont val="宋体"/>
        <charset val="134"/>
      </rPr>
      <t>MA_棕榈_空</t>
    </r>
    <r>
      <rPr>
        <sz val="10"/>
        <color theme="1"/>
        <rFont val="宋体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</si>
  <si>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</si>
  <si>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</si>
  <si>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</si>
  <si>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</si>
  <si>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</si>
  <si>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</si>
  <si>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</si>
  <si>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</si>
  <si>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</si>
  <si>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</si>
  <si>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</si>
  <si>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</si>
  <si>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</si>
  <si>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</si>
  <si>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</si>
  <si>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</si>
  <si>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</si>
  <si>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</si>
  <si>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</si>
  <si>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</si>
  <si>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</si>
  <si>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</si>
  <si>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</si>
  <si>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</si>
  <si>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</si>
  <si>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</si>
  <si>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1、做多采用(STRB+VRB),两个策略形成加仓模型。
2、做空等到从2018年9月5日开始，做空DMA策略收益率为30%以上，才考虑做空RB。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</si>
  <si>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</si>
  <si>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</si>
  <si>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</si>
  <si>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</si>
  <si>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</si>
  <si>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</si>
  <si>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</si>
  <si>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</si>
  <si>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</si>
  <si>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</si>
  <si>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</si>
  <si>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</si>
  <si>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</si>
  <si>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</si>
  <si>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</si>
  <si>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</si>
  <si>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charset val="134"/>
      </rPr>
      <t>挂了1手空单</t>
    </r>
    <r>
      <rPr>
        <sz val="8"/>
        <color theme="1"/>
        <rFont val="微软雅黑"/>
        <charset val="134"/>
      </rPr>
      <t>，RB1901的对应价格3889。</t>
    </r>
  </si>
  <si>
    <r>
      <rPr>
        <sz val="8"/>
        <color theme="1"/>
        <rFont val="微软雅黑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charset val="134"/>
      </rPr>
      <t>赔了，活该</t>
    </r>
    <r>
      <rPr>
        <sz val="8"/>
        <color theme="1"/>
        <rFont val="微软雅黑"/>
        <charset val="134"/>
      </rPr>
      <t>！</t>
    </r>
    <r>
      <rPr>
        <b/>
        <sz val="8"/>
        <color rgb="FFFF0000"/>
        <rFont val="微软雅黑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</si>
  <si>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</si>
  <si>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</si>
  <si>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</si>
  <si>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charset val="134"/>
      </rPr>
      <t>空头仓位平仓，高于最佳浮盈平仓。策略值得信赖。</t>
    </r>
    <r>
      <rPr>
        <sz val="8"/>
        <color theme="1"/>
        <rFont val="微软雅黑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</si>
  <si>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</si>
  <si>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</si>
  <si>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</si>
  <si>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</si>
  <si>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charset val="134"/>
      </rPr>
      <t>无形成短期高点与低点的条件。
-----------------
RB999的</t>
    </r>
    <r>
      <rPr>
        <sz val="8"/>
        <color rgb="FFFF0000"/>
        <rFont val="微软雅黑"/>
        <charset val="134"/>
      </rPr>
      <t>MA_螺纹空_PLUS策略做空1手,止损条件
保证金亏损：3461
最大涨幅   ：3480</t>
    </r>
  </si>
  <si>
    <r>
      <t>根据夜盘情况无形成短期高点与低点的条件。STRB形成不了。
VRB策略不交易。
-----------------
RB999的</t>
    </r>
    <r>
      <rPr>
        <sz val="8"/>
        <color rgb="FFFF0000"/>
        <rFont val="微软雅黑"/>
        <charset val="134"/>
      </rPr>
      <t xml:space="preserve">MA_螺纹空_PLUS策略保证金止损。
----------------
DMA做空策略收益率13%
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</si>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</sst>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  <numFmt numFmtId="177" formatCode="yyyy/m/d;@"/>
    <numFmt numFmtId="178" formatCode="0_ "/>
    <numFmt numFmtId="179" formatCode="yyyy&quot;年&quot;m&quot;月&quot;d&quot;日&quot;;@"/>
    <numFmt numFmtId="180" formatCode="0.00_ "/>
    <numFmt numFmtId="181" formatCode="0_);[Red]\(0\)"/>
    <numFmt numFmtId="182" formatCode="0.0_ "/>
    <numFmt numFmtId="183" formatCode="0.00_);[Red]\(0.00\)"/>
  </numFmts>
  <fonts count="5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FFFF00"/>
      <name val="微软雅黑"/>
      <charset val="134"/>
    </font>
    <font>
      <sz val="11"/>
      <color rgb="FFFFFF00"/>
      <name val="微软雅黑"/>
      <charset val="134"/>
    </font>
    <font>
      <sz val="10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8"/>
      <color rgb="FF00B050"/>
      <name val="微软雅黑"/>
      <charset val="134"/>
    </font>
    <font>
      <b/>
      <sz val="8"/>
      <color theme="1"/>
      <name val="微软雅黑"/>
      <charset val="134"/>
    </font>
    <font>
      <b/>
      <sz val="11"/>
      <color theme="1"/>
      <name val="仿宋"/>
      <charset val="134"/>
    </font>
    <font>
      <sz val="11"/>
      <color theme="1"/>
      <name val="仿宋"/>
      <charset val="134"/>
    </font>
    <font>
      <b/>
      <sz val="11"/>
      <color rgb="FF00B050"/>
      <name val="仿宋"/>
      <charset val="134"/>
    </font>
    <font>
      <sz val="10"/>
      <color theme="1"/>
      <name val="微软雅黑"/>
      <charset val="134"/>
    </font>
    <font>
      <b/>
      <sz val="10"/>
      <color rgb="FF00B050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宋体"/>
      <charset val="134"/>
      <scheme val="minor"/>
    </font>
    <font>
      <sz val="10"/>
      <color rgb="FF00B05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9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sz val="10"/>
      <color theme="4"/>
      <name val="微软雅黑"/>
      <charset val="134"/>
    </font>
    <font>
      <b/>
      <sz val="10"/>
      <color theme="3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8"/>
      <color rgb="FFFF0000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20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3" fillId="37" borderId="19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8" borderId="200" applyNumberFormat="0" applyFon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0" borderId="199" applyNumberFormat="0" applyFill="0" applyAlignment="0" applyProtection="0">
      <alignment vertical="center"/>
    </xf>
    <xf numFmtId="0" fontId="33" fillId="0" borderId="199" applyNumberFormat="0" applyFill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9" fillId="0" borderId="203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8" fillId="25" borderId="202" applyNumberFormat="0" applyAlignment="0" applyProtection="0">
      <alignment vertical="center"/>
    </xf>
    <xf numFmtId="0" fontId="32" fillId="25" borderId="198" applyNumberFormat="0" applyAlignment="0" applyProtection="0">
      <alignment vertical="center"/>
    </xf>
    <xf numFmtId="0" fontId="44" fillId="39" borderId="204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7" fillId="0" borderId="205" applyNumberFormat="0" applyFill="0" applyAlignment="0" applyProtection="0">
      <alignment vertical="center"/>
    </xf>
    <xf numFmtId="0" fontId="37" fillId="0" borderId="201" applyNumberFormat="0" applyFill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</cellStyleXfs>
  <cellXfs count="912">
    <xf numFmtId="0" fontId="0" fillId="0" borderId="0" xfId="0"/>
    <xf numFmtId="179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79" fontId="2" fillId="2" borderId="1" xfId="0" applyNumberFormat="1" applyFont="1" applyFill="1" applyBorder="1" applyAlignment="1">
      <alignment horizontal="center" wrapText="1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3" fillId="3" borderId="4" xfId="0" applyNumberFormat="1" applyFont="1" applyFill="1" applyBorder="1" applyAlignment="1">
      <alignment horizontal="left" vertical="center" wrapText="1"/>
    </xf>
    <xf numFmtId="179" fontId="4" fillId="3" borderId="5" xfId="0" applyNumberFormat="1" applyFont="1" applyFill="1" applyBorder="1" applyAlignment="1">
      <alignment horizontal="left" vertical="center" wrapText="1"/>
    </xf>
    <xf numFmtId="179" fontId="4" fillId="3" borderId="6" xfId="0" applyNumberFormat="1" applyFont="1" applyFill="1" applyBorder="1" applyAlignment="1">
      <alignment horizontal="left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179" fontId="2" fillId="0" borderId="5" xfId="0" applyNumberFormat="1" applyFont="1" applyBorder="1" applyAlignment="1">
      <alignment horizontal="center" vertical="center" wrapText="1"/>
    </xf>
    <xf numFmtId="179" fontId="2" fillId="0" borderId="6" xfId="0" applyNumberFormat="1" applyFont="1" applyBorder="1" applyAlignment="1">
      <alignment horizontal="center" vertical="center" wrapText="1"/>
    </xf>
    <xf numFmtId="179" fontId="5" fillId="0" borderId="4" xfId="0" applyNumberFormat="1" applyFont="1" applyBorder="1" applyAlignment="1">
      <alignment horizontal="center" vertical="center" wrapText="1"/>
    </xf>
    <xf numFmtId="179" fontId="5" fillId="0" borderId="5" xfId="0" applyNumberFormat="1" applyFont="1" applyBorder="1" applyAlignment="1">
      <alignment horizontal="center" vertical="center" wrapText="1"/>
    </xf>
    <xf numFmtId="179" fontId="5" fillId="0" borderId="6" xfId="0" applyNumberFormat="1" applyFont="1" applyBorder="1" applyAlignment="1">
      <alignment horizontal="center" vertical="center" wrapText="1"/>
    </xf>
    <xf numFmtId="179" fontId="2" fillId="2" borderId="4" xfId="0" applyNumberFormat="1" applyFont="1" applyFill="1" applyBorder="1" applyAlignment="1">
      <alignment horizontal="center" wrapText="1"/>
    </xf>
    <xf numFmtId="179" fontId="2" fillId="2" borderId="5" xfId="0" applyNumberFormat="1" applyFont="1" applyFill="1" applyBorder="1" applyAlignment="1">
      <alignment horizontal="center" wrapText="1"/>
    </xf>
    <xf numFmtId="177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1" fillId="0" borderId="14" xfId="0" applyNumberFormat="1" applyFont="1" applyBorder="1" applyAlignment="1">
      <alignment horizontal="left" vertical="top" wrapText="1"/>
    </xf>
    <xf numFmtId="178" fontId="1" fillId="0" borderId="15" xfId="0" applyNumberFormat="1" applyFont="1" applyBorder="1" applyAlignment="1">
      <alignment horizontal="left" vertical="top"/>
    </xf>
    <xf numFmtId="178" fontId="1" fillId="0" borderId="16" xfId="0" applyNumberFormat="1" applyFont="1" applyBorder="1" applyAlignment="1">
      <alignment horizontal="left" vertical="top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178" fontId="1" fillId="0" borderId="19" xfId="0" applyNumberFormat="1" applyFont="1" applyBorder="1" applyAlignment="1">
      <alignment horizontal="left" vertical="top" wrapText="1"/>
    </xf>
    <xf numFmtId="178" fontId="1" fillId="0" borderId="20" xfId="0" applyNumberFormat="1" applyFont="1" applyBorder="1" applyAlignment="1">
      <alignment horizontal="left" vertical="top"/>
    </xf>
    <xf numFmtId="178" fontId="1" fillId="0" borderId="21" xfId="0" applyNumberFormat="1" applyFont="1" applyBorder="1" applyAlignment="1">
      <alignment horizontal="left" vertical="top"/>
    </xf>
    <xf numFmtId="0" fontId="6" fillId="0" borderId="17" xfId="0" applyFont="1" applyBorder="1" applyAlignment="1">
      <alignment horizontal="left" vertical="top" wrapText="1"/>
    </xf>
    <xf numFmtId="178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vertical="top" wrapText="1"/>
    </xf>
    <xf numFmtId="178" fontId="5" fillId="0" borderId="0" xfId="0" applyNumberFormat="1" applyFont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77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/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0" fontId="5" fillId="2" borderId="23" xfId="0" applyNumberFormat="1" applyFont="1" applyFill="1" applyBorder="1" applyAlignment="1">
      <alignment horizontal="center" vertical="center"/>
    </xf>
    <xf numFmtId="177" fontId="2" fillId="6" borderId="24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0" fontId="14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77" fontId="5" fillId="8" borderId="29" xfId="0" applyNumberFormat="1" applyFont="1" applyFill="1" applyBorder="1" applyAlignment="1">
      <alignment horizontal="center" vertical="center"/>
    </xf>
    <xf numFmtId="177" fontId="5" fillId="8" borderId="30" xfId="0" applyNumberFormat="1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10" fontId="5" fillId="8" borderId="30" xfId="0" applyNumberFormat="1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/>
    </xf>
    <xf numFmtId="177" fontId="13" fillId="7" borderId="32" xfId="0" applyNumberFormat="1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10" fontId="16" fillId="7" borderId="34" xfId="0" applyNumberFormat="1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177" fontId="13" fillId="0" borderId="10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0" fontId="14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177" fontId="13" fillId="6" borderId="37" xfId="0" applyNumberFormat="1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10" fontId="14" fillId="6" borderId="37" xfId="0" applyNumberFormat="1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5" fillId="6" borderId="3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0" fontId="13" fillId="7" borderId="39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10" fontId="16" fillId="7" borderId="40" xfId="0" applyNumberFormat="1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0" fontId="14" fillId="6" borderId="30" xfId="0" applyNumberFormat="1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0" fillId="0" borderId="44" xfId="0" applyBorder="1" applyAlignment="1"/>
    <xf numFmtId="0" fontId="13" fillId="7" borderId="29" xfId="0" applyFont="1" applyFill="1" applyBorder="1" applyAlignment="1">
      <alignment horizontal="center" vertical="center"/>
    </xf>
    <xf numFmtId="177" fontId="13" fillId="7" borderId="30" xfId="0" applyNumberFormat="1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10" fontId="17" fillId="7" borderId="30" xfId="0" applyNumberFormat="1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177" fontId="13" fillId="7" borderId="40" xfId="0" applyNumberFormat="1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177" fontId="2" fillId="7" borderId="40" xfId="0" applyNumberFormat="1" applyFont="1" applyFill="1" applyBorder="1" applyAlignment="1">
      <alignment horizontal="center" vertical="center"/>
    </xf>
    <xf numFmtId="10" fontId="15" fillId="7" borderId="40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10" fontId="13" fillId="7" borderId="40" xfId="0" applyNumberFormat="1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10" fontId="5" fillId="2" borderId="45" xfId="0" applyNumberFormat="1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180" fontId="13" fillId="0" borderId="47" xfId="0" applyNumberFormat="1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" fillId="7" borderId="49" xfId="0" applyFont="1" applyFill="1" applyBorder="1" applyAlignment="1"/>
    <xf numFmtId="10" fontId="5" fillId="8" borderId="50" xfId="0" applyNumberFormat="1" applyFont="1" applyFill="1" applyBorder="1" applyAlignment="1">
      <alignment horizontal="center" vertical="center" wrapText="1"/>
    </xf>
    <xf numFmtId="0" fontId="2" fillId="7" borderId="51" xfId="0" applyFont="1" applyFill="1" applyBorder="1" applyAlignment="1">
      <alignment horizontal="center" vertical="center"/>
    </xf>
    <xf numFmtId="0" fontId="1" fillId="7" borderId="52" xfId="0" applyFont="1" applyFill="1" applyBorder="1"/>
    <xf numFmtId="10" fontId="13" fillId="10" borderId="47" xfId="0" applyNumberFormat="1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0" fillId="0" borderId="54" xfId="0" applyBorder="1" applyAlignment="1"/>
    <xf numFmtId="0" fontId="2" fillId="7" borderId="30" xfId="0" applyFont="1" applyFill="1" applyBorder="1" applyAlignment="1">
      <alignment horizontal="center" vertical="center"/>
    </xf>
    <xf numFmtId="0" fontId="1" fillId="7" borderId="50" xfId="0" applyFont="1" applyFill="1" applyBorder="1"/>
    <xf numFmtId="0" fontId="1" fillId="7" borderId="55" xfId="0" applyFont="1" applyFill="1" applyBorder="1"/>
    <xf numFmtId="0" fontId="16" fillId="7" borderId="40" xfId="0" applyFont="1" applyFill="1" applyBorder="1" applyAlignment="1">
      <alignment horizontal="center" vertical="center"/>
    </xf>
    <xf numFmtId="180" fontId="1" fillId="7" borderId="55" xfId="0" applyNumberFormat="1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10" fontId="1" fillId="10" borderId="55" xfId="0" applyNumberFormat="1" applyFont="1" applyFill="1" applyBorder="1" applyAlignment="1">
      <alignment horizontal="center" vertical="center"/>
    </xf>
    <xf numFmtId="0" fontId="1" fillId="7" borderId="55" xfId="0" applyNumberFormat="1" applyFont="1" applyFill="1" applyBorder="1" applyAlignment="1">
      <alignment horizontal="center" vertical="center"/>
    </xf>
    <xf numFmtId="10" fontId="17" fillId="7" borderId="40" xfId="0" applyNumberFormat="1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left" vertical="center" wrapText="1"/>
    </xf>
    <xf numFmtId="0" fontId="0" fillId="0" borderId="57" xfId="0" applyBorder="1" applyAlignment="1"/>
    <xf numFmtId="0" fontId="13" fillId="0" borderId="58" xfId="0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10" fontId="14" fillId="0" borderId="39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14" fillId="0" borderId="4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77" fontId="13" fillId="0" borderId="59" xfId="0" applyNumberFormat="1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10" fontId="14" fillId="0" borderId="59" xfId="0" applyNumberFormat="1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2" borderId="56" xfId="0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10" fontId="5" fillId="0" borderId="30" xfId="0" applyNumberFormat="1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10" fontId="5" fillId="0" borderId="34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9" borderId="66" xfId="0" applyFont="1" applyFill="1" applyBorder="1" applyAlignment="1">
      <alignment horizontal="center"/>
    </xf>
    <xf numFmtId="0" fontId="0" fillId="9" borderId="67" xfId="0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4" borderId="66" xfId="0" applyFont="1" applyFill="1" applyBorder="1" applyAlignment="1">
      <alignment horizontal="center"/>
    </xf>
    <xf numFmtId="0" fontId="2" fillId="4" borderId="67" xfId="0" applyFont="1" applyFill="1" applyBorder="1" applyAlignment="1">
      <alignment horizontal="center"/>
    </xf>
    <xf numFmtId="0" fontId="2" fillId="10" borderId="66" xfId="0" applyFont="1" applyFill="1" applyBorder="1" applyAlignment="1">
      <alignment horizontal="center"/>
    </xf>
    <xf numFmtId="0" fontId="2" fillId="10" borderId="67" xfId="0" applyFont="1" applyFill="1" applyBorder="1" applyAlignment="1">
      <alignment horizontal="center"/>
    </xf>
    <xf numFmtId="0" fontId="21" fillId="0" borderId="30" xfId="0" applyFont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6" xfId="0" applyFont="1" applyBorder="1" applyAlignment="1">
      <alignment wrapText="1"/>
    </xf>
    <xf numFmtId="0" fontId="5" fillId="0" borderId="15" xfId="0" applyFont="1" applyBorder="1" applyAlignment="1"/>
    <xf numFmtId="0" fontId="5" fillId="0" borderId="26" xfId="0" applyFont="1" applyBorder="1" applyAlignment="1"/>
    <xf numFmtId="0" fontId="5" fillId="0" borderId="68" xfId="0" applyFont="1" applyBorder="1" applyAlignment="1">
      <alignment wrapText="1"/>
    </xf>
    <xf numFmtId="0" fontId="5" fillId="0" borderId="20" xfId="0" applyFont="1" applyBorder="1" applyAlignment="1"/>
    <xf numFmtId="0" fontId="0" fillId="0" borderId="69" xfId="0" applyBorder="1" applyAlignment="1"/>
    <xf numFmtId="180" fontId="13" fillId="0" borderId="70" xfId="0" applyNumberFormat="1" applyFont="1" applyBorder="1" applyAlignment="1">
      <alignment horizontal="center" vertical="center"/>
    </xf>
    <xf numFmtId="180" fontId="13" fillId="0" borderId="71" xfId="0" applyNumberFormat="1" applyFont="1" applyBorder="1" applyAlignment="1">
      <alignment horizontal="center" vertical="center"/>
    </xf>
    <xf numFmtId="0" fontId="5" fillId="11" borderId="72" xfId="0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0" fillId="0" borderId="73" xfId="0" applyBorder="1" applyAlignment="1">
      <alignment horizontal="center"/>
    </xf>
    <xf numFmtId="0" fontId="0" fillId="11" borderId="72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5" fillId="0" borderId="45" xfId="0" applyFont="1" applyBorder="1" applyAlignment="1"/>
    <xf numFmtId="0" fontId="5" fillId="0" borderId="47" xfId="0" applyFont="1" applyBorder="1" applyAlignment="1"/>
    <xf numFmtId="0" fontId="5" fillId="0" borderId="74" xfId="0" applyFont="1" applyBorder="1" applyAlignment="1"/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7" fontId="5" fillId="2" borderId="75" xfId="0" applyNumberFormat="1" applyFont="1" applyFill="1" applyBorder="1" applyAlignment="1">
      <alignment horizontal="center" vertical="center"/>
    </xf>
    <xf numFmtId="177" fontId="5" fillId="2" borderId="76" xfId="0" applyNumberFormat="1" applyFont="1" applyFill="1" applyBorder="1" applyAlignment="1">
      <alignment horizontal="center" vertical="center"/>
    </xf>
    <xf numFmtId="0" fontId="5" fillId="2" borderId="76" xfId="0" applyFont="1" applyFill="1" applyBorder="1" applyAlignment="1">
      <alignment horizontal="center" vertical="center"/>
    </xf>
    <xf numFmtId="10" fontId="5" fillId="2" borderId="76" xfId="0" applyNumberFormat="1" applyFont="1" applyFill="1" applyBorder="1" applyAlignment="1">
      <alignment horizontal="center" vertical="center"/>
    </xf>
    <xf numFmtId="177" fontId="2" fillId="6" borderId="77" xfId="0" applyNumberFormat="1" applyFont="1" applyFill="1" applyBorder="1" applyAlignment="1">
      <alignment horizontal="center" vertical="center"/>
    </xf>
    <xf numFmtId="0" fontId="0" fillId="0" borderId="78" xfId="0" applyBorder="1" applyAlignment="1"/>
    <xf numFmtId="177" fontId="13" fillId="0" borderId="30" xfId="0" applyNumberFormat="1" applyFont="1" applyBorder="1" applyAlignment="1">
      <alignment horizontal="center" vertical="center"/>
    </xf>
    <xf numFmtId="10" fontId="14" fillId="0" borderId="30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177" fontId="13" fillId="7" borderId="34" xfId="0" applyNumberFormat="1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177" fontId="13" fillId="0" borderId="80" xfId="0" applyNumberFormat="1" applyFont="1" applyBorder="1" applyAlignment="1">
      <alignment horizontal="center" vertical="center"/>
    </xf>
    <xf numFmtId="0" fontId="13" fillId="0" borderId="80" xfId="0" applyFont="1" applyBorder="1" applyAlignment="1">
      <alignment horizontal="center" vertical="center"/>
    </xf>
    <xf numFmtId="10" fontId="14" fillId="0" borderId="80" xfId="0" applyNumberFormat="1" applyFont="1" applyBorder="1" applyAlignment="1">
      <alignment horizontal="center" vertical="center"/>
    </xf>
    <xf numFmtId="0" fontId="15" fillId="0" borderId="80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177" fontId="13" fillId="0" borderId="82" xfId="0" applyNumberFormat="1" applyFont="1" applyBorder="1" applyAlignment="1">
      <alignment horizontal="center" vertical="center"/>
    </xf>
    <xf numFmtId="0" fontId="13" fillId="0" borderId="82" xfId="0" applyFont="1" applyBorder="1" applyAlignment="1">
      <alignment horizontal="center" vertical="center"/>
    </xf>
    <xf numFmtId="10" fontId="14" fillId="0" borderId="82" xfId="0" applyNumberFormat="1" applyFont="1" applyBorder="1" applyAlignment="1">
      <alignment horizontal="center" vertical="center"/>
    </xf>
    <xf numFmtId="0" fontId="15" fillId="13" borderId="82" xfId="0" applyFont="1" applyFill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10" fontId="15" fillId="0" borderId="82" xfId="0" applyNumberFormat="1" applyFont="1" applyBorder="1" applyAlignment="1">
      <alignment horizontal="center" vertical="center"/>
    </xf>
    <xf numFmtId="10" fontId="5" fillId="2" borderId="83" xfId="0" applyNumberFormat="1" applyFont="1" applyFill="1" applyBorder="1" applyAlignment="1">
      <alignment horizontal="center" vertical="center"/>
    </xf>
    <xf numFmtId="0" fontId="0" fillId="0" borderId="84" xfId="0" applyBorder="1" applyAlignment="1"/>
    <xf numFmtId="180" fontId="13" fillId="0" borderId="50" xfId="0" applyNumberFormat="1" applyFont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2" fillId="7" borderId="34" xfId="0" applyNumberFormat="1" applyFont="1" applyFill="1" applyBorder="1" applyAlignment="1">
      <alignment horizontal="center" vertical="center"/>
    </xf>
    <xf numFmtId="0" fontId="13" fillId="7" borderId="52" xfId="0" applyFont="1" applyFill="1" applyBorder="1" applyAlignment="1">
      <alignment horizontal="center" vertical="center"/>
    </xf>
    <xf numFmtId="10" fontId="13" fillId="10" borderId="85" xfId="0" applyNumberFormat="1" applyFont="1" applyFill="1" applyBorder="1" applyAlignment="1">
      <alignment horizontal="center" vertical="center"/>
    </xf>
    <xf numFmtId="10" fontId="13" fillId="10" borderId="86" xfId="0" applyNumberFormat="1" applyFont="1" applyFill="1" applyBorder="1" applyAlignment="1">
      <alignment horizontal="center" vertical="center"/>
    </xf>
    <xf numFmtId="180" fontId="13" fillId="0" borderId="86" xfId="0" applyNumberFormat="1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4" fillId="13" borderId="82" xfId="0" applyFont="1" applyFill="1" applyBorder="1" applyAlignment="1">
      <alignment horizontal="center" vertical="center"/>
    </xf>
    <xf numFmtId="10" fontId="14" fillId="0" borderId="82" xfId="0" applyNumberFormat="1" applyFont="1" applyFill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5" fillId="14" borderId="77" xfId="0" applyFont="1" applyFill="1" applyBorder="1" applyAlignment="1">
      <alignment horizontal="center" vertical="center"/>
    </xf>
    <xf numFmtId="177" fontId="13" fillId="0" borderId="78" xfId="0" applyNumberFormat="1" applyFont="1" applyFill="1" applyBorder="1" applyAlignment="1">
      <alignment horizontal="center" vertical="center"/>
    </xf>
    <xf numFmtId="0" fontId="13" fillId="0" borderId="78" xfId="0" applyFont="1" applyFill="1" applyBorder="1" applyAlignment="1">
      <alignment horizontal="center" vertical="center"/>
    </xf>
    <xf numFmtId="10" fontId="14" fillId="0" borderId="78" xfId="0" applyNumberFormat="1" applyFont="1" applyBorder="1" applyAlignment="1">
      <alignment horizontal="center" vertical="center"/>
    </xf>
    <xf numFmtId="0" fontId="15" fillId="13" borderId="78" xfId="0" applyFont="1" applyFill="1" applyBorder="1" applyAlignment="1">
      <alignment horizontal="center" vertical="center"/>
    </xf>
    <xf numFmtId="10" fontId="16" fillId="7" borderId="30" xfId="0" applyNumberFormat="1" applyFont="1" applyFill="1" applyBorder="1" applyAlignment="1">
      <alignment horizontal="center" vertical="center"/>
    </xf>
    <xf numFmtId="177" fontId="2" fillId="7" borderId="30" xfId="0" applyNumberFormat="1" applyFont="1" applyFill="1" applyBorder="1" applyAlignment="1">
      <alignment horizontal="center" vertical="center"/>
    </xf>
    <xf numFmtId="10" fontId="15" fillId="7" borderId="30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3" fillId="9" borderId="30" xfId="0" applyFont="1" applyFill="1" applyBorder="1" applyAlignment="1">
      <alignment horizontal="center" vertical="center"/>
    </xf>
    <xf numFmtId="0" fontId="2" fillId="7" borderId="29" xfId="0" applyNumberFormat="1" applyFont="1" applyFill="1" applyBorder="1" applyAlignment="1">
      <alignment horizontal="center" vertical="center"/>
    </xf>
    <xf numFmtId="10" fontId="14" fillId="7" borderId="40" xfId="0" applyNumberFormat="1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177" fontId="13" fillId="0" borderId="78" xfId="0" applyNumberFormat="1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177" fontId="13" fillId="0" borderId="88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10" fontId="14" fillId="0" borderId="88" xfId="0" applyNumberFormat="1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10" fontId="13" fillId="9" borderId="86" xfId="0" applyNumberFormat="1" applyFont="1" applyFill="1" applyBorder="1" applyAlignment="1">
      <alignment horizontal="center" vertical="center"/>
    </xf>
    <xf numFmtId="180" fontId="13" fillId="0" borderId="84" xfId="0" applyNumberFormat="1" applyFont="1" applyBorder="1" applyAlignment="1">
      <alignment horizontal="center" vertical="center"/>
    </xf>
    <xf numFmtId="0" fontId="2" fillId="7" borderId="30" xfId="0" applyNumberFormat="1" applyFont="1" applyFill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7" borderId="30" xfId="0" applyNumberFormat="1" applyFont="1" applyFill="1" applyBorder="1" applyAlignment="1">
      <alignment horizontal="center" vertical="center"/>
    </xf>
    <xf numFmtId="180" fontId="13" fillId="7" borderId="50" xfId="0" applyNumberFormat="1" applyFont="1" applyFill="1" applyBorder="1" applyAlignment="1">
      <alignment horizontal="center" vertical="center"/>
    </xf>
    <xf numFmtId="10" fontId="13" fillId="10" borderId="55" xfId="0" applyNumberFormat="1" applyFont="1" applyFill="1" applyBorder="1" applyAlignment="1">
      <alignment horizontal="center" vertical="center"/>
    </xf>
    <xf numFmtId="10" fontId="2" fillId="9" borderId="55" xfId="0" applyNumberFormat="1" applyFont="1" applyFill="1" applyBorder="1" applyAlignment="1">
      <alignment horizontal="center" vertical="center"/>
    </xf>
    <xf numFmtId="180" fontId="13" fillId="0" borderId="90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0" fontId="15" fillId="0" borderId="37" xfId="0" applyNumberFormat="1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5" fillId="8" borderId="29" xfId="0" applyNumberFormat="1" applyFont="1" applyFill="1" applyBorder="1" applyAlignment="1">
      <alignment horizontal="center" vertical="center"/>
    </xf>
    <xf numFmtId="9" fontId="19" fillId="8" borderId="30" xfId="11" applyFont="1" applyFill="1" applyBorder="1" applyAlignment="1">
      <alignment horizontal="center" vertical="center" wrapText="1"/>
    </xf>
    <xf numFmtId="0" fontId="13" fillId="7" borderId="92" xfId="0" applyFont="1" applyFill="1" applyBorder="1" applyAlignment="1">
      <alignment horizontal="center" vertical="center"/>
    </xf>
    <xf numFmtId="177" fontId="13" fillId="7" borderId="33" xfId="0" applyNumberFormat="1" applyFont="1" applyFill="1" applyBorder="1" applyAlignment="1">
      <alignment horizontal="center" vertical="center"/>
    </xf>
    <xf numFmtId="0" fontId="13" fillId="7" borderId="93" xfId="0" applyFont="1" applyFill="1" applyBorder="1" applyAlignment="1">
      <alignment horizontal="center" vertical="center"/>
    </xf>
    <xf numFmtId="10" fontId="16" fillId="7" borderId="93" xfId="0" applyNumberFormat="1" applyFont="1" applyFill="1" applyBorder="1" applyAlignment="1">
      <alignment horizontal="center" vertical="center"/>
    </xf>
    <xf numFmtId="0" fontId="2" fillId="7" borderId="93" xfId="0" applyFont="1" applyFill="1" applyBorder="1" applyAlignment="1">
      <alignment horizontal="center" vertical="center"/>
    </xf>
    <xf numFmtId="10" fontId="14" fillId="0" borderId="37" xfId="0" applyNumberFormat="1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0" fontId="14" fillId="0" borderId="20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6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94" xfId="0" applyFont="1" applyBorder="1" applyAlignment="1">
      <alignment wrapText="1"/>
    </xf>
    <xf numFmtId="0" fontId="5" fillId="0" borderId="95" xfId="0" applyFont="1" applyBorder="1" applyAlignment="1"/>
    <xf numFmtId="0" fontId="1" fillId="6" borderId="96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" fillId="7" borderId="50" xfId="0" applyFont="1" applyFill="1" applyBorder="1" applyAlignment="1"/>
    <xf numFmtId="0" fontId="18" fillId="8" borderId="30" xfId="0" applyNumberFormat="1" applyFont="1" applyFill="1" applyBorder="1" applyAlignment="1">
      <alignment horizontal="center" vertical="center"/>
    </xf>
    <xf numFmtId="10" fontId="5" fillId="8" borderId="55" xfId="0" applyNumberFormat="1" applyFont="1" applyFill="1" applyBorder="1" applyAlignment="1">
      <alignment horizontal="center" vertical="center" wrapText="1"/>
    </xf>
    <xf numFmtId="0" fontId="5" fillId="9" borderId="30" xfId="0" applyNumberFormat="1" applyFont="1" applyFill="1" applyBorder="1" applyAlignment="1">
      <alignment horizontal="center" vertical="center"/>
    </xf>
    <xf numFmtId="10" fontId="5" fillId="10" borderId="55" xfId="0" applyNumberFormat="1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10" fontId="13" fillId="0" borderId="74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0" borderId="97" xfId="0" applyFont="1" applyBorder="1" applyAlignment="1"/>
    <xf numFmtId="0" fontId="0" fillId="6" borderId="25" xfId="0" applyFill="1" applyBorder="1" applyAlignment="1">
      <alignment horizontal="center" vertical="center"/>
    </xf>
    <xf numFmtId="10" fontId="15" fillId="0" borderId="15" xfId="0" applyNumberFormat="1" applyFont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0" fontId="15" fillId="0" borderId="10" xfId="0" applyNumberFormat="1" applyFont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10" fontId="14" fillId="0" borderId="37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176" fontId="13" fillId="7" borderId="30" xfId="0" applyNumberFormat="1" applyFont="1" applyFill="1" applyBorder="1" applyAlignment="1">
      <alignment horizontal="center" vertical="center"/>
    </xf>
    <xf numFmtId="176" fontId="2" fillId="7" borderId="30" xfId="0" applyNumberFormat="1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13" fillId="7" borderId="29" xfId="0" applyNumberFormat="1" applyFont="1" applyFill="1" applyBorder="1" applyAlignment="1">
      <alignment horizontal="center" vertical="center"/>
    </xf>
    <xf numFmtId="176" fontId="13" fillId="7" borderId="40" xfId="0" applyNumberFormat="1" applyFont="1" applyFill="1" applyBorder="1" applyAlignment="1">
      <alignment horizontal="center" vertical="center"/>
    </xf>
    <xf numFmtId="0" fontId="13" fillId="9" borderId="40" xfId="0" applyFont="1" applyFill="1" applyBorder="1" applyAlignment="1">
      <alignment horizontal="center" vertical="center"/>
    </xf>
    <xf numFmtId="0" fontId="15" fillId="7" borderId="29" xfId="0" applyNumberFormat="1" applyFont="1" applyFill="1" applyBorder="1" applyAlignment="1">
      <alignment horizontal="center" vertical="center"/>
    </xf>
    <xf numFmtId="177" fontId="15" fillId="7" borderId="40" xfId="0" applyNumberFormat="1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/>
    </xf>
    <xf numFmtId="10" fontId="23" fillId="7" borderId="40" xfId="0" applyNumberFormat="1" applyFont="1" applyFill="1" applyBorder="1" applyAlignment="1">
      <alignment horizontal="center" vertical="center"/>
    </xf>
    <xf numFmtId="0" fontId="23" fillId="7" borderId="40" xfId="0" applyFont="1" applyFill="1" applyBorder="1" applyAlignment="1">
      <alignment horizontal="center" vertical="center"/>
    </xf>
    <xf numFmtId="0" fontId="5" fillId="7" borderId="66" xfId="0" applyFont="1" applyFill="1" applyBorder="1" applyAlignment="1">
      <alignment horizontal="left" vertical="center" wrapText="1"/>
    </xf>
    <xf numFmtId="0" fontId="0" fillId="7" borderId="67" xfId="0" applyFill="1" applyBorder="1" applyAlignment="1">
      <alignment horizontal="left" vertical="center"/>
    </xf>
    <xf numFmtId="0" fontId="5" fillId="7" borderId="92" xfId="0" applyFont="1" applyFill="1" applyBorder="1" applyAlignment="1">
      <alignment horizontal="center" vertical="center"/>
    </xf>
    <xf numFmtId="177" fontId="13" fillId="7" borderId="93" xfId="0" applyNumberFormat="1" applyFont="1" applyFill="1" applyBorder="1" applyAlignment="1">
      <alignment horizontal="center" vertical="center"/>
    </xf>
    <xf numFmtId="10" fontId="14" fillId="7" borderId="93" xfId="0" applyNumberFormat="1" applyFont="1" applyFill="1" applyBorder="1" applyAlignment="1">
      <alignment horizontal="center" vertical="center"/>
    </xf>
    <xf numFmtId="0" fontId="5" fillId="7" borderId="93" xfId="0" applyFont="1" applyFill="1" applyBorder="1" applyAlignment="1">
      <alignment horizontal="center" vertical="center"/>
    </xf>
    <xf numFmtId="0" fontId="20" fillId="7" borderId="9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14" fillId="0" borderId="15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10" fontId="13" fillId="7" borderId="30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177" fontId="13" fillId="0" borderId="95" xfId="0" applyNumberFormat="1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10" fontId="14" fillId="0" borderId="95" xfId="0" applyNumberFormat="1" applyFont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180" fontId="13" fillId="0" borderId="98" xfId="0" applyNumberFormat="1" applyFont="1" applyBorder="1" applyAlignment="1">
      <alignment horizontal="center" vertical="center"/>
    </xf>
    <xf numFmtId="10" fontId="13" fillId="10" borderId="98" xfId="0" applyNumberFormat="1" applyFont="1" applyFill="1" applyBorder="1" applyAlignment="1">
      <alignment horizontal="center" vertical="center"/>
    </xf>
    <xf numFmtId="180" fontId="13" fillId="0" borderId="70" xfId="0" applyNumberFormat="1" applyFont="1" applyFill="1" applyBorder="1" applyAlignment="1">
      <alignment horizontal="center" vertical="center"/>
    </xf>
    <xf numFmtId="178" fontId="16" fillId="7" borderId="30" xfId="0" applyNumberFormat="1" applyFont="1" applyFill="1" applyBorder="1" applyAlignment="1">
      <alignment horizontal="center" vertical="center"/>
    </xf>
    <xf numFmtId="178" fontId="15" fillId="7" borderId="30" xfId="0" applyNumberFormat="1" applyFont="1" applyFill="1" applyBorder="1" applyAlignment="1">
      <alignment horizontal="center" vertical="center"/>
    </xf>
    <xf numFmtId="180" fontId="2" fillId="7" borderId="50" xfId="0" applyNumberFormat="1" applyFont="1" applyFill="1" applyBorder="1" applyAlignment="1">
      <alignment horizontal="center" vertical="center"/>
    </xf>
    <xf numFmtId="178" fontId="16" fillId="7" borderId="40" xfId="0" applyNumberFormat="1" applyFont="1" applyFill="1" applyBorder="1" applyAlignment="1">
      <alignment horizontal="center" vertical="center"/>
    </xf>
    <xf numFmtId="178" fontId="15" fillId="7" borderId="40" xfId="0" applyNumberFormat="1" applyFont="1" applyFill="1" applyBorder="1" applyAlignment="1">
      <alignment horizontal="center" vertical="center"/>
    </xf>
    <xf numFmtId="180" fontId="15" fillId="7" borderId="50" xfId="0" applyNumberFormat="1" applyFont="1" applyFill="1" applyBorder="1" applyAlignment="1">
      <alignment horizontal="center" vertical="center"/>
    </xf>
    <xf numFmtId="0" fontId="0" fillId="7" borderId="73" xfId="0" applyFill="1" applyBorder="1" applyAlignment="1">
      <alignment horizontal="left" vertical="center"/>
    </xf>
    <xf numFmtId="180" fontId="18" fillId="7" borderId="93" xfId="0" applyNumberFormat="1" applyFont="1" applyFill="1" applyBorder="1" applyAlignment="1">
      <alignment horizontal="center" vertical="center"/>
    </xf>
    <xf numFmtId="180" fontId="5" fillId="7" borderId="99" xfId="0" applyNumberFormat="1" applyFont="1" applyFill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180" fontId="13" fillId="0" borderId="47" xfId="0" applyNumberFormat="1" applyFont="1" applyFill="1" applyBorder="1" applyAlignment="1">
      <alignment horizontal="center" vertical="center"/>
    </xf>
    <xf numFmtId="10" fontId="13" fillId="0" borderId="97" xfId="0" applyNumberFormat="1" applyFont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20" fillId="12" borderId="23" xfId="0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15" xfId="0" applyBorder="1" applyAlignment="1"/>
    <xf numFmtId="0" fontId="0" fillId="0" borderId="94" xfId="0" applyBorder="1" applyAlignment="1">
      <alignment wrapText="1"/>
    </xf>
    <xf numFmtId="0" fontId="0" fillId="0" borderId="95" xfId="0" applyBorder="1" applyAlignment="1"/>
    <xf numFmtId="0" fontId="20" fillId="12" borderId="45" xfId="0" applyFont="1" applyFill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0" fillId="0" borderId="47" xfId="0" applyBorder="1" applyAlignment="1"/>
    <xf numFmtId="0" fontId="0" fillId="0" borderId="97" xfId="0" applyBorder="1" applyAlignment="1"/>
    <xf numFmtId="177" fontId="5" fillId="2" borderId="100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3" fillId="14" borderId="101" xfId="0" applyFont="1" applyFill="1" applyBorder="1" applyAlignment="1">
      <alignment horizontal="center" vertical="center"/>
    </xf>
    <xf numFmtId="0" fontId="2" fillId="7" borderId="66" xfId="0" applyFont="1" applyFill="1" applyBorder="1" applyAlignment="1">
      <alignment horizontal="center" vertical="center"/>
    </xf>
    <xf numFmtId="0" fontId="1" fillId="7" borderId="67" xfId="0" applyFont="1" applyFill="1" applyBorder="1" applyAlignment="1">
      <alignment horizontal="center" vertical="center"/>
    </xf>
    <xf numFmtId="177" fontId="5" fillId="8" borderId="41" xfId="0" applyNumberFormat="1" applyFont="1" applyFill="1" applyBorder="1" applyAlignment="1">
      <alignment horizontal="center" vertical="center"/>
    </xf>
    <xf numFmtId="177" fontId="5" fillId="8" borderId="42" xfId="0" applyNumberFormat="1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10" fontId="5" fillId="8" borderId="42" xfId="0" applyNumberFormat="1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 wrapText="1"/>
    </xf>
    <xf numFmtId="0" fontId="13" fillId="7" borderId="43" xfId="0" applyNumberFormat="1" applyFont="1" applyFill="1" applyBorder="1" applyAlignment="1">
      <alignment horizontal="center" vertical="center"/>
    </xf>
    <xf numFmtId="10" fontId="14" fillId="7" borderId="30" xfId="0" applyNumberFormat="1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5" fillId="7" borderId="102" xfId="0" applyFont="1" applyFill="1" applyBorder="1" applyAlignment="1">
      <alignment horizontal="left" vertical="center" wrapText="1"/>
    </xf>
    <xf numFmtId="0" fontId="0" fillId="0" borderId="103" xfId="0" applyBorder="1" applyAlignment="1"/>
    <xf numFmtId="0" fontId="5" fillId="7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13" fillId="15" borderId="104" xfId="0" applyFont="1" applyFill="1" applyBorder="1" applyAlignment="1">
      <alignment horizontal="center" vertical="center"/>
    </xf>
    <xf numFmtId="177" fontId="13" fillId="0" borderId="104" xfId="0" applyNumberFormat="1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/>
    </xf>
    <xf numFmtId="10" fontId="14" fillId="0" borderId="104" xfId="0" applyNumberFormat="1" applyFont="1" applyBorder="1" applyAlignment="1">
      <alignment horizontal="center" vertical="center"/>
    </xf>
    <xf numFmtId="0" fontId="15" fillId="0" borderId="104" xfId="0" applyFont="1" applyBorder="1" applyAlignment="1">
      <alignment horizontal="center" vertical="center"/>
    </xf>
    <xf numFmtId="0" fontId="2" fillId="7" borderId="105" xfId="0" applyFont="1" applyFill="1" applyBorder="1" applyAlignment="1">
      <alignment horizontal="center" vertical="center"/>
    </xf>
    <xf numFmtId="0" fontId="1" fillId="7" borderId="106" xfId="0" applyFont="1" applyFill="1" applyBorder="1" applyAlignment="1">
      <alignment horizontal="center" vertical="center"/>
    </xf>
    <xf numFmtId="177" fontId="5" fillId="8" borderId="107" xfId="0" applyNumberFormat="1" applyFont="1" applyFill="1" applyBorder="1" applyAlignment="1">
      <alignment horizontal="center" vertical="center"/>
    </xf>
    <xf numFmtId="0" fontId="13" fillId="7" borderId="108" xfId="0" applyNumberFormat="1" applyFont="1" applyFill="1" applyBorder="1" applyAlignment="1">
      <alignment horizontal="center" vertical="center"/>
    </xf>
    <xf numFmtId="0" fontId="13" fillId="7" borderId="109" xfId="0" applyNumberFormat="1" applyFont="1" applyFill="1" applyBorder="1" applyAlignment="1">
      <alignment horizontal="center" vertical="center"/>
    </xf>
    <xf numFmtId="0" fontId="13" fillId="7" borderId="110" xfId="0" applyNumberFormat="1" applyFont="1" applyFill="1" applyBorder="1" applyAlignment="1">
      <alignment horizontal="center" vertical="center"/>
    </xf>
    <xf numFmtId="0" fontId="13" fillId="10" borderId="111" xfId="0" applyFont="1" applyFill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4" fillId="0" borderId="104" xfId="0" applyFont="1" applyBorder="1" applyAlignment="1">
      <alignment horizontal="center" vertical="center"/>
    </xf>
    <xf numFmtId="0" fontId="2" fillId="7" borderId="112" xfId="0" applyFont="1" applyFill="1" applyBorder="1" applyAlignment="1">
      <alignment horizontal="center" vertical="center"/>
    </xf>
    <xf numFmtId="10" fontId="13" fillId="9" borderId="47" xfId="0" applyNumberFormat="1" applyFont="1" applyFill="1" applyBorder="1" applyAlignment="1">
      <alignment horizontal="center" vertical="center"/>
    </xf>
    <xf numFmtId="180" fontId="13" fillId="0" borderId="113" xfId="0" applyNumberFormat="1" applyFont="1" applyBorder="1" applyAlignment="1">
      <alignment horizontal="center" vertical="center"/>
    </xf>
    <xf numFmtId="0" fontId="1" fillId="7" borderId="93" xfId="0" applyFont="1" applyFill="1" applyBorder="1" applyAlignment="1">
      <alignment horizontal="center" vertical="center"/>
    </xf>
    <xf numFmtId="0" fontId="1" fillId="7" borderId="73" xfId="0" applyFont="1" applyFill="1" applyBorder="1" applyAlignment="1"/>
    <xf numFmtId="10" fontId="5" fillId="8" borderId="72" xfId="0" applyNumberFormat="1" applyFont="1" applyFill="1" applyBorder="1" applyAlignment="1">
      <alignment horizontal="center" vertical="center" wrapText="1"/>
    </xf>
    <xf numFmtId="0" fontId="24" fillId="7" borderId="55" xfId="0" applyFont="1" applyFill="1" applyBorder="1"/>
    <xf numFmtId="10" fontId="1" fillId="10" borderId="55" xfId="0" applyNumberFormat="1" applyFont="1" applyFill="1" applyBorder="1"/>
    <xf numFmtId="0" fontId="0" fillId="0" borderId="114" xfId="0" applyBorder="1" applyAlignment="1"/>
    <xf numFmtId="0" fontId="1" fillId="7" borderId="115" xfId="0" applyFont="1" applyFill="1" applyBorder="1" applyAlignment="1"/>
    <xf numFmtId="10" fontId="5" fillId="8" borderId="116" xfId="0" applyNumberFormat="1" applyFont="1" applyFill="1" applyBorder="1" applyAlignment="1">
      <alignment horizontal="center" vertical="center" wrapText="1"/>
    </xf>
    <xf numFmtId="0" fontId="0" fillId="0" borderId="117" xfId="0" applyBorder="1" applyAlignment="1"/>
    <xf numFmtId="0" fontId="1" fillId="7" borderId="118" xfId="0" applyFont="1" applyFill="1" applyBorder="1"/>
    <xf numFmtId="0" fontId="1" fillId="7" borderId="119" xfId="0" applyFont="1" applyFill="1" applyBorder="1"/>
    <xf numFmtId="0" fontId="2" fillId="7" borderId="120" xfId="0" applyFont="1" applyFill="1" applyBorder="1" applyAlignment="1">
      <alignment horizontal="center" vertical="center"/>
    </xf>
    <xf numFmtId="0" fontId="1" fillId="7" borderId="121" xfId="0" applyFont="1" applyFill="1" applyBorder="1"/>
    <xf numFmtId="0" fontId="1" fillId="7" borderId="122" xfId="0" applyFont="1" applyFill="1" applyBorder="1" applyAlignment="1"/>
    <xf numFmtId="0" fontId="13" fillId="7" borderId="31" xfId="0" applyNumberFormat="1" applyFont="1" applyFill="1" applyBorder="1" applyAlignment="1">
      <alignment horizontal="center" vertical="center"/>
    </xf>
    <xf numFmtId="10" fontId="17" fillId="7" borderId="34" xfId="0" applyNumberFormat="1" applyFont="1" applyFill="1" applyBorder="1" applyAlignment="1">
      <alignment horizontal="center" vertical="center"/>
    </xf>
    <xf numFmtId="0" fontId="13" fillId="14" borderId="111" xfId="0" applyFont="1" applyFill="1" applyBorder="1" applyAlignment="1">
      <alignment horizontal="center" vertical="center"/>
    </xf>
    <xf numFmtId="10" fontId="15" fillId="0" borderId="104" xfId="0" applyNumberFormat="1" applyFont="1" applyBorder="1" applyAlignment="1">
      <alignment horizontal="center" vertical="center"/>
    </xf>
    <xf numFmtId="0" fontId="2" fillId="7" borderId="123" xfId="0" applyFont="1" applyFill="1" applyBorder="1" applyAlignment="1">
      <alignment horizontal="center" vertical="center"/>
    </xf>
    <xf numFmtId="0" fontId="1" fillId="7" borderId="124" xfId="0" applyFont="1" applyFill="1" applyBorder="1" applyAlignment="1">
      <alignment horizontal="center" vertical="center"/>
    </xf>
    <xf numFmtId="177" fontId="5" fillId="8" borderId="125" xfId="0" applyNumberFormat="1" applyFont="1" applyFill="1" applyBorder="1" applyAlignment="1">
      <alignment horizontal="center" vertical="center"/>
    </xf>
    <xf numFmtId="177" fontId="5" fillId="8" borderId="126" xfId="0" applyNumberFormat="1" applyFont="1" applyFill="1" applyBorder="1" applyAlignment="1">
      <alignment horizontal="center" vertical="center"/>
    </xf>
    <xf numFmtId="0" fontId="5" fillId="8" borderId="126" xfId="0" applyFont="1" applyFill="1" applyBorder="1" applyAlignment="1">
      <alignment horizontal="center" vertical="center"/>
    </xf>
    <xf numFmtId="10" fontId="5" fillId="8" borderId="126" xfId="0" applyNumberFormat="1" applyFont="1" applyFill="1" applyBorder="1" applyAlignment="1">
      <alignment horizontal="center" vertical="center"/>
    </xf>
    <xf numFmtId="0" fontId="5" fillId="8" borderId="126" xfId="0" applyFont="1" applyFill="1" applyBorder="1" applyAlignment="1">
      <alignment horizontal="center" vertical="center" wrapText="1"/>
    </xf>
    <xf numFmtId="0" fontId="13" fillId="7" borderId="127" xfId="0" applyNumberFormat="1" applyFont="1" applyFill="1" applyBorder="1" applyAlignment="1">
      <alignment horizontal="center" vertical="center"/>
    </xf>
    <xf numFmtId="0" fontId="0" fillId="0" borderId="128" xfId="0" applyBorder="1" applyAlignment="1"/>
    <xf numFmtId="181" fontId="13" fillId="7" borderId="26" xfId="0" applyNumberFormat="1" applyFont="1" applyFill="1" applyBorder="1" applyAlignment="1">
      <alignment horizontal="center" vertical="center"/>
    </xf>
    <xf numFmtId="177" fontId="13" fillId="7" borderId="15" xfId="0" applyNumberFormat="1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10" fontId="16" fillId="7" borderId="15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10" fontId="13" fillId="7" borderId="15" xfId="0" applyNumberFormat="1" applyFont="1" applyFill="1" applyBorder="1" applyAlignment="1">
      <alignment horizontal="center" vertical="center"/>
    </xf>
    <xf numFmtId="181" fontId="14" fillId="7" borderId="26" xfId="0" applyNumberFormat="1" applyFont="1" applyFill="1" applyBorder="1" applyAlignment="1">
      <alignment horizontal="center" vertical="center"/>
    </xf>
    <xf numFmtId="177" fontId="14" fillId="7" borderId="15" xfId="0" applyNumberFormat="1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10" fontId="14" fillId="7" borderId="15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3" fillId="0" borderId="129" xfId="0" applyFont="1" applyBorder="1" applyAlignment="1">
      <alignment horizontal="center" vertical="center"/>
    </xf>
    <xf numFmtId="0" fontId="14" fillId="0" borderId="95" xfId="0" applyFont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/>
    </xf>
    <xf numFmtId="0" fontId="5" fillId="11" borderId="130" xfId="0" applyFont="1" applyFill="1" applyBorder="1" applyAlignment="1">
      <alignment horizontal="center" vertical="center"/>
    </xf>
    <xf numFmtId="0" fontId="5" fillId="11" borderId="131" xfId="0" applyFont="1" applyFill="1" applyBorder="1" applyAlignment="1">
      <alignment horizontal="center" vertical="center"/>
    </xf>
    <xf numFmtId="0" fontId="5" fillId="11" borderId="132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11" borderId="133" xfId="0" applyFont="1" applyFill="1" applyBorder="1" applyAlignment="1">
      <alignment horizontal="center" vertical="center"/>
    </xf>
    <xf numFmtId="10" fontId="5" fillId="0" borderId="60" xfId="0" applyNumberFormat="1" applyFont="1" applyBorder="1" applyAlignment="1">
      <alignment horizontal="center" vertical="center"/>
    </xf>
    <xf numFmtId="10" fontId="5" fillId="0" borderId="61" xfId="0" applyNumberFormat="1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16" borderId="29" xfId="0" applyFont="1" applyFill="1" applyBorder="1" applyAlignment="1">
      <alignment horizontal="center" vertical="center"/>
    </xf>
    <xf numFmtId="0" fontId="5" fillId="16" borderId="30" xfId="0" applyFont="1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5" fillId="0" borderId="134" xfId="0" applyFont="1" applyBorder="1" applyAlignment="1">
      <alignment horizontal="center" vertical="center"/>
    </xf>
    <xf numFmtId="0" fontId="5" fillId="0" borderId="135" xfId="0" applyFont="1" applyBorder="1" applyAlignment="1">
      <alignment horizontal="center" vertical="center"/>
    </xf>
    <xf numFmtId="0" fontId="5" fillId="0" borderId="1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0" fontId="5" fillId="0" borderId="40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5" fillId="16" borderId="137" xfId="0" applyFont="1" applyFill="1" applyBorder="1" applyAlignment="1">
      <alignment horizontal="center" vertical="center"/>
    </xf>
    <xf numFmtId="0" fontId="5" fillId="16" borderId="138" xfId="0" applyFont="1" applyFill="1" applyBorder="1" applyAlignment="1">
      <alignment horizontal="center" vertical="center"/>
    </xf>
    <xf numFmtId="0" fontId="5" fillId="16" borderId="139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5" fillId="16" borderId="140" xfId="0" applyFont="1" applyFill="1" applyBorder="1" applyAlignment="1">
      <alignment horizontal="center" vertical="center"/>
    </xf>
    <xf numFmtId="0" fontId="5" fillId="0" borderId="141" xfId="0" applyFont="1" applyBorder="1" applyAlignment="1">
      <alignment horizontal="center" vertical="center"/>
    </xf>
    <xf numFmtId="10" fontId="5" fillId="0" borderId="141" xfId="0" applyNumberFormat="1" applyFont="1" applyBorder="1" applyAlignment="1">
      <alignment horizontal="center" vertical="center"/>
    </xf>
    <xf numFmtId="10" fontId="5" fillId="0" borderId="65" xfId="0" applyNumberFormat="1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/>
    </xf>
    <xf numFmtId="0" fontId="2" fillId="9" borderId="57" xfId="0" applyFont="1" applyFill="1" applyBorder="1" applyAlignment="1">
      <alignment horizontal="center"/>
    </xf>
    <xf numFmtId="0" fontId="18" fillId="0" borderId="141" xfId="0" applyFont="1" applyBorder="1" applyAlignment="1">
      <alignment horizontal="center" vertical="center"/>
    </xf>
    <xf numFmtId="0" fontId="18" fillId="0" borderId="14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 wrapText="1"/>
    </xf>
    <xf numFmtId="183" fontId="1" fillId="7" borderId="55" xfId="0" applyNumberFormat="1" applyFont="1" applyFill="1" applyBorder="1"/>
    <xf numFmtId="0" fontId="1" fillId="7" borderId="143" xfId="0" applyFont="1" applyFill="1" applyBorder="1" applyAlignment="1"/>
    <xf numFmtId="10" fontId="5" fillId="8" borderId="144" xfId="0" applyNumberFormat="1" applyFont="1" applyFill="1" applyBorder="1" applyAlignment="1">
      <alignment horizontal="center" vertical="center" wrapText="1"/>
    </xf>
    <xf numFmtId="0" fontId="0" fillId="0" borderId="145" xfId="0" applyBorder="1" applyAlignment="1"/>
    <xf numFmtId="0" fontId="2" fillId="7" borderId="15" xfId="0" applyFont="1" applyFill="1" applyBorder="1" applyAlignment="1">
      <alignment horizontal="center" vertical="center"/>
    </xf>
    <xf numFmtId="0" fontId="1" fillId="7" borderId="47" xfId="0" applyFont="1" applyFill="1" applyBorder="1"/>
    <xf numFmtId="0" fontId="15" fillId="7" borderId="15" xfId="0" applyFont="1" applyFill="1" applyBorder="1" applyAlignment="1">
      <alignment horizontal="center" vertical="center"/>
    </xf>
    <xf numFmtId="180" fontId="1" fillId="7" borderId="47" xfId="0" applyNumberFormat="1" applyFont="1" applyFill="1" applyBorder="1"/>
    <xf numFmtId="10" fontId="24" fillId="10" borderId="47" xfId="0" applyNumberFormat="1" applyFont="1" applyFill="1" applyBorder="1"/>
    <xf numFmtId="10" fontId="13" fillId="0" borderId="98" xfId="0" applyNumberFormat="1" applyFont="1" applyBorder="1" applyAlignment="1">
      <alignment horizontal="center" vertical="center"/>
    </xf>
    <xf numFmtId="0" fontId="20" fillId="2" borderId="69" xfId="0" applyFont="1" applyFill="1" applyBorder="1" applyAlignment="1">
      <alignment horizontal="center" vertical="center"/>
    </xf>
    <xf numFmtId="0" fontId="5" fillId="11" borderId="146" xfId="0" applyFont="1" applyFill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16" borderId="50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5" fillId="16" borderId="147" xfId="0" applyFont="1" applyFill="1" applyBorder="1" applyAlignment="1">
      <alignment horizontal="center" vertical="center"/>
    </xf>
    <xf numFmtId="0" fontId="25" fillId="0" borderId="148" xfId="0" applyFont="1" applyBorder="1" applyAlignment="1">
      <alignment vertical="top" wrapText="1"/>
    </xf>
    <xf numFmtId="0" fontId="18" fillId="0" borderId="148" xfId="0" applyFont="1" applyBorder="1" applyAlignment="1">
      <alignment vertical="top"/>
    </xf>
    <xf numFmtId="0" fontId="5" fillId="0" borderId="149" xfId="0" applyFont="1" applyBorder="1" applyAlignment="1">
      <alignment horizontal="center" vertical="center"/>
    </xf>
    <xf numFmtId="0" fontId="2" fillId="9" borderId="69" xfId="0" applyFont="1" applyFill="1" applyBorder="1" applyAlignment="1">
      <alignment horizontal="center"/>
    </xf>
    <xf numFmtId="0" fontId="18" fillId="0" borderId="149" xfId="0" applyFont="1" applyBorder="1" applyAlignment="1">
      <alignment horizontal="center" vertical="center"/>
    </xf>
    <xf numFmtId="0" fontId="26" fillId="0" borderId="0" xfId="0" applyFont="1"/>
    <xf numFmtId="0" fontId="13" fillId="0" borderId="36" xfId="0" applyFont="1" applyFill="1" applyBorder="1" applyAlignment="1">
      <alignment horizontal="center" vertical="center"/>
    </xf>
    <xf numFmtId="10" fontId="15" fillId="6" borderId="37" xfId="0" applyNumberFormat="1" applyFont="1" applyFill="1" applyBorder="1" applyAlignment="1">
      <alignment horizontal="center" vertical="center"/>
    </xf>
    <xf numFmtId="0" fontId="14" fillId="6" borderId="91" xfId="0" applyFont="1" applyFill="1" applyBorder="1" applyAlignment="1">
      <alignment horizontal="center" vertical="center"/>
    </xf>
    <xf numFmtId="0" fontId="2" fillId="7" borderId="130" xfId="0" applyFont="1" applyFill="1" applyBorder="1" applyAlignment="1">
      <alignment horizontal="center" vertical="center"/>
    </xf>
    <xf numFmtId="0" fontId="2" fillId="7" borderId="131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176" fontId="17" fillId="7" borderId="30" xfId="0" applyNumberFormat="1" applyFont="1" applyFill="1" applyBorder="1" applyAlignment="1">
      <alignment horizontal="center" vertical="center"/>
    </xf>
    <xf numFmtId="176" fontId="16" fillId="7" borderId="30" xfId="0" applyNumberFormat="1" applyFont="1" applyFill="1" applyBorder="1" applyAlignment="1">
      <alignment horizontal="center" vertical="center"/>
    </xf>
    <xf numFmtId="176" fontId="15" fillId="7" borderId="30" xfId="0" applyNumberFormat="1" applyFont="1" applyFill="1" applyBorder="1" applyAlignment="1">
      <alignment horizontal="center" vertical="center"/>
    </xf>
    <xf numFmtId="0" fontId="2" fillId="0" borderId="66" xfId="0" applyFont="1" applyBorder="1" applyAlignment="1">
      <alignment horizontal="left" vertical="center" wrapText="1"/>
    </xf>
    <xf numFmtId="0" fontId="0" fillId="0" borderId="67" xfId="0" applyBorder="1" applyAlignment="1">
      <alignment horizontal="left"/>
    </xf>
    <xf numFmtId="0" fontId="13" fillId="0" borderId="123" xfId="0" applyFont="1" applyBorder="1" applyAlignment="1">
      <alignment horizontal="center" vertical="center"/>
    </xf>
    <xf numFmtId="177" fontId="13" fillId="0" borderId="124" xfId="0" applyNumberFormat="1" applyFont="1" applyBorder="1" applyAlignment="1">
      <alignment horizontal="center" vertical="center"/>
    </xf>
    <xf numFmtId="0" fontId="13" fillId="0" borderId="124" xfId="0" applyFont="1" applyBorder="1" applyAlignment="1">
      <alignment horizontal="center" vertical="center"/>
    </xf>
    <xf numFmtId="10" fontId="15" fillId="0" borderId="124" xfId="0" applyNumberFormat="1" applyFont="1" applyBorder="1" applyAlignment="1">
      <alignment horizontal="center" vertical="center"/>
    </xf>
    <xf numFmtId="0" fontId="15" fillId="0" borderId="124" xfId="0" applyFont="1" applyBorder="1" applyAlignment="1">
      <alignment horizontal="center" vertical="center"/>
    </xf>
    <xf numFmtId="0" fontId="13" fillId="9" borderId="82" xfId="0" applyFont="1" applyFill="1" applyBorder="1" applyAlignment="1">
      <alignment horizontal="center" vertical="center"/>
    </xf>
    <xf numFmtId="10" fontId="14" fillId="6" borderId="150" xfId="0" applyNumberFormat="1" applyFont="1" applyFill="1" applyBorder="1" applyAlignment="1">
      <alignment horizontal="center" vertical="center"/>
    </xf>
    <xf numFmtId="0" fontId="15" fillId="6" borderId="151" xfId="0" applyFont="1" applyFill="1" applyBorder="1" applyAlignment="1">
      <alignment horizontal="center" vertical="center"/>
    </xf>
    <xf numFmtId="0" fontId="2" fillId="7" borderId="137" xfId="0" applyFont="1" applyFill="1" applyBorder="1" applyAlignment="1">
      <alignment horizontal="center" vertical="center"/>
    </xf>
    <xf numFmtId="0" fontId="2" fillId="7" borderId="138" xfId="0" applyFont="1" applyFill="1" applyBorder="1" applyAlignment="1">
      <alignment horizontal="center" vertical="center"/>
    </xf>
    <xf numFmtId="177" fontId="5" fillId="8" borderId="43" xfId="0" applyNumberFormat="1" applyFont="1" applyFill="1" applyBorder="1" applyAlignment="1">
      <alignment horizontal="center" vertical="center"/>
    </xf>
    <xf numFmtId="0" fontId="5" fillId="8" borderId="61" xfId="0" applyFont="1" applyFill="1" applyBorder="1" applyAlignment="1">
      <alignment horizontal="center" vertical="center"/>
    </xf>
    <xf numFmtId="0" fontId="5" fillId="7" borderId="43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5" fillId="7" borderId="152" xfId="0" applyNumberFormat="1" applyFont="1" applyFill="1" applyBorder="1" applyAlignment="1">
      <alignment horizontal="center" vertical="center"/>
    </xf>
    <xf numFmtId="177" fontId="5" fillId="7" borderId="40" xfId="0" applyNumberFormat="1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10" fontId="22" fillId="7" borderId="40" xfId="0" applyNumberFormat="1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 wrapText="1"/>
    </xf>
    <xf numFmtId="0" fontId="20" fillId="7" borderId="152" xfId="0" applyNumberFormat="1" applyFont="1" applyFill="1" applyBorder="1" applyAlignment="1">
      <alignment horizontal="center" vertical="center"/>
    </xf>
    <xf numFmtId="177" fontId="20" fillId="7" borderId="40" xfId="0" applyNumberFormat="1" applyFont="1" applyFill="1" applyBorder="1" applyAlignment="1">
      <alignment horizontal="center" vertical="center"/>
    </xf>
    <xf numFmtId="0" fontId="20" fillId="7" borderId="136" xfId="0" applyFont="1" applyFill="1" applyBorder="1" applyAlignment="1">
      <alignment horizontal="center" vertical="center"/>
    </xf>
    <xf numFmtId="0" fontId="20" fillId="7" borderId="40" xfId="0" applyFont="1" applyFill="1" applyBorder="1" applyAlignment="1">
      <alignment horizontal="center" vertical="center"/>
    </xf>
    <xf numFmtId="0" fontId="20" fillId="7" borderId="40" xfId="0" applyFont="1" applyFill="1" applyBorder="1" applyAlignment="1">
      <alignment horizontal="center" vertical="center" wrapText="1"/>
    </xf>
    <xf numFmtId="10" fontId="18" fillId="7" borderId="40" xfId="0" applyNumberFormat="1" applyFont="1" applyFill="1" applyBorder="1" applyAlignment="1">
      <alignment horizontal="center" vertical="center"/>
    </xf>
    <xf numFmtId="10" fontId="5" fillId="7" borderId="40" xfId="0" applyNumberFormat="1" applyFont="1" applyFill="1" applyBorder="1" applyAlignment="1">
      <alignment horizontal="center" vertical="center" wrapText="1"/>
    </xf>
    <xf numFmtId="10" fontId="13" fillId="9" borderId="70" xfId="0" applyNumberFormat="1" applyFont="1" applyFill="1" applyBorder="1" applyAlignment="1">
      <alignment horizontal="center" vertical="center"/>
    </xf>
    <xf numFmtId="10" fontId="13" fillId="9" borderId="153" xfId="0" applyNumberFormat="1" applyFont="1" applyFill="1" applyBorder="1" applyAlignment="1">
      <alignment horizontal="center" vertical="center"/>
    </xf>
    <xf numFmtId="0" fontId="2" fillId="7" borderId="146" xfId="0" applyFont="1" applyFill="1" applyBorder="1" applyAlignment="1">
      <alignment horizontal="center" vertical="center"/>
    </xf>
    <xf numFmtId="0" fontId="24" fillId="7" borderId="30" xfId="0" applyFont="1" applyFill="1" applyBorder="1"/>
    <xf numFmtId="0" fontId="24" fillId="7" borderId="50" xfId="0" applyFont="1" applyFill="1" applyBorder="1"/>
    <xf numFmtId="0" fontId="15" fillId="7" borderId="30" xfId="0" applyFont="1" applyFill="1" applyBorder="1" applyAlignment="1">
      <alignment horizontal="center" vertical="center"/>
    </xf>
    <xf numFmtId="180" fontId="13" fillId="7" borderId="50" xfId="0" applyNumberFormat="1" applyFont="1" applyFill="1" applyBorder="1" applyAlignment="1">
      <alignment horizontal="center"/>
    </xf>
    <xf numFmtId="180" fontId="13" fillId="7" borderId="55" xfId="0" applyNumberFormat="1" applyFont="1" applyFill="1" applyBorder="1" applyAlignment="1">
      <alignment horizontal="center"/>
    </xf>
    <xf numFmtId="10" fontId="13" fillId="9" borderId="55" xfId="0" applyNumberFormat="1" applyFont="1" applyFill="1" applyBorder="1" applyAlignment="1">
      <alignment horizontal="center"/>
    </xf>
    <xf numFmtId="10" fontId="2" fillId="9" borderId="55" xfId="0" applyNumberFormat="1" applyFont="1" applyFill="1" applyBorder="1" applyAlignment="1">
      <alignment horizontal="center"/>
    </xf>
    <xf numFmtId="0" fontId="0" fillId="0" borderId="73" xfId="0" applyBorder="1" applyAlignment="1">
      <alignment horizontal="left"/>
    </xf>
    <xf numFmtId="180" fontId="13" fillId="0" borderId="99" xfId="0" applyNumberFormat="1" applyFont="1" applyBorder="1" applyAlignment="1">
      <alignment horizontal="center"/>
    </xf>
    <xf numFmtId="0" fontId="0" fillId="0" borderId="54" xfId="0" applyBorder="1" applyAlignment="1">
      <alignment horizontal="center" vertical="center"/>
    </xf>
    <xf numFmtId="10" fontId="5" fillId="7" borderId="40" xfId="0" applyNumberFormat="1" applyFont="1" applyFill="1" applyBorder="1" applyAlignment="1">
      <alignment horizontal="center" vertical="center"/>
    </xf>
    <xf numFmtId="10" fontId="5" fillId="7" borderId="55" xfId="0" applyNumberFormat="1" applyFont="1" applyFill="1" applyBorder="1" applyAlignment="1">
      <alignment horizontal="center" vertical="center" wrapText="1"/>
    </xf>
    <xf numFmtId="10" fontId="20" fillId="7" borderId="40" xfId="0" applyNumberFormat="1" applyFont="1" applyFill="1" applyBorder="1" applyAlignment="1">
      <alignment horizontal="center" vertical="center"/>
    </xf>
    <xf numFmtId="10" fontId="20" fillId="7" borderId="55" xfId="0" applyNumberFormat="1" applyFont="1" applyFill="1" applyBorder="1" applyAlignment="1">
      <alignment horizontal="center" vertical="center" wrapText="1"/>
    </xf>
    <xf numFmtId="183" fontId="18" fillId="7" borderId="40" xfId="0" applyNumberFormat="1" applyFont="1" applyFill="1" applyBorder="1" applyAlignment="1">
      <alignment horizontal="center" vertical="center"/>
    </xf>
    <xf numFmtId="0" fontId="5" fillId="7" borderId="55" xfId="0" applyNumberFormat="1" applyFont="1" applyFill="1" applyBorder="1" applyAlignment="1">
      <alignment horizontal="center" vertical="center" wrapText="1"/>
    </xf>
    <xf numFmtId="182" fontId="5" fillId="7" borderId="55" xfId="0" applyNumberFormat="1" applyFont="1" applyFill="1" applyBorder="1" applyAlignment="1">
      <alignment horizontal="center" vertical="center" wrapText="1"/>
    </xf>
    <xf numFmtId="10" fontId="19" fillId="7" borderId="40" xfId="0" applyNumberFormat="1" applyFont="1" applyFill="1" applyBorder="1" applyAlignment="1">
      <alignment horizontal="center" vertical="center"/>
    </xf>
    <xf numFmtId="0" fontId="20" fillId="9" borderId="40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80" fontId="13" fillId="0" borderId="154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15" xfId="0" applyFont="1" applyBorder="1" applyAlignment="1">
      <alignment horizontal="center" vertical="center"/>
    </xf>
    <xf numFmtId="0" fontId="13" fillId="7" borderId="155" xfId="0" applyFont="1" applyFill="1" applyBorder="1" applyAlignment="1">
      <alignment horizontal="center" vertical="center"/>
    </xf>
    <xf numFmtId="0" fontId="1" fillId="7" borderId="156" xfId="0" applyFont="1" applyFill="1" applyBorder="1" applyAlignment="1">
      <alignment horizontal="center" vertical="center"/>
    </xf>
    <xf numFmtId="10" fontId="20" fillId="8" borderId="30" xfId="0" applyNumberFormat="1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13" fillId="7" borderId="66" xfId="0" applyFont="1" applyFill="1" applyBorder="1" applyAlignment="1">
      <alignment horizontal="center" vertical="center"/>
    </xf>
    <xf numFmtId="10" fontId="20" fillId="8" borderId="42" xfId="0" applyNumberFormat="1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19" fillId="7" borderId="30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20" fillId="7" borderId="38" xfId="0" applyFont="1" applyFill="1" applyBorder="1" applyAlignment="1">
      <alignment horizontal="center" vertical="center"/>
    </xf>
    <xf numFmtId="0" fontId="22" fillId="7" borderId="40" xfId="0" applyFont="1" applyFill="1" applyBorder="1" applyAlignment="1">
      <alignment horizontal="center" vertical="center"/>
    </xf>
    <xf numFmtId="0" fontId="5" fillId="0" borderId="66" xfId="0" applyFont="1" applyBorder="1" applyAlignment="1">
      <alignment horizontal="left" vertical="center" wrapText="1"/>
    </xf>
    <xf numFmtId="0" fontId="0" fillId="0" borderId="67" xfId="0" applyBorder="1" applyAlignment="1">
      <alignment horizontal="left" vertical="center"/>
    </xf>
    <xf numFmtId="0" fontId="5" fillId="0" borderId="92" xfId="0" applyFont="1" applyBorder="1" applyAlignment="1">
      <alignment horizontal="center" vertical="center"/>
    </xf>
    <xf numFmtId="177" fontId="13" fillId="0" borderId="93" xfId="0" applyNumberFormat="1" applyFont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10" fontId="15" fillId="0" borderId="93" xfId="0" applyNumberFormat="1" applyFont="1" applyBorder="1" applyAlignment="1">
      <alignment horizontal="center" vertical="center"/>
    </xf>
    <xf numFmtId="0" fontId="19" fillId="0" borderId="93" xfId="0" applyFont="1" applyBorder="1" applyAlignment="1">
      <alignment horizontal="center" vertical="center"/>
    </xf>
    <xf numFmtId="0" fontId="20" fillId="0" borderId="93" xfId="0" applyFont="1" applyBorder="1" applyAlignment="1">
      <alignment horizontal="center" vertical="center"/>
    </xf>
    <xf numFmtId="0" fontId="5" fillId="0" borderId="157" xfId="0" applyFont="1" applyBorder="1" applyAlignment="1">
      <alignment horizontal="center" vertical="center"/>
    </xf>
    <xf numFmtId="10" fontId="14" fillId="0" borderId="104" xfId="0" applyNumberFormat="1" applyFont="1" applyFill="1" applyBorder="1" applyAlignment="1">
      <alignment horizontal="center" vertical="center"/>
    </xf>
    <xf numFmtId="0" fontId="13" fillId="0" borderId="104" xfId="0" applyFont="1" applyFill="1" applyBorder="1" applyAlignment="1">
      <alignment horizontal="center" vertical="center"/>
    </xf>
    <xf numFmtId="0" fontId="28" fillId="0" borderId="158" xfId="0" applyFont="1" applyBorder="1" applyAlignment="1">
      <alignment horizontal="center" vertical="center"/>
    </xf>
    <xf numFmtId="0" fontId="2" fillId="7" borderId="92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10" fontId="14" fillId="7" borderId="34" xfId="0" applyNumberFormat="1" applyFont="1" applyFill="1" applyBorder="1" applyAlignment="1">
      <alignment horizontal="center" vertical="center"/>
    </xf>
    <xf numFmtId="0" fontId="19" fillId="7" borderId="34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13" fillId="17" borderId="30" xfId="0" applyFont="1" applyFill="1" applyBorder="1" applyAlignment="1">
      <alignment horizontal="center" vertical="center"/>
    </xf>
    <xf numFmtId="0" fontId="13" fillId="17" borderId="104" xfId="0" applyFont="1" applyFill="1" applyBorder="1" applyAlignment="1">
      <alignment horizontal="center" vertical="center"/>
    </xf>
    <xf numFmtId="10" fontId="14" fillId="17" borderId="104" xfId="0" applyNumberFormat="1" applyFont="1" applyFill="1" applyBorder="1" applyAlignment="1">
      <alignment horizontal="center" vertical="center"/>
    </xf>
    <xf numFmtId="0" fontId="5" fillId="17" borderId="30" xfId="0" applyFont="1" applyFill="1" applyBorder="1" applyAlignment="1">
      <alignment horizontal="center" vertical="center"/>
    </xf>
    <xf numFmtId="10" fontId="15" fillId="0" borderId="104" xfId="0" applyNumberFormat="1" applyFont="1" applyFill="1" applyBorder="1" applyAlignment="1">
      <alignment horizontal="center" vertical="center"/>
    </xf>
    <xf numFmtId="0" fontId="2" fillId="17" borderId="40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10" fontId="15" fillId="17" borderId="37" xfId="0" applyNumberFormat="1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10" fontId="15" fillId="17" borderId="30" xfId="0" applyNumberFormat="1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0" fontId="13" fillId="10" borderId="16" xfId="0" applyNumberFormat="1" applyFont="1" applyFill="1" applyBorder="1" applyAlignment="1">
      <alignment horizontal="center" vertical="center"/>
    </xf>
    <xf numFmtId="0" fontId="0" fillId="7" borderId="143" xfId="0" applyFill="1" applyBorder="1" applyAlignment="1">
      <alignment horizontal="center" vertical="center"/>
    </xf>
    <xf numFmtId="0" fontId="5" fillId="8" borderId="50" xfId="0" applyFont="1" applyFill="1" applyBorder="1" applyAlignment="1">
      <alignment horizontal="center" vertical="center" wrapText="1"/>
    </xf>
    <xf numFmtId="0" fontId="0" fillId="7" borderId="52" xfId="0" applyFill="1" applyBorder="1" applyAlignment="1">
      <alignment horizontal="center" vertical="center"/>
    </xf>
    <xf numFmtId="10" fontId="13" fillId="10" borderId="70" xfId="0" applyNumberFormat="1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0" fillId="7" borderId="73" xfId="0" applyFill="1" applyBorder="1" applyAlignment="1">
      <alignment horizontal="center" vertical="center"/>
    </xf>
    <xf numFmtId="0" fontId="5" fillId="8" borderId="72" xfId="0" applyFont="1" applyFill="1" applyBorder="1" applyAlignment="1">
      <alignment horizontal="center" vertical="center" wrapText="1"/>
    </xf>
    <xf numFmtId="10" fontId="5" fillId="7" borderId="30" xfId="0" applyNumberFormat="1" applyFont="1" applyFill="1" applyBorder="1" applyAlignment="1">
      <alignment horizontal="center" vertical="center"/>
    </xf>
    <xf numFmtId="0" fontId="5" fillId="7" borderId="50" xfId="0" applyFont="1" applyFill="1" applyBorder="1" applyAlignment="1">
      <alignment horizontal="center" vertical="center"/>
    </xf>
    <xf numFmtId="180" fontId="19" fillId="7" borderId="40" xfId="0" applyNumberFormat="1" applyFont="1" applyFill="1" applyBorder="1" applyAlignment="1">
      <alignment horizontal="center" vertical="center"/>
    </xf>
    <xf numFmtId="10" fontId="5" fillId="9" borderId="55" xfId="0" applyNumberFormat="1" applyFont="1" applyFill="1" applyBorder="1" applyAlignment="1">
      <alignment horizontal="center" vertical="center"/>
    </xf>
    <xf numFmtId="180" fontId="22" fillId="7" borderId="40" xfId="0" applyNumberFormat="1" applyFont="1" applyFill="1" applyBorder="1" applyAlignment="1">
      <alignment horizontal="center" vertical="center"/>
    </xf>
    <xf numFmtId="10" fontId="20" fillId="10" borderId="55" xfId="0" applyNumberFormat="1" applyFont="1" applyFill="1" applyBorder="1" applyAlignment="1">
      <alignment horizontal="center" vertical="center"/>
    </xf>
    <xf numFmtId="10" fontId="5" fillId="7" borderId="55" xfId="0" applyNumberFormat="1" applyFont="1" applyFill="1" applyBorder="1" applyAlignment="1">
      <alignment horizontal="center" vertical="center"/>
    </xf>
    <xf numFmtId="0" fontId="0" fillId="0" borderId="73" xfId="0" applyBorder="1" applyAlignment="1">
      <alignment horizontal="left" vertical="center"/>
    </xf>
    <xf numFmtId="10" fontId="5" fillId="0" borderId="93" xfId="0" applyNumberFormat="1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13" fillId="10" borderId="113" xfId="0" applyNumberFormat="1" applyFont="1" applyFill="1" applyBorder="1" applyAlignment="1">
      <alignment horizontal="center" vertical="center"/>
    </xf>
    <xf numFmtId="10" fontId="5" fillId="7" borderId="34" xfId="0" applyNumberFormat="1" applyFont="1" applyFill="1" applyBorder="1" applyAlignment="1">
      <alignment horizontal="center" vertical="center"/>
    </xf>
    <xf numFmtId="0" fontId="5" fillId="7" borderId="52" xfId="0" applyFont="1" applyFill="1" applyBorder="1" applyAlignment="1">
      <alignment horizontal="center" vertical="center"/>
    </xf>
    <xf numFmtId="0" fontId="19" fillId="7" borderId="30" xfId="0" applyNumberFormat="1" applyFont="1" applyFill="1" applyBorder="1" applyAlignment="1">
      <alignment horizontal="center" vertical="center"/>
    </xf>
    <xf numFmtId="10" fontId="5" fillId="10" borderId="50" xfId="0" applyNumberFormat="1" applyFont="1" applyFill="1" applyBorder="1" applyAlignment="1">
      <alignment horizontal="center" vertical="center"/>
    </xf>
    <xf numFmtId="0" fontId="18" fillId="7" borderId="30" xfId="0" applyNumberFormat="1" applyFont="1" applyFill="1" applyBorder="1" applyAlignment="1">
      <alignment horizontal="center" vertical="center"/>
    </xf>
    <xf numFmtId="10" fontId="5" fillId="17" borderId="50" xfId="0" applyNumberFormat="1" applyFont="1" applyFill="1" applyBorder="1" applyAlignment="1">
      <alignment horizontal="center" vertical="center"/>
    </xf>
    <xf numFmtId="10" fontId="14" fillId="17" borderId="30" xfId="0" applyNumberFormat="1" applyFont="1" applyFill="1" applyBorder="1" applyAlignment="1">
      <alignment horizontal="center" vertical="center"/>
    </xf>
    <xf numFmtId="0" fontId="17" fillId="17" borderId="30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177" fontId="5" fillId="8" borderId="27" xfId="0" applyNumberFormat="1" applyFont="1" applyFill="1" applyBorder="1" applyAlignment="1">
      <alignment horizontal="center" vertical="center"/>
    </xf>
    <xf numFmtId="177" fontId="5" fillId="8" borderId="28" xfId="0" applyNumberFormat="1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10" fontId="20" fillId="8" borderId="28" xfId="0" applyNumberFormat="1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13" fillId="17" borderId="34" xfId="0" applyFont="1" applyFill="1" applyBorder="1" applyAlignment="1">
      <alignment horizontal="center" vertical="center"/>
    </xf>
    <xf numFmtId="0" fontId="13" fillId="17" borderId="32" xfId="0" applyFont="1" applyFill="1" applyBorder="1" applyAlignment="1">
      <alignment horizontal="center" vertical="center"/>
    </xf>
    <xf numFmtId="10" fontId="17" fillId="17" borderId="34" xfId="0" applyNumberFormat="1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5" fillId="18" borderId="34" xfId="0" applyFont="1" applyFill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5" fillId="0" borderId="159" xfId="0" applyFont="1" applyBorder="1" applyAlignment="1">
      <alignment horizontal="left" vertical="center"/>
    </xf>
    <xf numFmtId="177" fontId="5" fillId="0" borderId="159" xfId="0" applyNumberFormat="1" applyFont="1" applyBorder="1" applyAlignment="1">
      <alignment horizontal="left" vertical="center"/>
    </xf>
    <xf numFmtId="10" fontId="5" fillId="0" borderId="159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7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177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10" fontId="5" fillId="8" borderId="28" xfId="0" applyNumberFormat="1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 wrapText="1"/>
    </xf>
    <xf numFmtId="0" fontId="5" fillId="8" borderId="49" xfId="0" applyFont="1" applyFill="1" applyBorder="1" applyAlignment="1">
      <alignment horizontal="center" vertical="center" wrapText="1"/>
    </xf>
    <xf numFmtId="0" fontId="5" fillId="7" borderId="34" xfId="0" applyNumberFormat="1" applyFont="1" applyFill="1" applyBorder="1" applyAlignment="1">
      <alignment horizontal="center" vertical="center"/>
    </xf>
    <xf numFmtId="10" fontId="5" fillId="9" borderId="52" xfId="0" applyNumberFormat="1" applyFont="1" applyFill="1" applyBorder="1" applyAlignment="1">
      <alignment horizontal="center" vertical="center"/>
    </xf>
    <xf numFmtId="0" fontId="18" fillId="7" borderId="34" xfId="0" applyNumberFormat="1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10" fontId="5" fillId="10" borderId="5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80" fontId="13" fillId="0" borderId="97" xfId="0" applyNumberFormat="1" applyFont="1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6" borderId="26" xfId="0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177" fontId="20" fillId="7" borderId="43" xfId="0" applyNumberFormat="1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5" fillId="7" borderId="29" xfId="0" applyNumberFormat="1" applyFont="1" applyFill="1" applyBorder="1" applyAlignment="1">
      <alignment horizontal="center" vertical="center"/>
    </xf>
    <xf numFmtId="0" fontId="20" fillId="7" borderId="29" xfId="0" applyNumberFormat="1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7" borderId="54" xfId="0" applyFont="1" applyFill="1" applyBorder="1" applyAlignment="1">
      <alignment horizontal="center" vertical="center"/>
    </xf>
    <xf numFmtId="10" fontId="5" fillId="10" borderId="55" xfId="0" applyNumberFormat="1" applyFont="1" applyFill="1" applyBorder="1" applyAlignment="1">
      <alignment horizontal="center" vertical="center"/>
    </xf>
    <xf numFmtId="180" fontId="18" fillId="7" borderId="40" xfId="0" applyNumberFormat="1" applyFont="1" applyFill="1" applyBorder="1" applyAlignment="1">
      <alignment horizontal="center" vertical="center"/>
    </xf>
    <xf numFmtId="183" fontId="5" fillId="7" borderId="55" xfId="0" applyNumberFormat="1" applyFont="1" applyFill="1" applyBorder="1" applyAlignment="1">
      <alignment horizontal="center" vertical="center"/>
    </xf>
    <xf numFmtId="180" fontId="23" fillId="7" borderId="40" xfId="0" applyNumberFormat="1" applyFont="1" applyFill="1" applyBorder="1" applyAlignment="1">
      <alignment horizontal="center" vertical="center"/>
    </xf>
    <xf numFmtId="183" fontId="20" fillId="7" borderId="55" xfId="0" applyNumberFormat="1" applyFont="1" applyFill="1" applyBorder="1" applyAlignment="1">
      <alignment horizontal="center" vertical="center"/>
    </xf>
    <xf numFmtId="181" fontId="2" fillId="7" borderId="30" xfId="0" applyNumberFormat="1" applyFont="1" applyFill="1" applyBorder="1" applyAlignment="1">
      <alignment horizontal="center" vertical="center"/>
    </xf>
    <xf numFmtId="0" fontId="22" fillId="7" borderId="30" xfId="0" applyFont="1" applyFill="1" applyBorder="1" applyAlignment="1">
      <alignment horizontal="center" vertical="center"/>
    </xf>
    <xf numFmtId="181" fontId="13" fillId="7" borderId="30" xfId="0" applyNumberFormat="1" applyFont="1" applyFill="1" applyBorder="1" applyAlignment="1">
      <alignment horizontal="center" vertical="center"/>
    </xf>
    <xf numFmtId="0" fontId="5" fillId="0" borderId="124" xfId="0" applyFont="1" applyBorder="1" applyAlignment="1">
      <alignment horizontal="center" vertical="center"/>
    </xf>
    <xf numFmtId="0" fontId="19" fillId="0" borderId="124" xfId="0" applyFont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" fillId="0" borderId="160" xfId="0" applyFont="1" applyFill="1" applyBorder="1" applyAlignment="1">
      <alignment horizontal="center" vertical="center"/>
    </xf>
    <xf numFmtId="0" fontId="20" fillId="0" borderId="161" xfId="0" applyFont="1" applyBorder="1" applyAlignment="1">
      <alignment horizontal="center" vertical="center"/>
    </xf>
    <xf numFmtId="0" fontId="24" fillId="7" borderId="124" xfId="0" applyFont="1" applyFill="1" applyBorder="1" applyAlignment="1">
      <alignment horizontal="center" vertical="center"/>
    </xf>
    <xf numFmtId="10" fontId="20" fillId="8" borderId="126" xfId="0" applyNumberFormat="1" applyFont="1" applyFill="1" applyBorder="1" applyAlignment="1">
      <alignment horizontal="center" vertical="center"/>
    </xf>
    <xf numFmtId="0" fontId="20" fillId="8" borderId="126" xfId="0" applyFont="1" applyFill="1" applyBorder="1" applyAlignment="1">
      <alignment horizontal="center" vertical="center"/>
    </xf>
    <xf numFmtId="177" fontId="20" fillId="7" borderId="127" xfId="0" applyNumberFormat="1" applyFont="1" applyFill="1" applyBorder="1" applyAlignment="1">
      <alignment horizontal="center" vertical="center"/>
    </xf>
    <xf numFmtId="0" fontId="26" fillId="7" borderId="128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5" fillId="7" borderId="162" xfId="0" applyFont="1" applyFill="1" applyBorder="1" applyAlignment="1">
      <alignment horizontal="center" vertical="center"/>
    </xf>
    <xf numFmtId="177" fontId="13" fillId="7" borderId="163" xfId="0" applyNumberFormat="1" applyFont="1" applyFill="1" applyBorder="1" applyAlignment="1">
      <alignment horizontal="center" vertical="center"/>
    </xf>
    <xf numFmtId="0" fontId="13" fillId="7" borderId="163" xfId="0" applyFont="1" applyFill="1" applyBorder="1" applyAlignment="1">
      <alignment horizontal="center" vertical="center"/>
    </xf>
    <xf numFmtId="10" fontId="16" fillId="7" borderId="163" xfId="0" applyNumberFormat="1" applyFont="1" applyFill="1" applyBorder="1" applyAlignment="1">
      <alignment horizontal="center" vertical="center"/>
    </xf>
    <xf numFmtId="0" fontId="18" fillId="7" borderId="163" xfId="0" applyFont="1" applyFill="1" applyBorder="1" applyAlignment="1">
      <alignment horizontal="center" vertical="center"/>
    </xf>
    <xf numFmtId="0" fontId="2" fillId="19" borderId="30" xfId="0" applyFont="1" applyFill="1" applyBorder="1" applyAlignment="1">
      <alignment horizontal="center" vertical="center"/>
    </xf>
    <xf numFmtId="177" fontId="2" fillId="19" borderId="30" xfId="0" applyNumberFormat="1" applyFont="1" applyFill="1" applyBorder="1" applyAlignment="1">
      <alignment horizontal="center" vertical="center"/>
    </xf>
    <xf numFmtId="10" fontId="15" fillId="19" borderId="30" xfId="0" applyNumberFormat="1" applyFont="1" applyFill="1" applyBorder="1" applyAlignment="1">
      <alignment horizontal="center" vertical="center"/>
    </xf>
    <xf numFmtId="0" fontId="15" fillId="19" borderId="30" xfId="0" applyFont="1" applyFill="1" applyBorder="1" applyAlignment="1">
      <alignment horizontal="center" vertical="center"/>
    </xf>
    <xf numFmtId="0" fontId="16" fillId="19" borderId="30" xfId="0" applyFont="1" applyFill="1" applyBorder="1" applyAlignment="1">
      <alignment horizontal="center" vertical="center"/>
    </xf>
    <xf numFmtId="0" fontId="2" fillId="19" borderId="164" xfId="0" applyFont="1" applyFill="1" applyBorder="1" applyAlignment="1">
      <alignment horizontal="center" vertical="center"/>
    </xf>
    <xf numFmtId="0" fontId="2" fillId="19" borderId="42" xfId="0" applyFont="1" applyFill="1" applyBorder="1" applyAlignment="1">
      <alignment horizontal="center" vertical="center"/>
    </xf>
    <xf numFmtId="10" fontId="20" fillId="7" borderId="60" xfId="0" applyNumberFormat="1" applyFont="1" applyFill="1" applyBorder="1" applyAlignment="1">
      <alignment horizontal="center" vertical="center"/>
    </xf>
    <xf numFmtId="183" fontId="20" fillId="10" borderId="55" xfId="0" applyNumberFormat="1" applyFont="1" applyFill="1" applyBorder="1" applyAlignment="1">
      <alignment horizontal="center" vertical="center"/>
    </xf>
    <xf numFmtId="10" fontId="5" fillId="0" borderId="124" xfId="0" applyNumberFormat="1" applyFont="1" applyBorder="1" applyAlignment="1">
      <alignment horizontal="center" vertical="center"/>
    </xf>
    <xf numFmtId="0" fontId="20" fillId="0" borderId="165" xfId="0" applyFont="1" applyBorder="1" applyAlignment="1">
      <alignment horizontal="center" vertical="center"/>
    </xf>
    <xf numFmtId="0" fontId="24" fillId="7" borderId="156" xfId="0" applyFont="1" applyFill="1" applyBorder="1" applyAlignment="1">
      <alignment horizontal="center" vertical="center"/>
    </xf>
    <xf numFmtId="0" fontId="26" fillId="7" borderId="143" xfId="0" applyFont="1" applyFill="1" applyBorder="1" applyAlignment="1">
      <alignment horizontal="center" vertical="center"/>
    </xf>
    <xf numFmtId="0" fontId="5" fillId="8" borderId="144" xfId="0" applyFont="1" applyFill="1" applyBorder="1" applyAlignment="1">
      <alignment horizontal="center" vertical="center" wrapText="1"/>
    </xf>
    <xf numFmtId="0" fontId="26" fillId="7" borderId="166" xfId="0" applyFont="1" applyFill="1" applyBorder="1" applyAlignment="1">
      <alignment horizontal="center" vertical="center"/>
    </xf>
    <xf numFmtId="181" fontId="16" fillId="17" borderId="30" xfId="0" applyNumberFormat="1" applyFont="1" applyFill="1" applyBorder="1" applyAlignment="1">
      <alignment horizontal="center" vertical="center"/>
    </xf>
    <xf numFmtId="10" fontId="1" fillId="17" borderId="30" xfId="0" applyNumberFormat="1" applyFont="1" applyFill="1" applyBorder="1" applyAlignment="1">
      <alignment horizontal="center" vertical="center"/>
    </xf>
    <xf numFmtId="183" fontId="1" fillId="17" borderId="145" xfId="0" applyNumberFormat="1" applyFont="1" applyFill="1" applyBorder="1" applyAlignment="1">
      <alignment horizontal="center" vertical="center"/>
    </xf>
    <xf numFmtId="0" fontId="17" fillId="17" borderId="30" xfId="0" applyNumberFormat="1" applyFont="1" applyFill="1" applyBorder="1" applyAlignment="1">
      <alignment horizontal="center" vertical="center"/>
    </xf>
    <xf numFmtId="10" fontId="20" fillId="9" borderId="55" xfId="0" applyNumberFormat="1" applyFont="1" applyFill="1" applyBorder="1" applyAlignment="1">
      <alignment horizontal="center" vertical="center"/>
    </xf>
    <xf numFmtId="183" fontId="18" fillId="7" borderId="163" xfId="0" applyNumberFormat="1" applyFont="1" applyFill="1" applyBorder="1" applyAlignment="1">
      <alignment horizontal="center" vertical="center"/>
    </xf>
    <xf numFmtId="10" fontId="5" fillId="7" borderId="163" xfId="0" applyNumberFormat="1" applyFont="1" applyFill="1" applyBorder="1" applyAlignment="1">
      <alignment horizontal="center" vertical="center"/>
    </xf>
    <xf numFmtId="10" fontId="5" fillId="7" borderId="167" xfId="0" applyNumberFormat="1" applyFont="1" applyFill="1" applyBorder="1" applyAlignment="1">
      <alignment horizontal="center" vertical="center"/>
    </xf>
    <xf numFmtId="0" fontId="16" fillId="17" borderId="30" xfId="0" applyNumberFormat="1" applyFont="1" applyFill="1" applyBorder="1" applyAlignment="1">
      <alignment horizontal="center" vertical="center"/>
    </xf>
    <xf numFmtId="181" fontId="16" fillId="19" borderId="30" xfId="0" applyNumberFormat="1" applyFont="1" applyFill="1" applyBorder="1" applyAlignment="1">
      <alignment horizontal="center" vertical="center"/>
    </xf>
    <xf numFmtId="10" fontId="1" fillId="19" borderId="30" xfId="0" applyNumberFormat="1" applyFont="1" applyFill="1" applyBorder="1" applyAlignment="1">
      <alignment horizontal="center" vertical="center"/>
    </xf>
    <xf numFmtId="183" fontId="1" fillId="19" borderId="145" xfId="0" applyNumberFormat="1" applyFont="1" applyFill="1" applyBorder="1" applyAlignment="1">
      <alignment horizontal="center" vertical="center"/>
    </xf>
    <xf numFmtId="0" fontId="17" fillId="19" borderId="30" xfId="0" applyNumberFormat="1" applyFont="1" applyFill="1" applyBorder="1" applyAlignment="1">
      <alignment horizontal="center" vertical="center"/>
    </xf>
    <xf numFmtId="183" fontId="5" fillId="19" borderId="55" xfId="0" applyNumberFormat="1" applyFont="1" applyFill="1" applyBorder="1" applyAlignment="1">
      <alignment horizontal="center" vertical="center"/>
    </xf>
    <xf numFmtId="0" fontId="16" fillId="19" borderId="30" xfId="0" applyNumberFormat="1" applyFont="1" applyFill="1" applyBorder="1" applyAlignment="1">
      <alignment horizontal="center" vertical="center"/>
    </xf>
    <xf numFmtId="10" fontId="1" fillId="19" borderId="168" xfId="0" applyNumberFormat="1" applyFont="1" applyFill="1" applyBorder="1" applyAlignment="1">
      <alignment horizontal="center" vertical="center"/>
    </xf>
    <xf numFmtId="0" fontId="2" fillId="20" borderId="30" xfId="0" applyFont="1" applyFill="1" applyBorder="1" applyAlignment="1">
      <alignment horizontal="center" vertical="center"/>
    </xf>
    <xf numFmtId="177" fontId="2" fillId="20" borderId="30" xfId="0" applyNumberFormat="1" applyFont="1" applyFill="1" applyBorder="1" applyAlignment="1">
      <alignment horizontal="center" vertical="center"/>
    </xf>
    <xf numFmtId="0" fontId="2" fillId="20" borderId="42" xfId="0" applyFont="1" applyFill="1" applyBorder="1" applyAlignment="1">
      <alignment horizontal="center" vertical="center"/>
    </xf>
    <xf numFmtId="10" fontId="15" fillId="20" borderId="30" xfId="0" applyNumberFormat="1" applyFont="1" applyFill="1" applyBorder="1" applyAlignment="1">
      <alignment horizontal="center" vertical="center"/>
    </xf>
    <xf numFmtId="0" fontId="16" fillId="20" borderId="30" xfId="0" applyFont="1" applyFill="1" applyBorder="1" applyAlignment="1">
      <alignment horizontal="center" vertical="center"/>
    </xf>
    <xf numFmtId="0" fontId="13" fillId="20" borderId="30" xfId="0" applyFont="1" applyFill="1" applyBorder="1" applyAlignment="1">
      <alignment horizontal="center" vertical="center"/>
    </xf>
    <xf numFmtId="0" fontId="2" fillId="19" borderId="40" xfId="0" applyFont="1" applyFill="1" applyBorder="1" applyAlignment="1">
      <alignment horizontal="center" vertical="center"/>
    </xf>
    <xf numFmtId="177" fontId="2" fillId="19" borderId="40" xfId="0" applyNumberFormat="1" applyFont="1" applyFill="1" applyBorder="1" applyAlignment="1">
      <alignment horizontal="center" vertical="center"/>
    </xf>
    <xf numFmtId="0" fontId="2" fillId="19" borderId="124" xfId="0" applyFont="1" applyFill="1" applyBorder="1" applyAlignment="1">
      <alignment horizontal="center" vertical="center"/>
    </xf>
    <xf numFmtId="10" fontId="15" fillId="19" borderId="40" xfId="0" applyNumberFormat="1" applyFont="1" applyFill="1" applyBorder="1" applyAlignment="1">
      <alignment horizontal="center" vertical="center"/>
    </xf>
    <xf numFmtId="0" fontId="16" fillId="19" borderId="40" xfId="0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0" fontId="2" fillId="20" borderId="169" xfId="0" applyFont="1" applyFill="1" applyBorder="1" applyAlignment="1">
      <alignment horizontal="center" vertical="center"/>
    </xf>
    <xf numFmtId="177" fontId="2" fillId="20" borderId="170" xfId="0" applyNumberFormat="1" applyFont="1" applyFill="1" applyBorder="1" applyAlignment="1">
      <alignment horizontal="center" vertical="center"/>
    </xf>
    <xf numFmtId="0" fontId="2" fillId="20" borderId="170" xfId="0" applyFont="1" applyFill="1" applyBorder="1" applyAlignment="1">
      <alignment horizontal="center" vertical="center"/>
    </xf>
    <xf numFmtId="10" fontId="15" fillId="20" borderId="170" xfId="0" applyNumberFormat="1" applyFont="1" applyFill="1" applyBorder="1" applyAlignment="1">
      <alignment horizontal="center" vertical="center"/>
    </xf>
    <xf numFmtId="0" fontId="16" fillId="20" borderId="170" xfId="0" applyFont="1" applyFill="1" applyBorder="1" applyAlignment="1">
      <alignment horizontal="center" vertical="center"/>
    </xf>
    <xf numFmtId="0" fontId="13" fillId="20" borderId="170" xfId="0" applyFont="1" applyFill="1" applyBorder="1" applyAlignment="1">
      <alignment horizontal="center" vertical="center"/>
    </xf>
    <xf numFmtId="0" fontId="2" fillId="19" borderId="171" xfId="0" applyFont="1" applyFill="1" applyBorder="1" applyAlignment="1">
      <alignment horizontal="center" vertical="center"/>
    </xf>
    <xf numFmtId="177" fontId="2" fillId="19" borderId="172" xfId="0" applyNumberFormat="1" applyFont="1" applyFill="1" applyBorder="1" applyAlignment="1">
      <alignment horizontal="center" vertical="center"/>
    </xf>
    <xf numFmtId="0" fontId="2" fillId="19" borderId="172" xfId="0" applyFont="1" applyFill="1" applyBorder="1" applyAlignment="1">
      <alignment horizontal="center" vertical="center"/>
    </xf>
    <xf numFmtId="10" fontId="15" fillId="19" borderId="172" xfId="0" applyNumberFormat="1" applyFont="1" applyFill="1" applyBorder="1" applyAlignment="1">
      <alignment horizontal="center" vertical="center"/>
    </xf>
    <xf numFmtId="0" fontId="16" fillId="19" borderId="172" xfId="0" applyFont="1" applyFill="1" applyBorder="1" applyAlignment="1">
      <alignment horizontal="center" vertical="center"/>
    </xf>
    <xf numFmtId="0" fontId="13" fillId="4" borderId="172" xfId="0" applyFont="1" applyFill="1" applyBorder="1" applyAlignment="1">
      <alignment horizontal="center" vertical="center"/>
    </xf>
    <xf numFmtId="177" fontId="20" fillId="7" borderId="173" xfId="0" applyNumberFormat="1" applyFont="1" applyFill="1" applyBorder="1" applyAlignment="1">
      <alignment horizontal="center" vertical="center"/>
    </xf>
    <xf numFmtId="0" fontId="2" fillId="19" borderId="174" xfId="0" applyFont="1" applyFill="1" applyBorder="1" applyAlignment="1">
      <alignment horizontal="center" vertical="center"/>
    </xf>
    <xf numFmtId="177" fontId="2" fillId="19" borderId="175" xfId="0" applyNumberFormat="1" applyFont="1" applyFill="1" applyBorder="1" applyAlignment="1">
      <alignment horizontal="center" vertical="center"/>
    </xf>
    <xf numFmtId="0" fontId="2" fillId="19" borderId="175" xfId="0" applyFont="1" applyFill="1" applyBorder="1" applyAlignment="1">
      <alignment horizontal="center" vertical="center"/>
    </xf>
    <xf numFmtId="10" fontId="14" fillId="19" borderId="175" xfId="0" applyNumberFormat="1" applyFont="1" applyFill="1" applyBorder="1" applyAlignment="1">
      <alignment horizontal="center" vertical="center"/>
    </xf>
    <xf numFmtId="0" fontId="16" fillId="19" borderId="175" xfId="0" applyFont="1" applyFill="1" applyBorder="1" applyAlignment="1">
      <alignment horizontal="center" vertical="center"/>
    </xf>
    <xf numFmtId="0" fontId="13" fillId="14" borderId="175" xfId="0" applyFont="1" applyFill="1" applyBorder="1" applyAlignment="1">
      <alignment horizontal="center" vertical="center"/>
    </xf>
    <xf numFmtId="10" fontId="15" fillId="19" borderId="175" xfId="0" applyNumberFormat="1" applyFont="1" applyFill="1" applyBorder="1" applyAlignment="1">
      <alignment horizontal="center" vertical="center"/>
    </xf>
    <xf numFmtId="0" fontId="13" fillId="19" borderId="175" xfId="0" applyFont="1" applyFill="1" applyBorder="1" applyAlignment="1">
      <alignment horizontal="center" vertical="center"/>
    </xf>
    <xf numFmtId="0" fontId="2" fillId="19" borderId="139" xfId="0" applyFont="1" applyFill="1" applyBorder="1" applyAlignment="1">
      <alignment horizontal="center" vertical="center"/>
    </xf>
    <xf numFmtId="177" fontId="2" fillId="19" borderId="42" xfId="0" applyNumberFormat="1" applyFont="1" applyFill="1" applyBorder="1" applyAlignment="1">
      <alignment horizontal="center" vertical="center"/>
    </xf>
    <xf numFmtId="10" fontId="15" fillId="19" borderId="42" xfId="0" applyNumberFormat="1" applyFont="1" applyFill="1" applyBorder="1" applyAlignment="1">
      <alignment horizontal="center" vertical="center"/>
    </xf>
    <xf numFmtId="0" fontId="16" fillId="19" borderId="42" xfId="0" applyFont="1" applyFill="1" applyBorder="1" applyAlignment="1">
      <alignment horizontal="center" vertical="center"/>
    </xf>
    <xf numFmtId="0" fontId="13" fillId="19" borderId="42" xfId="0" applyFont="1" applyFill="1" applyBorder="1" applyAlignment="1">
      <alignment horizontal="center" vertical="center"/>
    </xf>
    <xf numFmtId="0" fontId="5" fillId="19" borderId="162" xfId="0" applyFont="1" applyFill="1" applyBorder="1" applyAlignment="1">
      <alignment horizontal="center" vertical="center"/>
    </xf>
    <xf numFmtId="177" fontId="13" fillId="19" borderId="163" xfId="0" applyNumberFormat="1" applyFont="1" applyFill="1" applyBorder="1" applyAlignment="1">
      <alignment horizontal="center" vertical="center"/>
    </xf>
    <xf numFmtId="0" fontId="13" fillId="19" borderId="163" xfId="0" applyFont="1" applyFill="1" applyBorder="1" applyAlignment="1">
      <alignment horizontal="center" vertical="center"/>
    </xf>
    <xf numFmtId="10" fontId="16" fillId="19" borderId="163" xfId="0" applyNumberFormat="1" applyFont="1" applyFill="1" applyBorder="1" applyAlignment="1">
      <alignment horizontal="center" vertical="center"/>
    </xf>
    <xf numFmtId="0" fontId="18" fillId="19" borderId="163" xfId="0" applyFont="1" applyFill="1" applyBorder="1" applyAlignment="1">
      <alignment horizontal="center" vertical="center"/>
    </xf>
    <xf numFmtId="0" fontId="2" fillId="0" borderId="176" xfId="0" applyFont="1" applyFill="1" applyBorder="1" applyAlignment="1">
      <alignment horizontal="center" vertical="center"/>
    </xf>
    <xf numFmtId="0" fontId="20" fillId="0" borderId="177" xfId="0" applyFont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10" fontId="15" fillId="0" borderId="20" xfId="0" applyNumberFormat="1" applyFont="1" applyBorder="1" applyAlignment="1">
      <alignment horizontal="center" vertical="center"/>
    </xf>
    <xf numFmtId="177" fontId="5" fillId="8" borderId="178" xfId="0" applyNumberFormat="1" applyFont="1" applyFill="1" applyBorder="1" applyAlignment="1">
      <alignment horizontal="center" vertical="center"/>
    </xf>
    <xf numFmtId="177" fontId="5" fillId="8" borderId="179" xfId="0" applyNumberFormat="1" applyFont="1" applyFill="1" applyBorder="1" applyAlignment="1">
      <alignment horizontal="center" vertical="center"/>
    </xf>
    <xf numFmtId="0" fontId="5" fillId="8" borderId="179" xfId="0" applyFont="1" applyFill="1" applyBorder="1" applyAlignment="1">
      <alignment horizontal="center" vertical="center"/>
    </xf>
    <xf numFmtId="10" fontId="20" fillId="8" borderId="179" xfId="0" applyNumberFormat="1" applyFont="1" applyFill="1" applyBorder="1" applyAlignment="1">
      <alignment horizontal="center" vertical="center"/>
    </xf>
    <xf numFmtId="0" fontId="20" fillId="8" borderId="179" xfId="0" applyFont="1" applyFill="1" applyBorder="1" applyAlignment="1">
      <alignment horizontal="center" vertical="center"/>
    </xf>
    <xf numFmtId="177" fontId="20" fillId="7" borderId="4" xfId="0" applyNumberFormat="1" applyFont="1" applyFill="1" applyBorder="1" applyAlignment="1">
      <alignment horizontal="center" vertical="center"/>
    </xf>
    <xf numFmtId="177" fontId="20" fillId="7" borderId="5" xfId="0" applyNumberFormat="1" applyFont="1" applyFill="1" applyBorder="1" applyAlignment="1">
      <alignment horizontal="center" vertical="center"/>
    </xf>
    <xf numFmtId="0" fontId="2" fillId="19" borderId="180" xfId="0" applyFont="1" applyFill="1" applyBorder="1" applyAlignment="1">
      <alignment horizontal="center" vertical="center"/>
    </xf>
    <xf numFmtId="0" fontId="15" fillId="19" borderId="4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0" fontId="14" fillId="19" borderId="42" xfId="0" applyNumberFormat="1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177" fontId="13" fillId="19" borderId="39" xfId="0" applyNumberFormat="1" applyFont="1" applyFill="1" applyBorder="1" applyAlignment="1">
      <alignment horizontal="center" vertical="center"/>
    </xf>
    <xf numFmtId="0" fontId="13" fillId="19" borderId="39" xfId="0" applyFont="1" applyFill="1" applyBorder="1" applyAlignment="1">
      <alignment horizontal="center" vertical="center"/>
    </xf>
    <xf numFmtId="10" fontId="15" fillId="19" borderId="39" xfId="0" applyNumberFormat="1" applyFont="1" applyFill="1" applyBorder="1" applyAlignment="1">
      <alignment horizontal="center" vertical="center"/>
    </xf>
    <xf numFmtId="0" fontId="19" fillId="19" borderId="39" xfId="0" applyFont="1" applyFill="1" applyBorder="1" applyAlignment="1">
      <alignment horizontal="center" vertical="center"/>
    </xf>
    <xf numFmtId="0" fontId="20" fillId="19" borderId="3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78" fontId="14" fillId="19" borderId="42" xfId="0" applyNumberFormat="1" applyFont="1" applyFill="1" applyBorder="1" applyAlignment="1">
      <alignment horizontal="center" vertical="center"/>
    </xf>
    <xf numFmtId="0" fontId="2" fillId="9" borderId="42" xfId="0" applyFont="1" applyFill="1" applyBorder="1" applyAlignment="1">
      <alignment horizontal="center" vertical="center"/>
    </xf>
    <xf numFmtId="0" fontId="2" fillId="19" borderId="181" xfId="0" applyFont="1" applyFill="1" applyBorder="1" applyAlignment="1">
      <alignment horizontal="center" vertical="center"/>
    </xf>
    <xf numFmtId="177" fontId="2" fillId="19" borderId="124" xfId="0" applyNumberFormat="1" applyFont="1" applyFill="1" applyBorder="1" applyAlignment="1">
      <alignment horizontal="center" vertical="center"/>
    </xf>
    <xf numFmtId="10" fontId="15" fillId="19" borderId="124" xfId="0" applyNumberFormat="1" applyFont="1" applyFill="1" applyBorder="1" applyAlignment="1">
      <alignment horizontal="center" vertical="center"/>
    </xf>
    <xf numFmtId="178" fontId="14" fillId="19" borderId="124" xfId="0" applyNumberFormat="1" applyFont="1" applyFill="1" applyBorder="1" applyAlignment="1">
      <alignment horizontal="center" vertical="center"/>
    </xf>
    <xf numFmtId="0" fontId="2" fillId="2" borderId="124" xfId="0" applyFont="1" applyFill="1" applyBorder="1" applyAlignment="1">
      <alignment horizontal="center" vertical="center"/>
    </xf>
    <xf numFmtId="0" fontId="15" fillId="19" borderId="182" xfId="0" applyFont="1" applyFill="1" applyBorder="1" applyAlignment="1">
      <alignment horizontal="left" vertical="top" wrapText="1"/>
    </xf>
    <xf numFmtId="0" fontId="13" fillId="19" borderId="183" xfId="0" applyFont="1" applyFill="1" applyBorder="1" applyAlignment="1">
      <alignment horizontal="left" vertical="top"/>
    </xf>
    <xf numFmtId="0" fontId="5" fillId="0" borderId="37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10" fontId="1" fillId="19" borderId="184" xfId="0" applyNumberFormat="1" applyFont="1" applyFill="1" applyBorder="1" applyAlignment="1">
      <alignment horizontal="center" vertical="center"/>
    </xf>
    <xf numFmtId="0" fontId="16" fillId="19" borderId="40" xfId="0" applyNumberFormat="1" applyFont="1" applyFill="1" applyBorder="1" applyAlignment="1">
      <alignment horizontal="center" vertical="center"/>
    </xf>
    <xf numFmtId="10" fontId="1" fillId="19" borderId="185" xfId="0" applyNumberFormat="1" applyFont="1" applyFill="1" applyBorder="1" applyAlignment="1">
      <alignment horizontal="center" vertical="center"/>
    </xf>
    <xf numFmtId="0" fontId="17" fillId="19" borderId="40" xfId="0" applyNumberFormat="1" applyFont="1" applyFill="1" applyBorder="1" applyAlignment="1">
      <alignment horizontal="center" vertical="center"/>
    </xf>
    <xf numFmtId="0" fontId="16" fillId="20" borderId="30" xfId="0" applyNumberFormat="1" applyFont="1" applyFill="1" applyBorder="1" applyAlignment="1">
      <alignment horizontal="center" vertical="center"/>
    </xf>
    <xf numFmtId="10" fontId="1" fillId="20" borderId="30" xfId="0" applyNumberFormat="1" applyFont="1" applyFill="1" applyBorder="1" applyAlignment="1">
      <alignment horizontal="center" vertical="center"/>
    </xf>
    <xf numFmtId="183" fontId="5" fillId="20" borderId="55" xfId="0" applyNumberFormat="1" applyFont="1" applyFill="1" applyBorder="1" applyAlignment="1">
      <alignment horizontal="center" vertical="center"/>
    </xf>
    <xf numFmtId="10" fontId="1" fillId="19" borderId="40" xfId="0" applyNumberFormat="1" applyFont="1" applyFill="1" applyBorder="1" applyAlignment="1">
      <alignment horizontal="center" vertical="center"/>
    </xf>
    <xf numFmtId="0" fontId="16" fillId="20" borderId="170" xfId="0" applyNumberFormat="1" applyFont="1" applyFill="1" applyBorder="1" applyAlignment="1">
      <alignment horizontal="center" vertical="center"/>
    </xf>
    <xf numFmtId="10" fontId="1" fillId="20" borderId="186" xfId="0" applyNumberFormat="1" applyFont="1" applyFill="1" applyBorder="1" applyAlignment="1">
      <alignment horizontal="center" vertical="center"/>
    </xf>
    <xf numFmtId="183" fontId="5" fillId="20" borderId="187" xfId="0" applyNumberFormat="1" applyFont="1" applyFill="1" applyBorder="1" applyAlignment="1">
      <alignment horizontal="center" vertical="center"/>
    </xf>
    <xf numFmtId="0" fontId="16" fillId="19" borderId="172" xfId="0" applyNumberFormat="1" applyFont="1" applyFill="1" applyBorder="1" applyAlignment="1">
      <alignment horizontal="center" vertical="center"/>
    </xf>
    <xf numFmtId="10" fontId="1" fillId="19" borderId="188" xfId="0" applyNumberFormat="1" applyFont="1" applyFill="1" applyBorder="1" applyAlignment="1">
      <alignment horizontal="center" vertical="center"/>
    </xf>
    <xf numFmtId="183" fontId="5" fillId="19" borderId="187" xfId="0" applyNumberFormat="1" applyFont="1" applyFill="1" applyBorder="1" applyAlignment="1">
      <alignment horizontal="center" vertical="center"/>
    </xf>
    <xf numFmtId="0" fontId="26" fillId="7" borderId="136" xfId="0" applyFont="1" applyFill="1" applyBorder="1" applyAlignment="1">
      <alignment horizontal="center" vertical="center"/>
    </xf>
    <xf numFmtId="0" fontId="16" fillId="19" borderId="175" xfId="0" applyNumberFormat="1" applyFont="1" applyFill="1" applyBorder="1" applyAlignment="1">
      <alignment horizontal="center" vertical="center"/>
    </xf>
    <xf numFmtId="10" fontId="1" fillId="19" borderId="189" xfId="0" applyNumberFormat="1" applyFont="1" applyFill="1" applyBorder="1" applyAlignment="1">
      <alignment horizontal="center" vertical="center"/>
    </xf>
    <xf numFmtId="183" fontId="5" fillId="19" borderId="30" xfId="0" applyNumberFormat="1" applyFont="1" applyFill="1" applyBorder="1" applyAlignment="1">
      <alignment horizontal="center" vertical="center"/>
    </xf>
    <xf numFmtId="10" fontId="1" fillId="19" borderId="190" xfId="0" applyNumberFormat="1" applyFont="1" applyFill="1" applyBorder="1" applyAlignment="1">
      <alignment horizontal="center" vertical="center"/>
    </xf>
    <xf numFmtId="183" fontId="5" fillId="19" borderId="191" xfId="0" applyNumberFormat="1" applyFont="1" applyFill="1" applyBorder="1" applyAlignment="1">
      <alignment horizontal="center" vertical="center"/>
    </xf>
    <xf numFmtId="0" fontId="16" fillId="19" borderId="42" xfId="0" applyNumberFormat="1" applyFont="1" applyFill="1" applyBorder="1" applyAlignment="1">
      <alignment horizontal="center" vertical="center"/>
    </xf>
    <xf numFmtId="10" fontId="1" fillId="19" borderId="192" xfId="0" applyNumberFormat="1" applyFont="1" applyFill="1" applyBorder="1" applyAlignment="1">
      <alignment horizontal="center" vertical="center"/>
    </xf>
    <xf numFmtId="183" fontId="5" fillId="19" borderId="40" xfId="0" applyNumberFormat="1" applyFont="1" applyFill="1" applyBorder="1" applyAlignment="1">
      <alignment horizontal="center" vertical="center"/>
    </xf>
    <xf numFmtId="10" fontId="1" fillId="19" borderId="42" xfId="0" applyNumberFormat="1" applyFont="1" applyFill="1" applyBorder="1" applyAlignment="1">
      <alignment horizontal="center" vertical="center"/>
    </xf>
    <xf numFmtId="183" fontId="18" fillId="19" borderId="163" xfId="0" applyNumberFormat="1" applyFont="1" applyFill="1" applyBorder="1" applyAlignment="1">
      <alignment horizontal="center" vertical="center"/>
    </xf>
    <xf numFmtId="10" fontId="5" fillId="19" borderId="42" xfId="0" applyNumberFormat="1" applyFont="1" applyFill="1" applyBorder="1" applyAlignment="1">
      <alignment horizontal="center" vertical="center"/>
    </xf>
    <xf numFmtId="183" fontId="5" fillId="19" borderId="42" xfId="0" applyNumberFormat="1" applyFont="1" applyFill="1" applyBorder="1" applyAlignment="1">
      <alignment horizontal="center" vertical="center"/>
    </xf>
    <xf numFmtId="0" fontId="20" fillId="0" borderId="193" xfId="0" applyFont="1" applyBorder="1" applyAlignment="1">
      <alignment horizontal="center" vertical="center"/>
    </xf>
    <xf numFmtId="9" fontId="13" fillId="9" borderId="74" xfId="0" applyNumberFormat="1" applyFont="1" applyFill="1" applyBorder="1" applyAlignment="1">
      <alignment horizontal="center" vertical="center"/>
    </xf>
    <xf numFmtId="10" fontId="5" fillId="8" borderId="194" xfId="0" applyNumberFormat="1" applyFont="1" applyFill="1" applyBorder="1" applyAlignment="1">
      <alignment horizontal="center" vertical="center"/>
    </xf>
    <xf numFmtId="177" fontId="20" fillId="7" borderId="6" xfId="0" applyNumberFormat="1" applyFont="1" applyFill="1" applyBorder="1" applyAlignment="1">
      <alignment horizontal="center" vertical="center"/>
    </xf>
    <xf numFmtId="181" fontId="16" fillId="19" borderId="195" xfId="0" applyNumberFormat="1" applyFont="1" applyFill="1" applyBorder="1" applyAlignment="1">
      <alignment horizontal="center" vertical="center"/>
    </xf>
    <xf numFmtId="0" fontId="17" fillId="19" borderId="195" xfId="0" applyNumberFormat="1" applyFont="1" applyFill="1" applyBorder="1" applyAlignment="1">
      <alignment horizontal="center" vertical="center"/>
    </xf>
    <xf numFmtId="180" fontId="13" fillId="19" borderId="154" xfId="0" applyNumberFormat="1" applyFont="1" applyFill="1" applyBorder="1" applyAlignment="1">
      <alignment horizontal="center" vertical="center"/>
    </xf>
    <xf numFmtId="9" fontId="13" fillId="10" borderId="74" xfId="0" applyNumberFormat="1" applyFont="1" applyFill="1" applyBorder="1" applyAlignment="1">
      <alignment horizontal="center" vertical="center"/>
    </xf>
    <xf numFmtId="181" fontId="16" fillId="19" borderId="196" xfId="0" applyNumberFormat="1" applyFont="1" applyFill="1" applyBorder="1" applyAlignment="1">
      <alignment horizontal="center" vertical="center"/>
    </xf>
    <xf numFmtId="0" fontId="13" fillId="19" borderId="197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2" fillId="9" borderId="22" xfId="0" applyFon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80" fontId="13" fillId="0" borderId="74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left" vertical="center"/>
    </xf>
    <xf numFmtId="0" fontId="0" fillId="0" borderId="45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3" fillId="6" borderId="94" xfId="0" applyNumberFormat="1" applyFont="1" applyFill="1" applyBorder="1" applyAlignment="1">
      <alignment horizontal="center"/>
    </xf>
    <xf numFmtId="0" fontId="13" fillId="6" borderId="95" xfId="0" applyFont="1" applyFill="1" applyBorder="1" applyAlignment="1">
      <alignment horizontal="center" vertical="center"/>
    </xf>
    <xf numFmtId="178" fontId="13" fillId="0" borderId="95" xfId="0" applyNumberFormat="1" applyFont="1" applyBorder="1" applyAlignment="1">
      <alignment horizontal="center" vertical="center"/>
    </xf>
    <xf numFmtId="178" fontId="14" fillId="0" borderId="9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3" fillId="6" borderId="94" xfId="0" applyFont="1" applyFill="1" applyBorder="1" applyAlignment="1">
      <alignment horizontal="center"/>
    </xf>
    <xf numFmtId="178" fontId="13" fillId="6" borderId="95" xfId="0" applyNumberFormat="1" applyFont="1" applyFill="1" applyBorder="1" applyAlignment="1">
      <alignment horizontal="center" vertical="center"/>
    </xf>
    <xf numFmtId="178" fontId="14" fillId="6" borderId="95" xfId="0" applyNumberFormat="1" applyFont="1" applyFill="1" applyBorder="1" applyAlignment="1">
      <alignment horizontal="center" vertical="center"/>
    </xf>
    <xf numFmtId="0" fontId="15" fillId="6" borderId="9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0" y="419100"/>
          <a:ext cx="759523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9050" y="590550"/>
          <a:ext cx="434403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0" y="762000"/>
          <a:ext cx="486283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0" y="933450"/>
          <a:ext cx="429641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workbookViewId="0">
      <pane ySplit="1" topLeftCell="A2" activePane="bottomLeft" state="frozen"/>
      <selection/>
      <selection pane="bottomLeft" activeCell="R5" sqref="R5"/>
    </sheetView>
  </sheetViews>
  <sheetFormatPr defaultColWidth="9" defaultRowHeight="13.5" outlineLevelRow="1"/>
  <cols>
    <col min="1" max="1" width="11.125" customWidth="1"/>
    <col min="2" max="3" width="10.2583333333333" style="699" customWidth="1"/>
    <col min="4" max="5" width="11.625" customWidth="1"/>
    <col min="6" max="6" width="10.2583333333333" customWidth="1"/>
    <col min="7" max="8" width="11.2583333333333" customWidth="1"/>
    <col min="11" max="11" width="9.5" customWidth="1"/>
    <col min="12" max="12" width="9.25833333333333" customWidth="1"/>
    <col min="13" max="15" width="11.2583333333333" customWidth="1"/>
    <col min="16" max="16" width="9.25833333333333" customWidth="1"/>
    <col min="17" max="18" width="11.2583333333333" customWidth="1"/>
    <col min="19" max="19" width="9.25833333333333" customWidth="1"/>
  </cols>
  <sheetData>
    <row r="1" ht="17.25" spans="1:19">
      <c r="A1" s="899" t="s">
        <v>0</v>
      </c>
      <c r="B1" s="900" t="s">
        <v>1</v>
      </c>
      <c r="C1" s="901" t="s">
        <v>2</v>
      </c>
      <c r="D1" s="901" t="s">
        <v>3</v>
      </c>
      <c r="E1" s="901" t="s">
        <v>4</v>
      </c>
      <c r="F1" s="901" t="s">
        <v>5</v>
      </c>
      <c r="G1" s="901" t="s">
        <v>6</v>
      </c>
      <c r="H1" s="899" t="s">
        <v>7</v>
      </c>
      <c r="I1" s="906" t="s">
        <v>8</v>
      </c>
      <c r="K1" s="899" t="s">
        <v>0</v>
      </c>
      <c r="L1" s="900" t="s">
        <v>1</v>
      </c>
      <c r="M1" s="901" t="s">
        <v>2</v>
      </c>
      <c r="N1" s="901" t="s">
        <v>9</v>
      </c>
      <c r="O1" s="901" t="s">
        <v>10</v>
      </c>
      <c r="P1" s="901" t="s">
        <v>5</v>
      </c>
      <c r="Q1" s="901" t="s">
        <v>6</v>
      </c>
      <c r="R1" s="899" t="s">
        <v>11</v>
      </c>
      <c r="S1" s="906" t="s">
        <v>8</v>
      </c>
    </row>
    <row r="2" ht="17.25" spans="1:19">
      <c r="A2" s="902">
        <v>43038</v>
      </c>
      <c r="B2" s="903" t="s">
        <v>12</v>
      </c>
      <c r="C2" s="903">
        <v>3575</v>
      </c>
      <c r="D2" s="356">
        <v>3657</v>
      </c>
      <c r="E2" s="356">
        <v>0</v>
      </c>
      <c r="F2" s="904">
        <f>D2+(D2*0.6/100)</f>
        <v>3678.942</v>
      </c>
      <c r="G2" s="905">
        <f>螺纹空!C74+(螺纹空!C74*10*0.14*0.06)/10</f>
        <v>3615.114</v>
      </c>
      <c r="H2" s="904">
        <f>C2+C2*1.3/100</f>
        <v>3621.475</v>
      </c>
      <c r="I2" s="907">
        <f>螺纹空!C71-2550/10</f>
        <v>3335</v>
      </c>
      <c r="K2" s="908">
        <v>20171214</v>
      </c>
      <c r="L2" s="903" t="s">
        <v>12</v>
      </c>
      <c r="M2" s="903">
        <v>4358</v>
      </c>
      <c r="N2" s="903">
        <v>4199</v>
      </c>
      <c r="O2" s="903">
        <v>0</v>
      </c>
      <c r="P2" s="909">
        <f>N2-(N2*0.1/100)</f>
        <v>4194.801</v>
      </c>
      <c r="Q2" s="910">
        <f>螺纹多!C155-(螺纹多!C155*10*0.14*0.15)/10</f>
        <v>3851.386</v>
      </c>
      <c r="R2" s="909">
        <f>M2-M2*2.4/100</f>
        <v>4253.408</v>
      </c>
      <c r="S2" s="911">
        <f>螺纹多!C155+3800/10</f>
        <v>4314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160"/>
  <sheetViews>
    <sheetView workbookViewId="0">
      <pane ySplit="1" topLeftCell="A47" activePane="bottomLeft" state="frozen"/>
      <selection/>
      <selection pane="bottomLeft" activeCell="M132" sqref="M132"/>
    </sheetView>
  </sheetViews>
  <sheetFormatPr defaultColWidth="9" defaultRowHeight="13.5"/>
  <cols>
    <col min="1" max="1" width="10" customWidth="1"/>
    <col min="2" max="2" width="11.125" customWidth="1"/>
    <col min="3" max="3" width="9.5" customWidth="1"/>
    <col min="7" max="7" width="9.625" customWidth="1"/>
    <col min="10" max="10" width="10.2583333333333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9">
      <c r="A1" s="48" t="s">
        <v>13</v>
      </c>
      <c r="B1" s="49" t="s">
        <v>14</v>
      </c>
      <c r="C1" s="50" t="s">
        <v>15</v>
      </c>
      <c r="D1" s="50" t="s">
        <v>9</v>
      </c>
      <c r="E1" s="51" t="s">
        <v>16</v>
      </c>
      <c r="F1" s="50" t="s">
        <v>17</v>
      </c>
      <c r="G1" s="50" t="s">
        <v>18</v>
      </c>
      <c r="H1" s="50" t="s">
        <v>19</v>
      </c>
      <c r="I1" s="113" t="s">
        <v>20</v>
      </c>
    </row>
    <row r="2" ht="17.25" spans="1:9">
      <c r="A2" s="52" t="s">
        <v>226</v>
      </c>
      <c r="B2" s="53"/>
      <c r="C2" s="53"/>
      <c r="D2" s="53"/>
      <c r="E2" s="53"/>
      <c r="F2" s="53"/>
      <c r="G2" s="53"/>
      <c r="H2" s="53"/>
      <c r="I2" s="114"/>
    </row>
    <row r="3" ht="17.25" collapsed="1" spans="1:10">
      <c r="A3" s="54">
        <v>1</v>
      </c>
      <c r="B3" s="55">
        <v>38411</v>
      </c>
      <c r="C3" s="56">
        <v>1195</v>
      </c>
      <c r="D3" s="56">
        <v>1160</v>
      </c>
      <c r="E3" s="57">
        <f t="shared" ref="E3:E23" si="0">(C3-D3)/C3</f>
        <v>0.0292887029288703</v>
      </c>
      <c r="F3" s="56">
        <f>(C3-D3)*10</f>
        <v>350</v>
      </c>
      <c r="G3" s="56">
        <v>1270</v>
      </c>
      <c r="H3" s="58">
        <f>(G3-C3)*10</f>
        <v>750</v>
      </c>
      <c r="I3" s="115">
        <f>H3/(F3)</f>
        <v>2.14285714285714</v>
      </c>
      <c r="J3" s="116" t="s">
        <v>90</v>
      </c>
    </row>
    <row r="4" ht="16.5" hidden="1" outlineLevel="1" spans="1:10">
      <c r="A4" s="59" t="s">
        <v>227</v>
      </c>
      <c r="B4" s="60"/>
      <c r="C4" s="60"/>
      <c r="D4" s="60"/>
      <c r="E4" s="60"/>
      <c r="F4" s="60"/>
      <c r="G4" s="60"/>
      <c r="H4" s="60"/>
      <c r="I4" s="60"/>
      <c r="J4" s="117"/>
    </row>
    <row r="5" ht="36" hidden="1" outlineLevel="1" spans="1:10">
      <c r="A5" s="61" t="s">
        <v>23</v>
      </c>
      <c r="B5" s="62" t="s">
        <v>14</v>
      </c>
      <c r="C5" s="63" t="s">
        <v>87</v>
      </c>
      <c r="D5" s="63" t="s">
        <v>3</v>
      </c>
      <c r="E5" s="64" t="s">
        <v>16</v>
      </c>
      <c r="F5" s="63" t="s">
        <v>17</v>
      </c>
      <c r="G5" s="65" t="s">
        <v>26</v>
      </c>
      <c r="H5" s="63" t="s">
        <v>25</v>
      </c>
      <c r="I5" s="64" t="s">
        <v>19</v>
      </c>
      <c r="J5" s="118" t="s">
        <v>147</v>
      </c>
    </row>
    <row r="6" ht="17.25" hidden="1" outlineLevel="1" spans="1:10">
      <c r="A6" s="66">
        <f>B6-B3</f>
        <v>1</v>
      </c>
      <c r="B6" s="67">
        <v>38412</v>
      </c>
      <c r="C6" s="68">
        <v>1181</v>
      </c>
      <c r="D6" s="69"/>
      <c r="E6" s="70"/>
      <c r="F6" s="71"/>
      <c r="G6" s="69"/>
      <c r="H6" s="69"/>
      <c r="I6" s="119">
        <f>(G3-C6)*10</f>
        <v>890</v>
      </c>
      <c r="J6" s="120"/>
    </row>
    <row r="7" ht="17.25" collapsed="1" spans="1:10">
      <c r="A7" s="54">
        <v>2</v>
      </c>
      <c r="B7" s="55">
        <v>38637</v>
      </c>
      <c r="C7" s="56">
        <v>1281</v>
      </c>
      <c r="D7" s="56">
        <v>1243</v>
      </c>
      <c r="E7" s="57">
        <f t="shared" si="0"/>
        <v>0.029664324746292</v>
      </c>
      <c r="F7" s="56">
        <f>(C7-D7)*10</f>
        <v>380</v>
      </c>
      <c r="G7" s="56">
        <v>1430</v>
      </c>
      <c r="H7" s="58">
        <f>(G7-C7)*10</f>
        <v>1490</v>
      </c>
      <c r="I7" s="115">
        <f>H7/(F7)</f>
        <v>3.92105263157895</v>
      </c>
      <c r="J7" s="116" t="s">
        <v>90</v>
      </c>
    </row>
    <row r="8" ht="16.5" hidden="1" outlineLevel="1" spans="1:10">
      <c r="A8" s="59" t="s">
        <v>228</v>
      </c>
      <c r="B8" s="60"/>
      <c r="C8" s="60"/>
      <c r="D8" s="60"/>
      <c r="E8" s="60"/>
      <c r="F8" s="60"/>
      <c r="G8" s="60"/>
      <c r="H8" s="60"/>
      <c r="I8" s="60"/>
      <c r="J8" s="117"/>
    </row>
    <row r="9" ht="36" hidden="1" outlineLevel="1" spans="1:10">
      <c r="A9" s="61" t="s">
        <v>23</v>
      </c>
      <c r="B9" s="62" t="s">
        <v>14</v>
      </c>
      <c r="C9" s="63" t="s">
        <v>87</v>
      </c>
      <c r="D9" s="63" t="s">
        <v>3</v>
      </c>
      <c r="E9" s="64" t="s">
        <v>16</v>
      </c>
      <c r="F9" s="63" t="s">
        <v>17</v>
      </c>
      <c r="G9" s="65" t="s">
        <v>26</v>
      </c>
      <c r="H9" s="63" t="s">
        <v>25</v>
      </c>
      <c r="I9" s="64" t="s">
        <v>19</v>
      </c>
      <c r="J9" s="118" t="s">
        <v>147</v>
      </c>
    </row>
    <row r="10" ht="17.25" hidden="1" outlineLevel="1" spans="1:10">
      <c r="A10" s="66">
        <f>B10-B7</f>
        <v>7</v>
      </c>
      <c r="B10" s="67">
        <v>38644</v>
      </c>
      <c r="C10" s="68">
        <v>1269</v>
      </c>
      <c r="D10" s="69"/>
      <c r="E10" s="70"/>
      <c r="F10" s="71"/>
      <c r="G10" s="69"/>
      <c r="H10" s="69"/>
      <c r="I10" s="119">
        <f>(G7-C10)*10</f>
        <v>1610</v>
      </c>
      <c r="J10" s="120"/>
    </row>
    <row r="11" ht="17.25" collapsed="1" spans="1:10">
      <c r="A11" s="72">
        <v>3</v>
      </c>
      <c r="B11" s="73">
        <v>38846</v>
      </c>
      <c r="C11" s="74">
        <v>1451</v>
      </c>
      <c r="D11" s="74">
        <v>1399</v>
      </c>
      <c r="E11" s="75">
        <f t="shared" si="0"/>
        <v>0.0358373535492764</v>
      </c>
      <c r="F11" s="74">
        <f>(C11-D11)*10</f>
        <v>520</v>
      </c>
      <c r="G11" s="74">
        <v>1449</v>
      </c>
      <c r="H11" s="76">
        <f>(G11-C11)*10</f>
        <v>-20</v>
      </c>
      <c r="I11" s="121">
        <f>(-H11-F11)/F11</f>
        <v>-0.961538461538462</v>
      </c>
      <c r="J11" s="122" t="s">
        <v>220</v>
      </c>
    </row>
    <row r="12" ht="16.5" hidden="1" outlineLevel="1" spans="1:10">
      <c r="A12" s="59" t="s">
        <v>229</v>
      </c>
      <c r="B12" s="60"/>
      <c r="C12" s="60"/>
      <c r="D12" s="60"/>
      <c r="E12" s="60"/>
      <c r="F12" s="60"/>
      <c r="G12" s="60"/>
      <c r="H12" s="60"/>
      <c r="I12" s="60"/>
      <c r="J12" s="117"/>
    </row>
    <row r="13" ht="36" hidden="1" outlineLevel="1" spans="1:10">
      <c r="A13" s="61" t="s">
        <v>23</v>
      </c>
      <c r="B13" s="62" t="s">
        <v>14</v>
      </c>
      <c r="C13" s="63" t="s">
        <v>87</v>
      </c>
      <c r="D13" s="63" t="s">
        <v>3</v>
      </c>
      <c r="E13" s="64" t="s">
        <v>16</v>
      </c>
      <c r="F13" s="63" t="s">
        <v>17</v>
      </c>
      <c r="G13" s="65" t="s">
        <v>26</v>
      </c>
      <c r="H13" s="63" t="s">
        <v>25</v>
      </c>
      <c r="I13" s="64" t="s">
        <v>19</v>
      </c>
      <c r="J13" s="118" t="s">
        <v>147</v>
      </c>
    </row>
    <row r="14" ht="17.25" hidden="1" outlineLevel="1" spans="1:10">
      <c r="A14" s="66">
        <f>B14-B11</f>
        <v>23</v>
      </c>
      <c r="B14" s="67">
        <v>38869</v>
      </c>
      <c r="C14" s="68">
        <v>1466</v>
      </c>
      <c r="D14" s="69"/>
      <c r="E14" s="70"/>
      <c r="F14" s="71"/>
      <c r="G14" s="69"/>
      <c r="H14" s="69"/>
      <c r="I14" s="119">
        <f>(G11-C14)*10</f>
        <v>-170</v>
      </c>
      <c r="J14" s="120"/>
    </row>
    <row r="15" ht="17.25" collapsed="1" spans="1:13">
      <c r="A15" s="54">
        <v>4</v>
      </c>
      <c r="B15" s="55">
        <v>39002</v>
      </c>
      <c r="C15" s="56">
        <v>1456</v>
      </c>
      <c r="D15" s="56">
        <v>1403</v>
      </c>
      <c r="E15" s="57">
        <f t="shared" si="0"/>
        <v>0.0364010989010989</v>
      </c>
      <c r="F15" s="56">
        <f>(C15-D15)*10</f>
        <v>530</v>
      </c>
      <c r="G15" s="56">
        <v>1646</v>
      </c>
      <c r="H15" s="58">
        <f>(G15-C15)*10</f>
        <v>1900</v>
      </c>
      <c r="I15" s="115">
        <f t="shared" ref="I15" si="1">H15/(F15)</f>
        <v>3.58490566037736</v>
      </c>
      <c r="J15" s="122" t="s">
        <v>220</v>
      </c>
      <c r="M15" t="s">
        <v>230</v>
      </c>
    </row>
    <row r="16" ht="16.5" hidden="1" outlineLevel="1" spans="1:10">
      <c r="A16" s="59" t="s">
        <v>231</v>
      </c>
      <c r="B16" s="60"/>
      <c r="C16" s="60"/>
      <c r="D16" s="60"/>
      <c r="E16" s="60"/>
      <c r="F16" s="60"/>
      <c r="G16" s="60"/>
      <c r="H16" s="60"/>
      <c r="I16" s="60"/>
      <c r="J16" s="117"/>
    </row>
    <row r="17" ht="36" hidden="1" outlineLevel="1" spans="1:10">
      <c r="A17" s="61" t="s">
        <v>23</v>
      </c>
      <c r="B17" s="62" t="s">
        <v>14</v>
      </c>
      <c r="C17" s="63" t="s">
        <v>87</v>
      </c>
      <c r="D17" s="63" t="s">
        <v>3</v>
      </c>
      <c r="E17" s="64" t="s">
        <v>16</v>
      </c>
      <c r="F17" s="63" t="s">
        <v>17</v>
      </c>
      <c r="G17" s="65" t="s">
        <v>26</v>
      </c>
      <c r="H17" s="63" t="s">
        <v>25</v>
      </c>
      <c r="I17" s="64" t="s">
        <v>19</v>
      </c>
      <c r="J17" s="118" t="s">
        <v>147</v>
      </c>
    </row>
    <row r="18" ht="17.25" hidden="1" outlineLevel="1" spans="1:10">
      <c r="A18" s="66">
        <f>B18-B15</f>
        <v>53</v>
      </c>
      <c r="B18" s="67">
        <v>39055</v>
      </c>
      <c r="C18" s="68">
        <v>1599</v>
      </c>
      <c r="D18" s="69"/>
      <c r="E18" s="70"/>
      <c r="F18" s="71"/>
      <c r="G18" s="69"/>
      <c r="H18" s="69"/>
      <c r="I18" s="119">
        <f>(G15-C18)*10</f>
        <v>470</v>
      </c>
      <c r="J18" s="120"/>
    </row>
    <row r="19" ht="17.25" collapsed="1" spans="1:10">
      <c r="A19" s="54">
        <v>5</v>
      </c>
      <c r="B19" s="55">
        <v>39329</v>
      </c>
      <c r="C19" s="56">
        <v>1613</v>
      </c>
      <c r="D19" s="56">
        <v>1563</v>
      </c>
      <c r="E19" s="57">
        <f t="shared" si="0"/>
        <v>0.0309981401115933</v>
      </c>
      <c r="F19" s="56">
        <f>(C19-D19)*10</f>
        <v>500</v>
      </c>
      <c r="G19" s="56">
        <v>1722</v>
      </c>
      <c r="H19" s="58">
        <f>(G19-C19)*10</f>
        <v>1090</v>
      </c>
      <c r="I19" s="115">
        <f t="shared" ref="I19" si="2">H19/(F19)</f>
        <v>2.18</v>
      </c>
      <c r="J19" s="116" t="s">
        <v>90</v>
      </c>
    </row>
    <row r="20" ht="16.5" hidden="1" outlineLevel="1" spans="1:10">
      <c r="A20" s="59" t="s">
        <v>231</v>
      </c>
      <c r="B20" s="60"/>
      <c r="C20" s="60"/>
      <c r="D20" s="60"/>
      <c r="E20" s="60"/>
      <c r="F20" s="60"/>
      <c r="G20" s="60"/>
      <c r="H20" s="60"/>
      <c r="I20" s="60"/>
      <c r="J20" s="117"/>
    </row>
    <row r="21" ht="36" hidden="1" outlineLevel="1" spans="1:10">
      <c r="A21" s="61" t="s">
        <v>23</v>
      </c>
      <c r="B21" s="62" t="s">
        <v>14</v>
      </c>
      <c r="C21" s="63" t="s">
        <v>87</v>
      </c>
      <c r="D21" s="63" t="s">
        <v>3</v>
      </c>
      <c r="E21" s="64" t="s">
        <v>16</v>
      </c>
      <c r="F21" s="63" t="s">
        <v>17</v>
      </c>
      <c r="G21" s="65" t="s">
        <v>26</v>
      </c>
      <c r="H21" s="63" t="s">
        <v>25</v>
      </c>
      <c r="I21" s="64" t="s">
        <v>19</v>
      </c>
      <c r="J21" s="118" t="s">
        <v>147</v>
      </c>
    </row>
    <row r="22" ht="17.25" hidden="1" outlineLevel="1" spans="1:10">
      <c r="A22" s="66">
        <f>B22-B19</f>
        <v>20</v>
      </c>
      <c r="B22" s="67">
        <v>39349</v>
      </c>
      <c r="C22" s="68">
        <v>1616</v>
      </c>
      <c r="D22" s="69"/>
      <c r="E22" s="70"/>
      <c r="F22" s="71"/>
      <c r="G22" s="69"/>
      <c r="H22" s="69"/>
      <c r="I22" s="119">
        <f>(G19-C22)*10</f>
        <v>1060</v>
      </c>
      <c r="J22" s="120"/>
    </row>
    <row r="23" ht="17.25" collapsed="1" spans="1:10">
      <c r="A23" s="77">
        <v>8</v>
      </c>
      <c r="B23" s="78">
        <v>39496</v>
      </c>
      <c r="C23" s="79">
        <v>1796</v>
      </c>
      <c r="D23" s="79">
        <v>1739</v>
      </c>
      <c r="E23" s="80">
        <f t="shared" si="0"/>
        <v>0.0317371937639198</v>
      </c>
      <c r="F23" s="81">
        <f>(C23-D23)*10</f>
        <v>570</v>
      </c>
      <c r="G23" s="79">
        <v>1854</v>
      </c>
      <c r="H23" s="82">
        <f>(G23-C23)*10</f>
        <v>580</v>
      </c>
      <c r="I23" s="115">
        <f t="shared" ref="I23" si="3">H23/(F23)</f>
        <v>1.01754385964912</v>
      </c>
      <c r="J23" s="116" t="s">
        <v>90</v>
      </c>
    </row>
    <row r="24" ht="16.5" hidden="1" outlineLevel="1" spans="1:10">
      <c r="A24" s="59" t="s">
        <v>231</v>
      </c>
      <c r="B24" s="60"/>
      <c r="C24" s="60"/>
      <c r="D24" s="60"/>
      <c r="E24" s="60"/>
      <c r="F24" s="60"/>
      <c r="G24" s="60"/>
      <c r="H24" s="60"/>
      <c r="I24" s="60"/>
      <c r="J24" s="117"/>
    </row>
    <row r="25" ht="36" hidden="1" outlineLevel="1" spans="1:10">
      <c r="A25" s="61" t="s">
        <v>23</v>
      </c>
      <c r="B25" s="62" t="s">
        <v>14</v>
      </c>
      <c r="C25" s="63" t="s">
        <v>87</v>
      </c>
      <c r="D25" s="63" t="s">
        <v>3</v>
      </c>
      <c r="E25" s="64" t="s">
        <v>16</v>
      </c>
      <c r="F25" s="63" t="s">
        <v>17</v>
      </c>
      <c r="G25" s="65" t="s">
        <v>26</v>
      </c>
      <c r="H25" s="63" t="s">
        <v>25</v>
      </c>
      <c r="I25" s="64" t="s">
        <v>19</v>
      </c>
      <c r="J25" s="118" t="s">
        <v>147</v>
      </c>
    </row>
    <row r="26" ht="17.25" hidden="1" outlineLevel="1" spans="1:10">
      <c r="A26" s="66">
        <f>B26-B23</f>
        <v>4</v>
      </c>
      <c r="B26" s="67">
        <v>39500</v>
      </c>
      <c r="C26" s="68">
        <v>1764</v>
      </c>
      <c r="D26" s="69"/>
      <c r="E26" s="70"/>
      <c r="F26" s="71"/>
      <c r="G26" s="69"/>
      <c r="H26" s="69"/>
      <c r="I26" s="119">
        <f>(G23-C26)*10</f>
        <v>900</v>
      </c>
      <c r="J26" s="120"/>
    </row>
    <row r="27" ht="17.25" collapsed="1" spans="1:10">
      <c r="A27" s="83">
        <v>9</v>
      </c>
      <c r="B27" s="84">
        <v>39856</v>
      </c>
      <c r="C27" s="85">
        <v>1640</v>
      </c>
      <c r="D27" s="85">
        <v>1585</v>
      </c>
      <c r="E27" s="80">
        <f t="shared" ref="E27" si="4">(C27-D27)/C27</f>
        <v>0.0335365853658537</v>
      </c>
      <c r="F27" s="81">
        <f>(C27-D27)*10</f>
        <v>550</v>
      </c>
      <c r="G27" s="85">
        <v>1657</v>
      </c>
      <c r="H27" s="82">
        <f>(G27-C27)*10</f>
        <v>170</v>
      </c>
      <c r="I27" s="115">
        <f t="shared" ref="I27" si="5">H27/(F27)</f>
        <v>0.309090909090909</v>
      </c>
      <c r="J27" s="122" t="s">
        <v>220</v>
      </c>
    </row>
    <row r="28" ht="16.5" hidden="1" outlineLevel="1" spans="1:10">
      <c r="A28" s="59" t="s">
        <v>231</v>
      </c>
      <c r="B28" s="60"/>
      <c r="C28" s="60"/>
      <c r="D28" s="60"/>
      <c r="E28" s="60"/>
      <c r="F28" s="60"/>
      <c r="G28" s="60"/>
      <c r="H28" s="60"/>
      <c r="I28" s="60"/>
      <c r="J28" s="117"/>
    </row>
    <row r="29" ht="36" hidden="1" outlineLevel="1" spans="1:10">
      <c r="A29" s="61" t="s">
        <v>23</v>
      </c>
      <c r="B29" s="62" t="s">
        <v>14</v>
      </c>
      <c r="C29" s="63" t="s">
        <v>87</v>
      </c>
      <c r="D29" s="63" t="s">
        <v>3</v>
      </c>
      <c r="E29" s="64" t="s">
        <v>16</v>
      </c>
      <c r="F29" s="63" t="s">
        <v>17</v>
      </c>
      <c r="G29" s="65" t="s">
        <v>26</v>
      </c>
      <c r="H29" s="63" t="s">
        <v>25</v>
      </c>
      <c r="I29" s="64" t="s">
        <v>19</v>
      </c>
      <c r="J29" s="118" t="s">
        <v>147</v>
      </c>
    </row>
    <row r="30" ht="17.25" hidden="1" outlineLevel="1" spans="1:10">
      <c r="A30" s="66">
        <f>B30-B27</f>
        <v>15</v>
      </c>
      <c r="B30" s="67">
        <v>39871</v>
      </c>
      <c r="C30" s="68">
        <v>1648</v>
      </c>
      <c r="D30" s="69"/>
      <c r="E30" s="70"/>
      <c r="F30" s="71"/>
      <c r="G30" s="69"/>
      <c r="H30" s="69"/>
      <c r="I30" s="119">
        <f>(G27-C30)*10</f>
        <v>90</v>
      </c>
      <c r="J30" s="120"/>
    </row>
    <row r="31" ht="17.25" collapsed="1" spans="1:10">
      <c r="A31" s="77">
        <v>10</v>
      </c>
      <c r="B31" s="78">
        <v>40042</v>
      </c>
      <c r="C31" s="79">
        <v>1703</v>
      </c>
      <c r="D31" s="79">
        <v>1645</v>
      </c>
      <c r="E31" s="80">
        <f t="shared" ref="E31" si="6">(C31-D31)/C31</f>
        <v>0.0340575455079272</v>
      </c>
      <c r="F31" s="81">
        <f>(C31-D31)*10</f>
        <v>580</v>
      </c>
      <c r="G31" s="79">
        <v>1906</v>
      </c>
      <c r="H31" s="82">
        <f>(G31-C31)*10</f>
        <v>2030</v>
      </c>
      <c r="I31" s="115">
        <f t="shared" ref="I31" si="7">H31/(F31)</f>
        <v>3.5</v>
      </c>
      <c r="J31" s="116" t="s">
        <v>90</v>
      </c>
    </row>
    <row r="32" ht="16.5" hidden="1" outlineLevel="1" spans="1:10">
      <c r="A32" s="59" t="s">
        <v>231</v>
      </c>
      <c r="B32" s="60"/>
      <c r="C32" s="60"/>
      <c r="D32" s="60"/>
      <c r="E32" s="60"/>
      <c r="F32" s="60"/>
      <c r="G32" s="60"/>
      <c r="H32" s="60"/>
      <c r="I32" s="60"/>
      <c r="J32" s="117"/>
    </row>
    <row r="33" ht="36" hidden="1" outlineLevel="1" spans="1:10">
      <c r="A33" s="61" t="s">
        <v>23</v>
      </c>
      <c r="B33" s="62" t="s">
        <v>14</v>
      </c>
      <c r="C33" s="63" t="s">
        <v>87</v>
      </c>
      <c r="D33" s="63" t="s">
        <v>3</v>
      </c>
      <c r="E33" s="64" t="s">
        <v>16</v>
      </c>
      <c r="F33" s="63" t="s">
        <v>17</v>
      </c>
      <c r="G33" s="65" t="s">
        <v>26</v>
      </c>
      <c r="H33" s="63" t="s">
        <v>25</v>
      </c>
      <c r="I33" s="64" t="s">
        <v>19</v>
      </c>
      <c r="J33" s="118" t="s">
        <v>147</v>
      </c>
    </row>
    <row r="34" ht="17.25" hidden="1" outlineLevel="1" spans="1:10">
      <c r="A34" s="66">
        <f>B34-B31</f>
        <v>2</v>
      </c>
      <c r="B34" s="67">
        <v>40044</v>
      </c>
      <c r="C34" s="68">
        <v>1677</v>
      </c>
      <c r="D34" s="69"/>
      <c r="E34" s="70"/>
      <c r="F34" s="71"/>
      <c r="G34" s="69"/>
      <c r="H34" s="69"/>
      <c r="I34" s="119">
        <f>(G31-C34)*10</f>
        <v>2290</v>
      </c>
      <c r="J34" s="120"/>
    </row>
    <row r="35" ht="17.25" collapsed="1" spans="1:10">
      <c r="A35" s="77">
        <v>11</v>
      </c>
      <c r="B35" s="78">
        <v>40392</v>
      </c>
      <c r="C35" s="79">
        <v>1969</v>
      </c>
      <c r="D35" s="79">
        <v>1922</v>
      </c>
      <c r="E35" s="80">
        <f t="shared" ref="E35" si="8">(C35-D35)/C35</f>
        <v>0.0238699847638395</v>
      </c>
      <c r="F35" s="81">
        <f>(C35-D35)*10</f>
        <v>470</v>
      </c>
      <c r="G35" s="79">
        <v>2340</v>
      </c>
      <c r="H35" s="82">
        <f>(G35-C35)*10</f>
        <v>3710</v>
      </c>
      <c r="I35" s="115">
        <f t="shared" ref="I35" si="9">H35/(F35)</f>
        <v>7.8936170212766</v>
      </c>
      <c r="J35" s="116" t="s">
        <v>90</v>
      </c>
    </row>
    <row r="36" ht="16.5" hidden="1" outlineLevel="1" spans="1:10">
      <c r="A36" s="59" t="s">
        <v>231</v>
      </c>
      <c r="B36" s="60"/>
      <c r="C36" s="60"/>
      <c r="D36" s="60"/>
      <c r="E36" s="60"/>
      <c r="F36" s="60"/>
      <c r="G36" s="60"/>
      <c r="H36" s="60"/>
      <c r="I36" s="60"/>
      <c r="J36" s="117"/>
    </row>
    <row r="37" ht="36" hidden="1" outlineLevel="1" spans="1:10">
      <c r="A37" s="61" t="s">
        <v>23</v>
      </c>
      <c r="B37" s="62" t="s">
        <v>14</v>
      </c>
      <c r="C37" s="63" t="s">
        <v>87</v>
      </c>
      <c r="D37" s="63" t="s">
        <v>3</v>
      </c>
      <c r="E37" s="64" t="s">
        <v>16</v>
      </c>
      <c r="F37" s="63" t="s">
        <v>17</v>
      </c>
      <c r="G37" s="65" t="s">
        <v>26</v>
      </c>
      <c r="H37" s="63" t="s">
        <v>25</v>
      </c>
      <c r="I37" s="64" t="s">
        <v>19</v>
      </c>
      <c r="J37" s="118" t="s">
        <v>147</v>
      </c>
    </row>
    <row r="38" ht="17.25" hidden="1" outlineLevel="1" spans="1:10">
      <c r="A38" s="66">
        <f>B38-B35</f>
        <v>9</v>
      </c>
      <c r="B38" s="67">
        <v>40401</v>
      </c>
      <c r="C38" s="68">
        <v>1970</v>
      </c>
      <c r="D38" s="69"/>
      <c r="E38" s="70"/>
      <c r="F38" s="71"/>
      <c r="G38" s="69"/>
      <c r="H38" s="69"/>
      <c r="I38" s="119">
        <f>(G35-C38)*10</f>
        <v>3700</v>
      </c>
      <c r="J38" s="120"/>
    </row>
    <row r="39" ht="17.25" collapsed="1" spans="1:10">
      <c r="A39" s="77">
        <v>12</v>
      </c>
      <c r="B39" s="78">
        <v>40939</v>
      </c>
      <c r="C39" s="79">
        <v>2333</v>
      </c>
      <c r="D39" s="79">
        <v>2275</v>
      </c>
      <c r="E39" s="80">
        <f t="shared" ref="E39" si="10">(C39-D39)/C39</f>
        <v>0.0248606943849121</v>
      </c>
      <c r="F39" s="81">
        <f>(C39-D39)*10</f>
        <v>580</v>
      </c>
      <c r="G39" s="79">
        <v>2376</v>
      </c>
      <c r="H39" s="82">
        <f>(G39-C39)*10</f>
        <v>430</v>
      </c>
      <c r="I39" s="115">
        <f t="shared" ref="I39" si="11">H39/(F39)</f>
        <v>0.741379310344828</v>
      </c>
      <c r="J39" s="122" t="s">
        <v>220</v>
      </c>
    </row>
    <row r="40" ht="16.5" hidden="1" outlineLevel="1" spans="1:10">
      <c r="A40" s="59" t="s">
        <v>231</v>
      </c>
      <c r="B40" s="60"/>
      <c r="C40" s="60"/>
      <c r="D40" s="60"/>
      <c r="E40" s="60"/>
      <c r="F40" s="60"/>
      <c r="G40" s="60"/>
      <c r="H40" s="60"/>
      <c r="I40" s="60"/>
      <c r="J40" s="117"/>
    </row>
    <row r="41" ht="36" hidden="1" outlineLevel="1" spans="1:10">
      <c r="A41" s="61" t="s">
        <v>23</v>
      </c>
      <c r="B41" s="62" t="s">
        <v>14</v>
      </c>
      <c r="C41" s="63" t="s">
        <v>87</v>
      </c>
      <c r="D41" s="63" t="s">
        <v>3</v>
      </c>
      <c r="E41" s="64" t="s">
        <v>16</v>
      </c>
      <c r="F41" s="63" t="s">
        <v>17</v>
      </c>
      <c r="G41" s="65" t="s">
        <v>26</v>
      </c>
      <c r="H41" s="63" t="s">
        <v>25</v>
      </c>
      <c r="I41" s="64" t="s">
        <v>19</v>
      </c>
      <c r="J41" s="118" t="s">
        <v>147</v>
      </c>
    </row>
    <row r="42" ht="17.25" hidden="1" outlineLevel="1" spans="1:10">
      <c r="A42" s="66">
        <f>B42-B39</f>
        <v>17</v>
      </c>
      <c r="B42" s="78">
        <v>40956</v>
      </c>
      <c r="C42" s="68">
        <v>2368</v>
      </c>
      <c r="D42" s="69"/>
      <c r="E42" s="70"/>
      <c r="F42" s="71"/>
      <c r="G42" s="69"/>
      <c r="H42" s="69"/>
      <c r="I42" s="119">
        <f>(G39-C42)*10</f>
        <v>80</v>
      </c>
      <c r="J42" s="120"/>
    </row>
    <row r="43" ht="17.25" collapsed="1" spans="1:10">
      <c r="A43" s="77">
        <v>13</v>
      </c>
      <c r="B43" s="78">
        <v>42670</v>
      </c>
      <c r="C43" s="79">
        <v>1503</v>
      </c>
      <c r="D43" s="79">
        <v>1450</v>
      </c>
      <c r="E43" s="80">
        <f t="shared" ref="E43" si="12">(C43-D43)/C43</f>
        <v>0.0352628077178975</v>
      </c>
      <c r="F43" s="81">
        <f>(C43-D43)*10</f>
        <v>530</v>
      </c>
      <c r="G43" s="79">
        <v>1533</v>
      </c>
      <c r="H43" s="82">
        <f>(G43-C43)*10</f>
        <v>300</v>
      </c>
      <c r="I43" s="115">
        <f t="shared" ref="I43" si="13">H43/(F43)</f>
        <v>0.566037735849057</v>
      </c>
      <c r="J43" s="122" t="s">
        <v>220</v>
      </c>
    </row>
    <row r="44" ht="16.5" hidden="1" outlineLevel="1" spans="1:10">
      <c r="A44" s="59" t="s">
        <v>231</v>
      </c>
      <c r="B44" s="60"/>
      <c r="C44" s="60"/>
      <c r="D44" s="60"/>
      <c r="E44" s="60"/>
      <c r="F44" s="60"/>
      <c r="G44" s="60"/>
      <c r="H44" s="60"/>
      <c r="I44" s="60"/>
      <c r="J44" s="117"/>
    </row>
    <row r="45" ht="36" hidden="1" outlineLevel="1" spans="1:10">
      <c r="A45" s="61" t="s">
        <v>23</v>
      </c>
      <c r="B45" s="62" t="s">
        <v>14</v>
      </c>
      <c r="C45" s="63" t="s">
        <v>87</v>
      </c>
      <c r="D45" s="63" t="s">
        <v>3</v>
      </c>
      <c r="E45" s="64" t="s">
        <v>16</v>
      </c>
      <c r="F45" s="63" t="s">
        <v>17</v>
      </c>
      <c r="G45" s="65" t="s">
        <v>26</v>
      </c>
      <c r="H45" s="63" t="s">
        <v>25</v>
      </c>
      <c r="I45" s="64" t="s">
        <v>19</v>
      </c>
      <c r="J45" s="118" t="s">
        <v>147</v>
      </c>
    </row>
    <row r="46" ht="17.25" hidden="1" outlineLevel="1" spans="1:10">
      <c r="A46" s="66">
        <f>B46-B43</f>
        <v>28</v>
      </c>
      <c r="B46" s="78">
        <v>42698</v>
      </c>
      <c r="C46" s="68">
        <v>1556</v>
      </c>
      <c r="D46" s="69"/>
      <c r="E46" s="70"/>
      <c r="F46" s="71"/>
      <c r="G46" s="69"/>
      <c r="H46" s="69"/>
      <c r="I46" s="119">
        <f>(G43-C46)*10</f>
        <v>-230</v>
      </c>
      <c r="J46" s="120"/>
    </row>
    <row r="47" ht="17.25" collapsed="1" spans="1:10">
      <c r="A47" s="77">
        <v>14</v>
      </c>
      <c r="B47" s="78">
        <v>42754</v>
      </c>
      <c r="C47" s="79">
        <v>1573</v>
      </c>
      <c r="D47" s="79">
        <v>1529</v>
      </c>
      <c r="E47" s="80">
        <f t="shared" ref="E47" si="14">(C47-D47)/C47</f>
        <v>0.027972027972028</v>
      </c>
      <c r="F47" s="81">
        <f>(C47-D47)*10</f>
        <v>440</v>
      </c>
      <c r="G47" s="79">
        <v>1632</v>
      </c>
      <c r="H47" s="82">
        <f>(G47-C47)*10</f>
        <v>590</v>
      </c>
      <c r="I47" s="115">
        <f t="shared" ref="I47" si="15">H47/(F47)</f>
        <v>1.34090909090909</v>
      </c>
      <c r="J47" s="122" t="s">
        <v>220</v>
      </c>
    </row>
    <row r="48" ht="16.5" hidden="1" outlineLevel="1" spans="1:10">
      <c r="A48" s="59" t="s">
        <v>231</v>
      </c>
      <c r="B48" s="60"/>
      <c r="C48" s="60"/>
      <c r="D48" s="60"/>
      <c r="E48" s="60"/>
      <c r="F48" s="60"/>
      <c r="G48" s="60"/>
      <c r="H48" s="60"/>
      <c r="I48" s="60"/>
      <c r="J48" s="117"/>
    </row>
    <row r="49" ht="36" hidden="1" outlineLevel="1" spans="1:10">
      <c r="A49" s="61" t="s">
        <v>23</v>
      </c>
      <c r="B49" s="62" t="s">
        <v>14</v>
      </c>
      <c r="C49" s="63" t="s">
        <v>87</v>
      </c>
      <c r="D49" s="63" t="s">
        <v>3</v>
      </c>
      <c r="E49" s="64" t="s">
        <v>16</v>
      </c>
      <c r="F49" s="63" t="s">
        <v>17</v>
      </c>
      <c r="G49" s="65" t="s">
        <v>26</v>
      </c>
      <c r="H49" s="63" t="s">
        <v>25</v>
      </c>
      <c r="I49" s="64" t="s">
        <v>19</v>
      </c>
      <c r="J49" s="118" t="s">
        <v>147</v>
      </c>
    </row>
    <row r="50" ht="17.25" hidden="1" outlineLevel="1" spans="1:10">
      <c r="A50" s="86">
        <f>B50-B47</f>
        <v>37</v>
      </c>
      <c r="B50" s="78">
        <v>42791</v>
      </c>
      <c r="C50" s="87">
        <v>1590</v>
      </c>
      <c r="D50" s="88"/>
      <c r="E50" s="89"/>
      <c r="F50" s="90"/>
      <c r="G50" s="88"/>
      <c r="H50" s="88"/>
      <c r="I50" s="123">
        <f>(G47-C50)*10</f>
        <v>420</v>
      </c>
      <c r="J50" s="120"/>
    </row>
    <row r="51" ht="17.25" spans="1:9">
      <c r="A51" s="91">
        <v>15</v>
      </c>
      <c r="B51" s="92">
        <v>42895</v>
      </c>
      <c r="C51" s="93">
        <v>1690</v>
      </c>
      <c r="D51" s="93">
        <v>1647</v>
      </c>
      <c r="E51" s="94">
        <f t="shared" ref="E51" si="16">(C51-D51)/C51</f>
        <v>0.0254437869822485</v>
      </c>
      <c r="F51" s="95">
        <f>(C51-D51)*10</f>
        <v>430</v>
      </c>
      <c r="G51" s="95">
        <v>1679</v>
      </c>
      <c r="H51" s="96">
        <f>(G51-C51)*10</f>
        <v>-110</v>
      </c>
      <c r="I51" s="121">
        <f>(-H51-F51)/F51</f>
        <v>-0.744186046511628</v>
      </c>
    </row>
    <row r="52" ht="16.5" customHeight="1" outlineLevel="1" spans="1:10">
      <c r="A52" s="97" t="s">
        <v>231</v>
      </c>
      <c r="B52" s="98"/>
      <c r="C52" s="98"/>
      <c r="D52" s="98"/>
      <c r="E52" s="98"/>
      <c r="F52" s="98"/>
      <c r="G52" s="98"/>
      <c r="H52" s="98"/>
      <c r="I52" s="98"/>
      <c r="J52" s="117"/>
    </row>
    <row r="53" ht="36" customHeight="1" outlineLevel="1" spans="1:10">
      <c r="A53" s="61" t="s">
        <v>23</v>
      </c>
      <c r="B53" s="62" t="s">
        <v>14</v>
      </c>
      <c r="C53" s="63" t="s">
        <v>87</v>
      </c>
      <c r="D53" s="63" t="s">
        <v>9</v>
      </c>
      <c r="E53" s="64" t="s">
        <v>16</v>
      </c>
      <c r="F53" s="63" t="s">
        <v>17</v>
      </c>
      <c r="G53" s="65" t="s">
        <v>26</v>
      </c>
      <c r="H53" s="63" t="s">
        <v>25</v>
      </c>
      <c r="I53" s="64" t="s">
        <v>19</v>
      </c>
      <c r="J53" s="118" t="s">
        <v>147</v>
      </c>
    </row>
    <row r="54" ht="16.5" customHeight="1" outlineLevel="1" collapsed="1" spans="1:10">
      <c r="A54" s="99" t="s">
        <v>232</v>
      </c>
      <c r="B54" s="100"/>
      <c r="C54" s="100"/>
      <c r="D54" s="100"/>
      <c r="E54" s="100"/>
      <c r="F54" s="100"/>
      <c r="G54" s="100"/>
      <c r="H54" s="100"/>
      <c r="I54" s="100"/>
      <c r="J54" s="124"/>
    </row>
    <row r="55" ht="16.5" hidden="1" customHeight="1" outlineLevel="2" spans="1:10">
      <c r="A55" s="101">
        <f>B55-B51</f>
        <v>17</v>
      </c>
      <c r="B55" s="102">
        <v>42912</v>
      </c>
      <c r="C55" s="103">
        <v>1706</v>
      </c>
      <c r="D55" s="103">
        <v>1665</v>
      </c>
      <c r="E55" s="104">
        <f t="shared" ref="E55:E62" si="17">(C55-D55)/C55</f>
        <v>0.0240328253223916</v>
      </c>
      <c r="F55" s="103">
        <f t="shared" ref="F55:F62" si="18">(C55-D55)*10</f>
        <v>410</v>
      </c>
      <c r="G55" s="103"/>
      <c r="H55" s="103" t="s">
        <v>95</v>
      </c>
      <c r="I55" s="125"/>
      <c r="J55" s="126"/>
    </row>
    <row r="56" ht="16.5" hidden="1" customHeight="1" outlineLevel="2" spans="1:10">
      <c r="A56" s="101">
        <f>B56-B51</f>
        <v>18</v>
      </c>
      <c r="B56" s="102">
        <v>42913</v>
      </c>
      <c r="C56" s="103">
        <v>1713</v>
      </c>
      <c r="D56" s="103">
        <v>1667</v>
      </c>
      <c r="E56" s="104">
        <f t="shared" si="17"/>
        <v>0.0268534734384121</v>
      </c>
      <c r="F56" s="103">
        <f t="shared" si="18"/>
        <v>460</v>
      </c>
      <c r="G56" s="103"/>
      <c r="H56" s="103" t="s">
        <v>95</v>
      </c>
      <c r="I56" s="125"/>
      <c r="J56" s="126"/>
    </row>
    <row r="57" ht="16.5" hidden="1" customHeight="1" outlineLevel="2" spans="1:10">
      <c r="A57" s="101">
        <f>B57-B51</f>
        <v>19</v>
      </c>
      <c r="B57" s="102">
        <v>42914</v>
      </c>
      <c r="C57" s="88">
        <v>1702</v>
      </c>
      <c r="D57" s="88">
        <v>1669</v>
      </c>
      <c r="E57" s="104">
        <f t="shared" si="17"/>
        <v>0.0193889541715629</v>
      </c>
      <c r="F57" s="103">
        <f t="shared" si="18"/>
        <v>330</v>
      </c>
      <c r="G57" s="88"/>
      <c r="H57" s="103" t="s">
        <v>95</v>
      </c>
      <c r="I57" s="90"/>
      <c r="J57" s="127"/>
    </row>
    <row r="58" ht="16.5" hidden="1" customHeight="1" outlineLevel="2" spans="1:10">
      <c r="A58" s="101">
        <f>B58-B51</f>
        <v>20</v>
      </c>
      <c r="B58" s="102">
        <v>42915</v>
      </c>
      <c r="C58" s="88">
        <v>1702</v>
      </c>
      <c r="D58" s="88">
        <v>1671</v>
      </c>
      <c r="E58" s="104">
        <f t="shared" si="17"/>
        <v>0.018213866039953</v>
      </c>
      <c r="F58" s="103">
        <f t="shared" si="18"/>
        <v>310</v>
      </c>
      <c r="G58" s="88"/>
      <c r="H58" s="103" t="s">
        <v>95</v>
      </c>
      <c r="I58" s="90"/>
      <c r="J58" s="127"/>
    </row>
    <row r="59" ht="16.5" hidden="1" customHeight="1" outlineLevel="2" spans="1:10">
      <c r="A59" s="101">
        <f>B59-B51</f>
        <v>21</v>
      </c>
      <c r="B59" s="102">
        <v>42916</v>
      </c>
      <c r="C59" s="88">
        <v>1700</v>
      </c>
      <c r="D59" s="88">
        <v>1673</v>
      </c>
      <c r="E59" s="89">
        <f t="shared" si="17"/>
        <v>0.0158823529411765</v>
      </c>
      <c r="F59" s="88">
        <f t="shared" si="18"/>
        <v>270</v>
      </c>
      <c r="G59" s="88"/>
      <c r="H59" s="105" t="s">
        <v>32</v>
      </c>
      <c r="I59" s="90"/>
      <c r="J59" s="127"/>
    </row>
    <row r="60" ht="16.5" hidden="1" customHeight="1" outlineLevel="2" spans="1:10">
      <c r="A60" s="101">
        <f>B60-B51</f>
        <v>24</v>
      </c>
      <c r="B60" s="106">
        <v>42919</v>
      </c>
      <c r="C60" s="88">
        <v>1703</v>
      </c>
      <c r="D60" s="88">
        <v>1676</v>
      </c>
      <c r="E60" s="89">
        <f t="shared" si="17"/>
        <v>0.0158543746330006</v>
      </c>
      <c r="F60" s="88">
        <f t="shared" si="18"/>
        <v>270</v>
      </c>
      <c r="G60" s="88"/>
      <c r="H60" s="105" t="s">
        <v>32</v>
      </c>
      <c r="I60" s="90"/>
      <c r="J60" s="127"/>
    </row>
    <row r="61" ht="16.5" hidden="1" customHeight="1" outlineLevel="2" spans="1:10">
      <c r="A61" s="107">
        <f>B61-B51</f>
        <v>25</v>
      </c>
      <c r="B61" s="108">
        <v>42920</v>
      </c>
      <c r="C61" s="90">
        <v>1695</v>
      </c>
      <c r="D61" s="90">
        <v>1678</v>
      </c>
      <c r="E61" s="109">
        <f t="shared" si="17"/>
        <v>0.0100294985250737</v>
      </c>
      <c r="F61" s="90">
        <f t="shared" si="18"/>
        <v>170</v>
      </c>
      <c r="G61" s="90"/>
      <c r="H61" s="110" t="s">
        <v>32</v>
      </c>
      <c r="I61" s="90"/>
      <c r="J61" s="127"/>
    </row>
    <row r="62" ht="16.5" hidden="1" customHeight="1" outlineLevel="2" spans="1:10">
      <c r="A62" s="101">
        <f>B62-B51</f>
        <v>26</v>
      </c>
      <c r="B62" s="106">
        <v>42921</v>
      </c>
      <c r="C62" s="88">
        <v>1698</v>
      </c>
      <c r="D62" s="88">
        <v>1680</v>
      </c>
      <c r="E62" s="89">
        <f t="shared" si="17"/>
        <v>0.0106007067137809</v>
      </c>
      <c r="F62" s="88">
        <f t="shared" si="18"/>
        <v>180</v>
      </c>
      <c r="G62" s="111">
        <f>(F62)/I62</f>
        <v>6</v>
      </c>
      <c r="H62" s="112" t="s">
        <v>33</v>
      </c>
      <c r="I62" s="128">
        <f>(C62-C61)*10</f>
        <v>30</v>
      </c>
      <c r="J62" s="129">
        <f>I62/(F61)</f>
        <v>0.176470588235294</v>
      </c>
    </row>
    <row r="63" ht="16.5" hidden="1" customHeight="1" outlineLevel="2" spans="1:10">
      <c r="A63" s="101">
        <f>B63-B51</f>
        <v>27</v>
      </c>
      <c r="B63" s="106">
        <v>42922</v>
      </c>
      <c r="C63" s="88">
        <v>1689</v>
      </c>
      <c r="D63" s="88">
        <v>1682</v>
      </c>
      <c r="E63" s="89">
        <f t="shared" ref="E63:E66" si="19">(C63-D63)/C63</f>
        <v>0.00414446417998816</v>
      </c>
      <c r="F63" s="88">
        <f t="shared" ref="F63:F66" si="20">(C63-D63)*10</f>
        <v>70</v>
      </c>
      <c r="G63" s="111"/>
      <c r="H63" s="112" t="s">
        <v>33</v>
      </c>
      <c r="I63" s="130">
        <f>(C63-C61)*10</f>
        <v>-60</v>
      </c>
      <c r="J63" s="131">
        <f>(-I63-F61)/F61</f>
        <v>-0.647058823529412</v>
      </c>
    </row>
    <row r="64" ht="16.5" hidden="1" customHeight="1" outlineLevel="2" spans="1:10">
      <c r="A64" s="101">
        <f>B64-B51</f>
        <v>28</v>
      </c>
      <c r="B64" s="106">
        <v>42923</v>
      </c>
      <c r="C64" s="88">
        <v>1695</v>
      </c>
      <c r="D64" s="88">
        <v>1685</v>
      </c>
      <c r="E64" s="89">
        <f t="shared" si="19"/>
        <v>0.00589970501474926</v>
      </c>
      <c r="F64" s="88">
        <f t="shared" si="20"/>
        <v>100</v>
      </c>
      <c r="G64" s="111"/>
      <c r="H64" s="112" t="s">
        <v>33</v>
      </c>
      <c r="I64" s="130">
        <f>(C64-C61)*10</f>
        <v>0</v>
      </c>
      <c r="J64" s="132">
        <f>I64/(F61)</f>
        <v>0</v>
      </c>
    </row>
    <row r="65" ht="16.5" hidden="1" customHeight="1" outlineLevel="2" spans="1:10">
      <c r="A65" s="101">
        <f>B65-B51</f>
        <v>31</v>
      </c>
      <c r="B65" s="106">
        <v>42926</v>
      </c>
      <c r="C65" s="88">
        <v>1689</v>
      </c>
      <c r="D65" s="88">
        <v>1687</v>
      </c>
      <c r="E65" s="89">
        <f t="shared" si="19"/>
        <v>0.00118413262285376</v>
      </c>
      <c r="F65" s="88">
        <f t="shared" si="20"/>
        <v>20</v>
      </c>
      <c r="G65" s="111"/>
      <c r="H65" s="112" t="s">
        <v>33</v>
      </c>
      <c r="I65" s="130">
        <f>(C65-C61)*10</f>
        <v>-60</v>
      </c>
      <c r="J65" s="131">
        <f>(-I65-F61)/F61</f>
        <v>-0.647058823529412</v>
      </c>
    </row>
    <row r="66" ht="16.5" hidden="1" customHeight="1" outlineLevel="2" spans="1:10">
      <c r="A66" s="101">
        <f>B66-B51</f>
        <v>32</v>
      </c>
      <c r="B66" s="106">
        <v>42927</v>
      </c>
      <c r="C66" s="88">
        <v>1694</v>
      </c>
      <c r="D66" s="88">
        <v>1689</v>
      </c>
      <c r="E66" s="89">
        <f t="shared" si="19"/>
        <v>0.00295159386068477</v>
      </c>
      <c r="F66" s="88">
        <f t="shared" si="20"/>
        <v>50</v>
      </c>
      <c r="G66" s="111"/>
      <c r="H66" s="112" t="s">
        <v>33</v>
      </c>
      <c r="I66" s="130">
        <f>(C66-C61)*10</f>
        <v>-10</v>
      </c>
      <c r="J66" s="131">
        <f>(-I66-F61)/F61</f>
        <v>-0.941176470588235</v>
      </c>
    </row>
    <row r="67" ht="16.5" hidden="1" customHeight="1" outlineLevel="2" spans="1:10">
      <c r="A67" s="101">
        <f>B67-B51</f>
        <v>33</v>
      </c>
      <c r="B67" s="106">
        <v>42928</v>
      </c>
      <c r="C67" s="88">
        <v>1699</v>
      </c>
      <c r="D67" s="88">
        <v>1690</v>
      </c>
      <c r="E67" s="89">
        <f t="shared" ref="E67:E76" si="21">(C67-D67)/C67</f>
        <v>0.00529723366686286</v>
      </c>
      <c r="F67" s="88">
        <f t="shared" ref="F67:F72" si="22">(C67-D67)*10</f>
        <v>90</v>
      </c>
      <c r="G67" s="111">
        <f>(F67)/I67</f>
        <v>2.25</v>
      </c>
      <c r="H67" s="112" t="s">
        <v>33</v>
      </c>
      <c r="I67" s="128">
        <f>(C67-C61)*10</f>
        <v>40</v>
      </c>
      <c r="J67" s="129">
        <f>I67/(F61)</f>
        <v>0.235294117647059</v>
      </c>
    </row>
    <row r="68" ht="16.5" hidden="1" customHeight="1" outlineLevel="2" spans="1:10">
      <c r="A68" s="101">
        <f>B68-B51</f>
        <v>34</v>
      </c>
      <c r="B68" s="106">
        <v>42929</v>
      </c>
      <c r="C68" s="88">
        <v>1683</v>
      </c>
      <c r="D68" s="88">
        <v>1691</v>
      </c>
      <c r="E68" s="133">
        <f t="shared" si="21"/>
        <v>-0.0047534165181224</v>
      </c>
      <c r="F68" s="88"/>
      <c r="G68" s="111"/>
      <c r="H68" s="96" t="s">
        <v>40</v>
      </c>
      <c r="I68" s="130">
        <f>(C68-C61)*10</f>
        <v>-120</v>
      </c>
      <c r="J68" s="131">
        <f>(-I68-F61)/F61</f>
        <v>-0.294117647058824</v>
      </c>
    </row>
    <row r="69" ht="16.5" hidden="1" customHeight="1" outlineLevel="2" spans="1:10">
      <c r="A69" s="101">
        <f>B69-B51</f>
        <v>35</v>
      </c>
      <c r="B69" s="106">
        <v>42930</v>
      </c>
      <c r="C69" s="88">
        <v>1683</v>
      </c>
      <c r="D69" s="88">
        <v>1693</v>
      </c>
      <c r="E69" s="133">
        <f t="shared" si="21"/>
        <v>-0.005941770647653</v>
      </c>
      <c r="F69" s="88"/>
      <c r="G69" s="111"/>
      <c r="H69" s="96" t="s">
        <v>40</v>
      </c>
      <c r="I69" s="130">
        <f>(C69-C61)*10</f>
        <v>-120</v>
      </c>
      <c r="J69" s="131">
        <f>(-I69-F61)/F61</f>
        <v>-0.294117647058824</v>
      </c>
    </row>
    <row r="70" ht="16.5" hidden="1" customHeight="1" outlineLevel="2" spans="1:10">
      <c r="A70" s="101">
        <f>B70-B51</f>
        <v>38</v>
      </c>
      <c r="B70" s="106">
        <v>42933</v>
      </c>
      <c r="C70" s="88">
        <v>1701</v>
      </c>
      <c r="D70" s="88">
        <v>1695</v>
      </c>
      <c r="E70" s="89">
        <f t="shared" si="21"/>
        <v>0.00352733686067019</v>
      </c>
      <c r="F70" s="88">
        <f t="shared" si="22"/>
        <v>60</v>
      </c>
      <c r="G70" s="111">
        <f>(F70)/I70</f>
        <v>1</v>
      </c>
      <c r="H70" s="112" t="s">
        <v>33</v>
      </c>
      <c r="I70" s="128">
        <f>(C70-C61)*10</f>
        <v>60</v>
      </c>
      <c r="J70" s="129">
        <f>I70/(F61)</f>
        <v>0.352941176470588</v>
      </c>
    </row>
    <row r="71" ht="16.5" customHeight="1" outlineLevel="1" collapsed="1" spans="1:10">
      <c r="A71" s="99" t="s">
        <v>233</v>
      </c>
      <c r="B71" s="100"/>
      <c r="C71" s="100"/>
      <c r="D71" s="100"/>
      <c r="E71" s="100"/>
      <c r="F71" s="100"/>
      <c r="G71" s="100"/>
      <c r="H71" s="100"/>
      <c r="I71" s="100"/>
      <c r="J71" s="124"/>
    </row>
    <row r="72" ht="16.5" hidden="1" customHeight="1" outlineLevel="2" spans="1:10">
      <c r="A72" s="101">
        <f>B72-B51</f>
        <v>39</v>
      </c>
      <c r="B72" s="106">
        <v>42934</v>
      </c>
      <c r="C72" s="88">
        <v>1700</v>
      </c>
      <c r="D72" s="88">
        <v>1695</v>
      </c>
      <c r="E72" s="89">
        <f t="shared" si="21"/>
        <v>0.00294117647058824</v>
      </c>
      <c r="F72" s="88">
        <f t="shared" si="22"/>
        <v>50</v>
      </c>
      <c r="G72" s="111">
        <f>(F72)/I72</f>
        <v>1</v>
      </c>
      <c r="H72" s="112" t="s">
        <v>33</v>
      </c>
      <c r="I72" s="128">
        <f>(C72-C61)*10</f>
        <v>50</v>
      </c>
      <c r="J72" s="129">
        <f>I72/(F61)</f>
        <v>0.294117647058824</v>
      </c>
    </row>
    <row r="73" ht="16.5" hidden="1" customHeight="1" outlineLevel="2" spans="1:10">
      <c r="A73" s="101">
        <f>B73-B51</f>
        <v>40</v>
      </c>
      <c r="B73" s="106">
        <v>42935</v>
      </c>
      <c r="C73" s="88">
        <v>1690</v>
      </c>
      <c r="D73" s="88">
        <v>1694</v>
      </c>
      <c r="E73" s="133">
        <f t="shared" si="21"/>
        <v>-0.00236686390532544</v>
      </c>
      <c r="F73" s="88"/>
      <c r="G73" s="111"/>
      <c r="H73" s="96" t="s">
        <v>40</v>
      </c>
      <c r="I73" s="130">
        <f>(C73-C61)*10</f>
        <v>-50</v>
      </c>
      <c r="J73" s="131">
        <f>(-I73-F61)/F61</f>
        <v>-0.705882352941177</v>
      </c>
    </row>
    <row r="74" ht="16.5" hidden="1" customHeight="1" outlineLevel="2" spans="1:10">
      <c r="A74" s="101">
        <f>B74-B51</f>
        <v>41</v>
      </c>
      <c r="B74" s="106">
        <v>42936</v>
      </c>
      <c r="C74" s="88">
        <v>1698</v>
      </c>
      <c r="D74" s="88">
        <v>1695</v>
      </c>
      <c r="E74" s="89">
        <f t="shared" si="21"/>
        <v>0.00176678445229682</v>
      </c>
      <c r="F74" s="88">
        <f t="shared" ref="F74" si="23">(C74-D74)*10</f>
        <v>30</v>
      </c>
      <c r="G74" s="111">
        <f>(F74)/I74</f>
        <v>1</v>
      </c>
      <c r="H74" s="112" t="s">
        <v>33</v>
      </c>
      <c r="I74" s="128">
        <f>(C74-C61)*10</f>
        <v>30</v>
      </c>
      <c r="J74" s="129">
        <f>I74/(F61)</f>
        <v>0.176470588235294</v>
      </c>
    </row>
    <row r="75" ht="16.5" hidden="1" customHeight="1" outlineLevel="2" spans="1:10">
      <c r="A75" s="101">
        <f>B75-B51</f>
        <v>42</v>
      </c>
      <c r="B75" s="106">
        <v>42937</v>
      </c>
      <c r="C75" s="88">
        <v>1690</v>
      </c>
      <c r="D75" s="88">
        <v>1694</v>
      </c>
      <c r="E75" s="133">
        <f t="shared" si="21"/>
        <v>-0.00236686390532544</v>
      </c>
      <c r="F75" s="88"/>
      <c r="G75" s="111"/>
      <c r="H75" s="96" t="s">
        <v>40</v>
      </c>
      <c r="I75" s="130">
        <f>(C75-C61)*10</f>
        <v>-50</v>
      </c>
      <c r="J75" s="131">
        <f>(-I75-F61)/F61</f>
        <v>-0.705882352941177</v>
      </c>
    </row>
    <row r="76" ht="16.5" hidden="1" customHeight="1" outlineLevel="2" spans="1:10">
      <c r="A76" s="101">
        <f>B76-B51</f>
        <v>45</v>
      </c>
      <c r="B76" s="106">
        <v>42940</v>
      </c>
      <c r="C76" s="88">
        <v>1678</v>
      </c>
      <c r="D76" s="88">
        <v>1693</v>
      </c>
      <c r="E76" s="133">
        <f t="shared" si="21"/>
        <v>-0.00893921334922527</v>
      </c>
      <c r="F76" s="88"/>
      <c r="G76" s="111"/>
      <c r="H76" s="96" t="s">
        <v>40</v>
      </c>
      <c r="I76" s="130">
        <f>(C76-C61)*10</f>
        <v>-170</v>
      </c>
      <c r="J76" s="131">
        <f>(-I76-F61)/F61</f>
        <v>0</v>
      </c>
    </row>
    <row r="77" ht="16.5" hidden="1" customHeight="1" outlineLevel="2" spans="1:10">
      <c r="A77" s="101">
        <f>B77-B51</f>
        <v>46</v>
      </c>
      <c r="B77" s="106">
        <v>42941</v>
      </c>
      <c r="C77" s="88">
        <v>1680</v>
      </c>
      <c r="D77" s="88">
        <v>1692</v>
      </c>
      <c r="E77" s="133">
        <f t="shared" ref="E77:E78" si="24">(C77-D77)/C77</f>
        <v>-0.00714285714285714</v>
      </c>
      <c r="F77" s="88"/>
      <c r="G77" s="111"/>
      <c r="H77" s="96" t="s">
        <v>40</v>
      </c>
      <c r="I77" s="130">
        <f>(C77-C61)*10</f>
        <v>-150</v>
      </c>
      <c r="J77" s="131">
        <f>(-I77-F61)/F61</f>
        <v>-0.117647058823529</v>
      </c>
    </row>
    <row r="78" ht="16.5" hidden="1" customHeight="1" outlineLevel="2" spans="1:10">
      <c r="A78" s="101">
        <f>B78-B51</f>
        <v>47</v>
      </c>
      <c r="B78" s="106">
        <v>42942</v>
      </c>
      <c r="C78" s="88">
        <v>1668</v>
      </c>
      <c r="D78" s="88">
        <v>1692</v>
      </c>
      <c r="E78" s="133">
        <f t="shared" si="24"/>
        <v>-0.0143884892086331</v>
      </c>
      <c r="F78" s="88"/>
      <c r="G78" s="111"/>
      <c r="H78" s="96" t="s">
        <v>40</v>
      </c>
      <c r="I78" s="130">
        <f>(C78-C61)*10</f>
        <v>-270</v>
      </c>
      <c r="J78" s="131">
        <f>(-I78-F61)/F61</f>
        <v>0.588235294117647</v>
      </c>
    </row>
    <row r="79" ht="16.5" hidden="1" customHeight="1" outlineLevel="2" spans="1:10">
      <c r="A79" s="101">
        <f>B79-B51</f>
        <v>48</v>
      </c>
      <c r="B79" s="106">
        <v>42943</v>
      </c>
      <c r="C79" s="88">
        <v>1670</v>
      </c>
      <c r="D79" s="88">
        <v>1691</v>
      </c>
      <c r="E79" s="133">
        <f t="shared" ref="E79" si="25">(C79-D79)/C79</f>
        <v>-0.0125748502994012</v>
      </c>
      <c r="F79" s="88"/>
      <c r="G79" s="111"/>
      <c r="H79" s="96" t="s">
        <v>40</v>
      </c>
      <c r="I79" s="130">
        <f>(C79-C61)*10</f>
        <v>-250</v>
      </c>
      <c r="J79" s="131">
        <f>(-I79-F61)/F61</f>
        <v>0.470588235294118</v>
      </c>
    </row>
    <row r="80" ht="16.5" hidden="1" customHeight="1" outlineLevel="2" spans="1:10">
      <c r="A80" s="101">
        <f>B80-B51</f>
        <v>49</v>
      </c>
      <c r="B80" s="106">
        <v>42944</v>
      </c>
      <c r="C80" s="88">
        <v>1677</v>
      </c>
      <c r="D80" s="88">
        <v>1692</v>
      </c>
      <c r="E80" s="133">
        <f t="shared" ref="E80" si="26">(C80-D80)/C80</f>
        <v>-0.00894454382826476</v>
      </c>
      <c r="F80" s="88"/>
      <c r="G80" s="111"/>
      <c r="H80" s="96" t="s">
        <v>40</v>
      </c>
      <c r="I80" s="130">
        <f>(C80-C61)*10</f>
        <v>-180</v>
      </c>
      <c r="J80" s="131">
        <f>(-I80-F61)/F61</f>
        <v>0.0588235294117647</v>
      </c>
    </row>
    <row r="81" ht="16.5" hidden="1" customHeight="1" outlineLevel="2" spans="1:10">
      <c r="A81" s="101">
        <f>B81-B51</f>
        <v>52</v>
      </c>
      <c r="B81" s="106">
        <v>42947</v>
      </c>
      <c r="C81" s="88">
        <v>1665</v>
      </c>
      <c r="D81" s="88">
        <v>1691</v>
      </c>
      <c r="E81" s="133">
        <f t="shared" ref="E81" si="27">(C81-D81)/C81</f>
        <v>-0.0156156156156156</v>
      </c>
      <c r="F81" s="88"/>
      <c r="G81" s="111"/>
      <c r="H81" s="96" t="s">
        <v>40</v>
      </c>
      <c r="I81" s="130">
        <f>(C81-C61)*10</f>
        <v>-300</v>
      </c>
      <c r="J81" s="131">
        <f>(-I81-F61)/F61</f>
        <v>0.764705882352941</v>
      </c>
    </row>
    <row r="82" ht="16.5" hidden="1" customHeight="1" outlineLevel="2" spans="1:10">
      <c r="A82" s="101">
        <f>B82-B51</f>
        <v>53</v>
      </c>
      <c r="B82" s="106">
        <v>42948</v>
      </c>
      <c r="C82" s="88">
        <v>1666</v>
      </c>
      <c r="D82" s="88">
        <v>1690</v>
      </c>
      <c r="E82" s="133">
        <f t="shared" ref="E82" si="28">(C82-D82)/C82</f>
        <v>-0.014405762304922</v>
      </c>
      <c r="F82" s="88"/>
      <c r="G82" s="111"/>
      <c r="H82" s="96" t="s">
        <v>40</v>
      </c>
      <c r="I82" s="130">
        <f>(C82-C61)*10</f>
        <v>-290</v>
      </c>
      <c r="J82" s="131">
        <f>(-I82-F61)/F61</f>
        <v>0.705882352941177</v>
      </c>
    </row>
    <row r="83" ht="16.5" hidden="1" customHeight="1" outlineLevel="2" spans="1:10">
      <c r="A83" s="101">
        <f>B83-B51</f>
        <v>54</v>
      </c>
      <c r="B83" s="106">
        <v>42949</v>
      </c>
      <c r="C83" s="88">
        <v>1666</v>
      </c>
      <c r="D83" s="88">
        <v>1688</v>
      </c>
      <c r="E83" s="133">
        <f t="shared" ref="E83" si="29">(C83-D83)/C83</f>
        <v>-0.0132052821128451</v>
      </c>
      <c r="F83" s="88"/>
      <c r="G83" s="111"/>
      <c r="H83" s="96" t="s">
        <v>40</v>
      </c>
      <c r="I83" s="130">
        <f>(C83-C61)*10</f>
        <v>-290</v>
      </c>
      <c r="J83" s="131">
        <f>(-I83-F61)/F61</f>
        <v>0.705882352941177</v>
      </c>
    </row>
    <row r="84" ht="16.5" hidden="1" customHeight="1" outlineLevel="2" spans="1:10">
      <c r="A84" s="101">
        <f>B84-B51</f>
        <v>55</v>
      </c>
      <c r="B84" s="106">
        <v>42950</v>
      </c>
      <c r="C84" s="88">
        <v>1667</v>
      </c>
      <c r="D84" s="88">
        <v>1686</v>
      </c>
      <c r="E84" s="133">
        <f t="shared" ref="E84" si="30">(C84-D84)/C84</f>
        <v>-0.0113977204559088</v>
      </c>
      <c r="F84" s="88"/>
      <c r="G84" s="111"/>
      <c r="H84" s="96" t="s">
        <v>40</v>
      </c>
      <c r="I84" s="130">
        <f>(C84-C61)*10</f>
        <v>-280</v>
      </c>
      <c r="J84" s="131">
        <f>(-I84-F61)/F61</f>
        <v>0.647058823529412</v>
      </c>
    </row>
    <row r="85" ht="16.5" hidden="1" customHeight="1" outlineLevel="2" spans="1:10">
      <c r="A85" s="101">
        <f>B85-B51</f>
        <v>56</v>
      </c>
      <c r="B85" s="106">
        <v>42951</v>
      </c>
      <c r="C85" s="88">
        <v>1673</v>
      </c>
      <c r="D85" s="88">
        <v>1685</v>
      </c>
      <c r="E85" s="133">
        <f t="shared" ref="E85" si="31">(C85-D85)/C85</f>
        <v>-0.00717274357441721</v>
      </c>
      <c r="F85" s="88"/>
      <c r="G85" s="111"/>
      <c r="H85" s="96" t="s">
        <v>40</v>
      </c>
      <c r="I85" s="130">
        <f>(C85-C61)*10</f>
        <v>-220</v>
      </c>
      <c r="J85" s="131">
        <f>(-I85-F61)/F62</f>
        <v>0.277777777777778</v>
      </c>
    </row>
    <row r="86" ht="16.5" hidden="1" customHeight="1" outlineLevel="2" spans="1:10">
      <c r="A86" s="101">
        <f>B86-B51</f>
        <v>59</v>
      </c>
      <c r="B86" s="106">
        <v>42954</v>
      </c>
      <c r="C86" s="88">
        <v>1672</v>
      </c>
      <c r="D86" s="88">
        <v>1684</v>
      </c>
      <c r="E86" s="133">
        <f t="shared" ref="E86" si="32">(C86-D86)/C86</f>
        <v>-0.00717703349282297</v>
      </c>
      <c r="F86" s="88"/>
      <c r="G86" s="111"/>
      <c r="H86" s="96" t="s">
        <v>40</v>
      </c>
      <c r="I86" s="130">
        <f>(C86-C61)*10</f>
        <v>-230</v>
      </c>
      <c r="J86" s="131">
        <f>(-I86-F61)/F63</f>
        <v>0.857142857142857</v>
      </c>
    </row>
    <row r="87" ht="16.5" customHeight="1" outlineLevel="1" collapsed="1" spans="1:10">
      <c r="A87" s="99" t="s">
        <v>234</v>
      </c>
      <c r="B87" s="100"/>
      <c r="C87" s="100"/>
      <c r="D87" s="100"/>
      <c r="E87" s="100"/>
      <c r="F87" s="100"/>
      <c r="G87" s="100"/>
      <c r="H87" s="100"/>
      <c r="I87" s="100"/>
      <c r="J87" s="124"/>
    </row>
    <row r="88" ht="16.5" hidden="1" customHeight="1" outlineLevel="2" spans="1:10">
      <c r="A88" s="101">
        <f>B88-B51</f>
        <v>60</v>
      </c>
      <c r="B88" s="106">
        <v>42955</v>
      </c>
      <c r="C88" s="88">
        <v>1679</v>
      </c>
      <c r="D88" s="88">
        <v>1684</v>
      </c>
      <c r="E88" s="133">
        <f t="shared" ref="E88" si="33">(C88-D88)/C88</f>
        <v>-0.00297796307325789</v>
      </c>
      <c r="F88" s="88"/>
      <c r="G88" s="111"/>
      <c r="H88" s="96" t="s">
        <v>40</v>
      </c>
      <c r="I88" s="130">
        <f>(C88-C61)*10</f>
        <v>-160</v>
      </c>
      <c r="J88" s="131">
        <f>(-I88-F62)/F64</f>
        <v>-0.2</v>
      </c>
    </row>
    <row r="89" ht="16.5" hidden="1" customHeight="1" outlineLevel="2" spans="1:10">
      <c r="A89" s="101">
        <f>B89-B51</f>
        <v>61</v>
      </c>
      <c r="B89" s="106">
        <v>42956</v>
      </c>
      <c r="C89" s="88">
        <v>1710</v>
      </c>
      <c r="D89" s="88">
        <v>1684</v>
      </c>
      <c r="E89" s="89">
        <f t="shared" ref="E89" si="34">(C89-D89)/C89</f>
        <v>0.0152046783625731</v>
      </c>
      <c r="F89" s="88">
        <f t="shared" ref="F89" si="35">(C89-D89)*10</f>
        <v>260</v>
      </c>
      <c r="G89" s="111">
        <f t="shared" ref="G89:G94" si="36">(F89)/I89</f>
        <v>1.73333333333333</v>
      </c>
      <c r="H89" s="112" t="s">
        <v>33</v>
      </c>
      <c r="I89" s="128">
        <f>(C89-C61)*10</f>
        <v>150</v>
      </c>
      <c r="J89" s="129">
        <f>I89/(F61)</f>
        <v>0.882352941176471</v>
      </c>
    </row>
    <row r="90" ht="16.5" hidden="1" customHeight="1" outlineLevel="2" spans="1:10">
      <c r="A90" s="101">
        <f>B90-B51</f>
        <v>62</v>
      </c>
      <c r="B90" s="106">
        <v>42957</v>
      </c>
      <c r="C90" s="88">
        <v>1715</v>
      </c>
      <c r="D90" s="88">
        <v>1685</v>
      </c>
      <c r="E90" s="89">
        <f t="shared" ref="E90" si="37">(C90-D90)/C90</f>
        <v>0.0174927113702624</v>
      </c>
      <c r="F90" s="88">
        <f t="shared" ref="F90" si="38">(C90-D90)*10</f>
        <v>300</v>
      </c>
      <c r="G90" s="111">
        <f t="shared" si="36"/>
        <v>1.5</v>
      </c>
      <c r="H90" s="112" t="s">
        <v>33</v>
      </c>
      <c r="I90" s="128">
        <f>(C90-C61)*10</f>
        <v>200</v>
      </c>
      <c r="J90" s="129">
        <f>I90/(F61)</f>
        <v>1.17647058823529</v>
      </c>
    </row>
    <row r="91" ht="16.5" hidden="1" customHeight="1" outlineLevel="2" spans="1:10">
      <c r="A91" s="101">
        <f>B91-B51</f>
        <v>63</v>
      </c>
      <c r="B91" s="106">
        <v>42958</v>
      </c>
      <c r="C91" s="88">
        <v>1723</v>
      </c>
      <c r="D91" s="88">
        <v>1686</v>
      </c>
      <c r="E91" s="89">
        <f t="shared" ref="E91" si="39">(C91-D91)/C91</f>
        <v>0.0214741729541497</v>
      </c>
      <c r="F91" s="88">
        <f t="shared" ref="F91" si="40">(C91-D91)*10</f>
        <v>370</v>
      </c>
      <c r="G91" s="111">
        <f t="shared" si="36"/>
        <v>1.32142857142857</v>
      </c>
      <c r="H91" s="112" t="s">
        <v>33</v>
      </c>
      <c r="I91" s="128">
        <f>(C91-C61)*10</f>
        <v>280</v>
      </c>
      <c r="J91" s="129">
        <f>I91/(F61)</f>
        <v>1.64705882352941</v>
      </c>
    </row>
    <row r="92" ht="16.5" hidden="1" customHeight="1" outlineLevel="2" spans="1:10">
      <c r="A92" s="101">
        <f>B92-B51</f>
        <v>66</v>
      </c>
      <c r="B92" s="106">
        <v>42961</v>
      </c>
      <c r="C92" s="88">
        <v>1719</v>
      </c>
      <c r="D92" s="88">
        <v>1687</v>
      </c>
      <c r="E92" s="89">
        <f t="shared" ref="E92" si="41">(C92-D92)/C92</f>
        <v>0.0186154741128563</v>
      </c>
      <c r="F92" s="88">
        <f t="shared" ref="F92" si="42">(C92-D92)*10</f>
        <v>320</v>
      </c>
      <c r="G92" s="111">
        <f t="shared" si="36"/>
        <v>1.33333333333333</v>
      </c>
      <c r="H92" s="112" t="s">
        <v>33</v>
      </c>
      <c r="I92" s="128">
        <f>(C92-C61)*10</f>
        <v>240</v>
      </c>
      <c r="J92" s="129">
        <f>I92/(F61)</f>
        <v>1.41176470588235</v>
      </c>
    </row>
    <row r="93" ht="16.5" hidden="1" customHeight="1" outlineLevel="2" spans="1:10">
      <c r="A93" s="101">
        <f>B93-B51</f>
        <v>67</v>
      </c>
      <c r="B93" s="106">
        <v>42962</v>
      </c>
      <c r="C93" s="88">
        <v>1719</v>
      </c>
      <c r="D93" s="88">
        <v>1688</v>
      </c>
      <c r="E93" s="89">
        <f t="shared" ref="E93" si="43">(C93-D93)/C93</f>
        <v>0.0180337405468296</v>
      </c>
      <c r="F93" s="88">
        <f t="shared" ref="F93" si="44">(C93-D93)*10</f>
        <v>310</v>
      </c>
      <c r="G93" s="111">
        <f t="shared" si="36"/>
        <v>1.29166666666667</v>
      </c>
      <c r="H93" s="112" t="s">
        <v>33</v>
      </c>
      <c r="I93" s="128">
        <f>(C93-C61)*10</f>
        <v>240</v>
      </c>
      <c r="J93" s="129">
        <f>I93/(F61)</f>
        <v>1.41176470588235</v>
      </c>
    </row>
    <row r="94" ht="16.5" hidden="1" customHeight="1" outlineLevel="2" spans="1:10">
      <c r="A94" s="101">
        <f>B94-B51</f>
        <v>68</v>
      </c>
      <c r="B94" s="106">
        <v>42963</v>
      </c>
      <c r="C94" s="88">
        <v>1723</v>
      </c>
      <c r="D94" s="88">
        <v>1689</v>
      </c>
      <c r="E94" s="89">
        <f t="shared" ref="E94" si="45">(C94-D94)/C94</f>
        <v>0.0197330237957052</v>
      </c>
      <c r="F94" s="88">
        <f t="shared" ref="F94" si="46">(C94-D94)*10</f>
        <v>340</v>
      </c>
      <c r="G94" s="111">
        <f t="shared" si="36"/>
        <v>1.21428571428571</v>
      </c>
      <c r="H94" s="112" t="s">
        <v>33</v>
      </c>
      <c r="I94" s="128">
        <f>(C94-C61)*10</f>
        <v>280</v>
      </c>
      <c r="J94" s="129">
        <f>I94/(F61)</f>
        <v>1.64705882352941</v>
      </c>
    </row>
    <row r="95" ht="16.5" hidden="1" customHeight="1" outlineLevel="2" spans="1:10">
      <c r="A95" s="101">
        <f>B95-B51</f>
        <v>69</v>
      </c>
      <c r="B95" s="106">
        <v>42964</v>
      </c>
      <c r="C95" s="88">
        <v>1737</v>
      </c>
      <c r="D95" s="88">
        <v>1690</v>
      </c>
      <c r="E95" s="89">
        <f t="shared" ref="E95" si="47">(C95-D95)/C95</f>
        <v>0.0270581462291307</v>
      </c>
      <c r="F95" s="88">
        <f t="shared" ref="F95" si="48">(C95-D95)*10</f>
        <v>470</v>
      </c>
      <c r="G95" s="111">
        <f t="shared" ref="G95" si="49">(F95)/I95</f>
        <v>1.11904761904762</v>
      </c>
      <c r="H95" s="112" t="s">
        <v>33</v>
      </c>
      <c r="I95" s="128">
        <f>(C95-C61)*10</f>
        <v>420</v>
      </c>
      <c r="J95" s="129">
        <f>I95/(F61)</f>
        <v>2.47058823529412</v>
      </c>
    </row>
    <row r="96" ht="16.5" hidden="1" customHeight="1" outlineLevel="2" spans="1:10">
      <c r="A96" s="101">
        <f>B96-B51</f>
        <v>70</v>
      </c>
      <c r="B96" s="106">
        <v>42965</v>
      </c>
      <c r="C96" s="88">
        <v>1730</v>
      </c>
      <c r="D96" s="88">
        <v>1692</v>
      </c>
      <c r="E96" s="89">
        <f t="shared" ref="E96" si="50">(C96-D96)/C96</f>
        <v>0.0219653179190751</v>
      </c>
      <c r="F96" s="88">
        <f t="shared" ref="F96" si="51">(C96-D96)*10</f>
        <v>380</v>
      </c>
      <c r="G96" s="111">
        <f t="shared" ref="G96" si="52">(F96)/I96</f>
        <v>1.08571428571429</v>
      </c>
      <c r="H96" s="112" t="s">
        <v>33</v>
      </c>
      <c r="I96" s="128">
        <f>(C96-C61)*10</f>
        <v>350</v>
      </c>
      <c r="J96" s="129">
        <f>I96/(F61)</f>
        <v>2.05882352941176</v>
      </c>
    </row>
    <row r="97" ht="16.5" hidden="1" customHeight="1" outlineLevel="2" spans="1:10">
      <c r="A97" s="101">
        <f>B97-B51</f>
        <v>73</v>
      </c>
      <c r="B97" s="106">
        <v>42968</v>
      </c>
      <c r="C97" s="88">
        <v>1728</v>
      </c>
      <c r="D97" s="88">
        <v>1693</v>
      </c>
      <c r="E97" s="89">
        <f t="shared" ref="E97" si="53">(C97-D97)/C97</f>
        <v>0.0202546296296296</v>
      </c>
      <c r="F97" s="88">
        <f t="shared" ref="F97" si="54">(C97-D97)*10</f>
        <v>350</v>
      </c>
      <c r="G97" s="111">
        <f t="shared" ref="G97" si="55">(F97)/I97</f>
        <v>1.06060606060606</v>
      </c>
      <c r="H97" s="112" t="s">
        <v>33</v>
      </c>
      <c r="I97" s="128">
        <f>(C97-C61)*10</f>
        <v>330</v>
      </c>
      <c r="J97" s="129">
        <f>I97/(F61)</f>
        <v>1.94117647058824</v>
      </c>
    </row>
    <row r="98" ht="16.5" hidden="1" customHeight="1" outlineLevel="2" spans="1:10">
      <c r="A98" s="101">
        <f>B98-B51</f>
        <v>74</v>
      </c>
      <c r="B98" s="106">
        <v>42969</v>
      </c>
      <c r="C98" s="88">
        <v>1739</v>
      </c>
      <c r="D98" s="88">
        <v>1695</v>
      </c>
      <c r="E98" s="89">
        <f t="shared" ref="E98" si="56">(C98-D98)/C98</f>
        <v>0.0253018976423232</v>
      </c>
      <c r="F98" s="88">
        <f t="shared" ref="F98" si="57">(C98-D98)*10</f>
        <v>440</v>
      </c>
      <c r="G98" s="111">
        <f t="shared" ref="G98" si="58">(F98)/I98</f>
        <v>1</v>
      </c>
      <c r="H98" s="112" t="s">
        <v>33</v>
      </c>
      <c r="I98" s="128">
        <f>(C98-C61)*10</f>
        <v>440</v>
      </c>
      <c r="J98" s="129">
        <f>I98/(F61)</f>
        <v>2.58823529411765</v>
      </c>
    </row>
    <row r="99" ht="16.5" hidden="1" customHeight="1" outlineLevel="2" spans="1:10">
      <c r="A99" s="101">
        <f>B99-B51</f>
        <v>75</v>
      </c>
      <c r="B99" s="106">
        <v>42970</v>
      </c>
      <c r="C99" s="88">
        <v>1730</v>
      </c>
      <c r="D99" s="88">
        <v>1697</v>
      </c>
      <c r="E99" s="89">
        <f t="shared" ref="E99" si="59">(C99-D99)/C99</f>
        <v>0.0190751445086705</v>
      </c>
      <c r="F99" s="88">
        <f t="shared" ref="F99" si="60">(C99-D99)*10</f>
        <v>330</v>
      </c>
      <c r="G99" s="111">
        <f t="shared" ref="G99" si="61">(F99)/I99</f>
        <v>0.942857142857143</v>
      </c>
      <c r="H99" s="112" t="s">
        <v>33</v>
      </c>
      <c r="I99" s="128">
        <f>(C99-C61)*10</f>
        <v>350</v>
      </c>
      <c r="J99" s="129">
        <f>I99/(F61)</f>
        <v>2.05882352941176</v>
      </c>
    </row>
    <row r="100" ht="16.5" hidden="1" customHeight="1" outlineLevel="2" spans="1:10">
      <c r="A100" s="101">
        <f>B100-B51</f>
        <v>76</v>
      </c>
      <c r="B100" s="106">
        <v>42971</v>
      </c>
      <c r="C100" s="88">
        <v>1729</v>
      </c>
      <c r="D100" s="88">
        <v>1698</v>
      </c>
      <c r="E100" s="89">
        <f t="shared" ref="E100" si="62">(C100-D100)/C100</f>
        <v>0.0179294389820706</v>
      </c>
      <c r="F100" s="88">
        <f t="shared" ref="F100" si="63">(C100-D100)*10</f>
        <v>310</v>
      </c>
      <c r="G100" s="111">
        <f t="shared" ref="G100" si="64">(F100)/I100</f>
        <v>0.911764705882353</v>
      </c>
      <c r="H100" s="112" t="s">
        <v>33</v>
      </c>
      <c r="I100" s="128">
        <f>(C100-C61)*10</f>
        <v>340</v>
      </c>
      <c r="J100" s="129">
        <f>I100/(F61)</f>
        <v>2</v>
      </c>
    </row>
    <row r="101" ht="16.5" hidden="1" customHeight="1" outlineLevel="2" spans="1:10">
      <c r="A101" s="101">
        <f>B101-B51</f>
        <v>77</v>
      </c>
      <c r="B101" s="106">
        <v>42972</v>
      </c>
      <c r="C101" s="88">
        <v>1723</v>
      </c>
      <c r="D101" s="88">
        <v>1699</v>
      </c>
      <c r="E101" s="89">
        <f t="shared" ref="E101" si="65">(C101-D101)/C101</f>
        <v>0.0139291932675566</v>
      </c>
      <c r="F101" s="88">
        <f t="shared" ref="F101" si="66">(C101-D101)*10</f>
        <v>240</v>
      </c>
      <c r="G101" s="111">
        <f t="shared" ref="G101" si="67">(F101)/I101</f>
        <v>0.857142857142857</v>
      </c>
      <c r="H101" s="112" t="s">
        <v>33</v>
      </c>
      <c r="I101" s="128">
        <f>(C101-C61)*10</f>
        <v>280</v>
      </c>
      <c r="J101" s="129">
        <f>I101/(F61)</f>
        <v>1.64705882352941</v>
      </c>
    </row>
    <row r="102" ht="16.5" hidden="1" customHeight="1" outlineLevel="2" spans="1:10">
      <c r="A102" s="101">
        <f>B102-B51</f>
        <v>80</v>
      </c>
      <c r="B102" s="106">
        <v>42975</v>
      </c>
      <c r="C102" s="88">
        <v>1723</v>
      </c>
      <c r="D102" s="88">
        <v>1700</v>
      </c>
      <c r="E102" s="89">
        <f t="shared" ref="E102" si="68">(C102-D102)/C102</f>
        <v>0.0133488102147417</v>
      </c>
      <c r="F102" s="88">
        <f t="shared" ref="F102" si="69">(C102-D102)*10</f>
        <v>230</v>
      </c>
      <c r="G102" s="111">
        <f t="shared" ref="G102" si="70">(F102)/I102</f>
        <v>0.821428571428571</v>
      </c>
      <c r="H102" s="112" t="s">
        <v>33</v>
      </c>
      <c r="I102" s="128">
        <f>(C102-C61)*10</f>
        <v>280</v>
      </c>
      <c r="J102" s="129">
        <f>I102/(F61)</f>
        <v>1.64705882352941</v>
      </c>
    </row>
    <row r="103" ht="16.5" hidden="1" customHeight="1" outlineLevel="2" spans="1:10">
      <c r="A103" s="101">
        <f>B103-B51</f>
        <v>81</v>
      </c>
      <c r="B103" s="106">
        <v>42976</v>
      </c>
      <c r="C103" s="88">
        <v>1706</v>
      </c>
      <c r="D103" s="88">
        <v>1700</v>
      </c>
      <c r="E103" s="89">
        <f t="shared" ref="E103" si="71">(C103-D103)/C103</f>
        <v>0.00351699882766706</v>
      </c>
      <c r="F103" s="88">
        <f t="shared" ref="F103" si="72">(C103-D103)*10</f>
        <v>60</v>
      </c>
      <c r="G103" s="111">
        <f t="shared" ref="G103" si="73">(F103)/I103</f>
        <v>0.545454545454545</v>
      </c>
      <c r="H103" s="112" t="s">
        <v>33</v>
      </c>
      <c r="I103" s="128">
        <f>(C103-C61)*10</f>
        <v>110</v>
      </c>
      <c r="J103" s="129">
        <f>I103/(F61)</f>
        <v>0.647058823529412</v>
      </c>
    </row>
    <row r="104" ht="16.5" hidden="1" customHeight="1" outlineLevel="2" spans="1:10">
      <c r="A104" s="101">
        <f>B104-B51</f>
        <v>82</v>
      </c>
      <c r="B104" s="106">
        <v>42977</v>
      </c>
      <c r="C104" s="88">
        <v>1698</v>
      </c>
      <c r="D104" s="88">
        <v>1701</v>
      </c>
      <c r="E104" s="133">
        <f t="shared" ref="E104" si="74">(C104-D104)/C104</f>
        <v>-0.00176678445229682</v>
      </c>
      <c r="F104" s="88"/>
      <c r="G104" s="111"/>
      <c r="H104" s="96" t="s">
        <v>40</v>
      </c>
      <c r="I104" s="128">
        <f>(C104-C61)*10</f>
        <v>30</v>
      </c>
      <c r="J104" s="129">
        <f>I104/(F61)</f>
        <v>0.176470588235294</v>
      </c>
    </row>
    <row r="105" ht="16.5" hidden="1" customHeight="1" outlineLevel="2" spans="1:10">
      <c r="A105" s="101">
        <f>B105-B51</f>
        <v>83</v>
      </c>
      <c r="B105" s="106">
        <v>42978</v>
      </c>
      <c r="C105" s="88">
        <v>1693</v>
      </c>
      <c r="D105" s="88">
        <v>1701</v>
      </c>
      <c r="E105" s="133">
        <f t="shared" ref="E105" si="75">(C105-D105)/C105</f>
        <v>-0.00472533963378618</v>
      </c>
      <c r="F105" s="88"/>
      <c r="G105" s="111"/>
      <c r="H105" s="96" t="s">
        <v>40</v>
      </c>
      <c r="I105" s="130">
        <f>(C105-C61)*10</f>
        <v>-20</v>
      </c>
      <c r="J105" s="131">
        <f>(-I105-F61)/F61</f>
        <v>-0.882352941176471</v>
      </c>
    </row>
    <row r="106" ht="16.5" hidden="1" customHeight="1" outlineLevel="2" spans="1:10">
      <c r="A106" s="101">
        <f>B106-B51</f>
        <v>84</v>
      </c>
      <c r="B106" s="106">
        <v>42979</v>
      </c>
      <c r="C106" s="88">
        <v>1696</v>
      </c>
      <c r="D106" s="88">
        <v>1703</v>
      </c>
      <c r="E106" s="133">
        <f t="shared" ref="E106:E107" si="76">(C106-D106)/C106</f>
        <v>-0.00412735849056604</v>
      </c>
      <c r="F106" s="88"/>
      <c r="G106" s="111"/>
      <c r="H106" s="96" t="s">
        <v>40</v>
      </c>
      <c r="I106" s="128">
        <f>(C106-C61)*10</f>
        <v>10</v>
      </c>
      <c r="J106" s="131">
        <f>(-I106-F61)/F61</f>
        <v>-1.05882352941176</v>
      </c>
    </row>
    <row r="107" ht="16.5" hidden="1" customHeight="1" outlineLevel="2" spans="1:10">
      <c r="A107" s="101">
        <f>B107-B51</f>
        <v>87</v>
      </c>
      <c r="B107" s="106">
        <v>42982</v>
      </c>
      <c r="C107" s="88">
        <v>1719</v>
      </c>
      <c r="D107" s="88">
        <v>1704</v>
      </c>
      <c r="E107" s="89">
        <f t="shared" si="76"/>
        <v>0.0087260034904014</v>
      </c>
      <c r="F107" s="88">
        <f t="shared" ref="F107" si="77">(C107-D107)*10</f>
        <v>150</v>
      </c>
      <c r="G107" s="111">
        <f t="shared" ref="G107" si="78">(F107)/I107</f>
        <v>0.625</v>
      </c>
      <c r="H107" s="112" t="s">
        <v>33</v>
      </c>
      <c r="I107" s="128">
        <f>(C107-C61)*10</f>
        <v>240</v>
      </c>
      <c r="J107" s="129">
        <f>I107/(F61)</f>
        <v>1.41176470588235</v>
      </c>
    </row>
    <row r="108" ht="16.5" hidden="1" customHeight="1" outlineLevel="2" spans="1:10">
      <c r="A108" s="101">
        <f>B108-B51</f>
        <v>88</v>
      </c>
      <c r="B108" s="106">
        <v>42983</v>
      </c>
      <c r="C108" s="88">
        <v>1720</v>
      </c>
      <c r="D108" s="88">
        <v>1706</v>
      </c>
      <c r="E108" s="89">
        <f t="shared" ref="E108" si="79">(C108-D108)/C108</f>
        <v>0.00813953488372093</v>
      </c>
      <c r="F108" s="88">
        <f t="shared" ref="F108" si="80">(C108-D108)*10</f>
        <v>140</v>
      </c>
      <c r="G108" s="111">
        <f t="shared" ref="G108" si="81">(F108)/I108</f>
        <v>0.56</v>
      </c>
      <c r="H108" s="112" t="s">
        <v>33</v>
      </c>
      <c r="I108" s="128">
        <f>(C108-C61)*10</f>
        <v>250</v>
      </c>
      <c r="J108" s="129">
        <f>I108/(F61)</f>
        <v>1.47058823529412</v>
      </c>
    </row>
    <row r="109" ht="16.5" hidden="1" customHeight="1" outlineLevel="2" spans="1:10">
      <c r="A109" s="101">
        <f>B109-B51</f>
        <v>89</v>
      </c>
      <c r="B109" s="106">
        <v>42984</v>
      </c>
      <c r="C109" s="88">
        <v>1720</v>
      </c>
      <c r="D109" s="88">
        <v>1708</v>
      </c>
      <c r="E109" s="89">
        <f t="shared" ref="E109" si="82">(C109-D109)/C109</f>
        <v>0.00697674418604651</v>
      </c>
      <c r="F109" s="88">
        <f t="shared" ref="F109" si="83">(C109-D109)*10</f>
        <v>120</v>
      </c>
      <c r="G109" s="111">
        <f t="shared" ref="G109" si="84">(F109)/I109</f>
        <v>0.48</v>
      </c>
      <c r="H109" s="112" t="s">
        <v>33</v>
      </c>
      <c r="I109" s="128">
        <f>(C109-C61)*10</f>
        <v>250</v>
      </c>
      <c r="J109" s="129">
        <f>I109/(F61)</f>
        <v>1.47058823529412</v>
      </c>
    </row>
    <row r="110" ht="16.5" hidden="1" customHeight="1" outlineLevel="2" spans="1:10">
      <c r="A110" s="101">
        <f>B110-B51</f>
        <v>90</v>
      </c>
      <c r="B110" s="106">
        <v>42985</v>
      </c>
      <c r="C110" s="88">
        <v>1725</v>
      </c>
      <c r="D110" s="88">
        <v>1710</v>
      </c>
      <c r="E110" s="89">
        <f t="shared" ref="E110" si="85">(C110-D110)/C110</f>
        <v>0.00869565217391304</v>
      </c>
      <c r="F110" s="88">
        <f t="shared" ref="F110" si="86">(C110-D110)*10</f>
        <v>150</v>
      </c>
      <c r="G110" s="111">
        <f t="shared" ref="G110" si="87">(F110)/I110</f>
        <v>0.5</v>
      </c>
      <c r="H110" s="112" t="s">
        <v>33</v>
      </c>
      <c r="I110" s="128">
        <f>(C110-C61)*10</f>
        <v>300</v>
      </c>
      <c r="J110" s="129">
        <f>I110/(F61)</f>
        <v>1.76470588235294</v>
      </c>
    </row>
    <row r="111" ht="16.5" hidden="1" customHeight="1" outlineLevel="2" spans="1:10">
      <c r="A111" s="101">
        <f>B111-B51</f>
        <v>91</v>
      </c>
      <c r="B111" s="106">
        <v>42986</v>
      </c>
      <c r="C111" s="88">
        <v>1694</v>
      </c>
      <c r="D111" s="88">
        <v>1711</v>
      </c>
      <c r="E111" s="133">
        <f t="shared" ref="E111" si="88">(C111-D111)/C111</f>
        <v>-0.0100354191263282</v>
      </c>
      <c r="F111" s="88"/>
      <c r="G111" s="111"/>
      <c r="H111" s="96" t="s">
        <v>40</v>
      </c>
      <c r="I111" s="130">
        <f>(C111-C61)*10</f>
        <v>-10</v>
      </c>
      <c r="J111" s="131">
        <f>(-I111-F61)/F61</f>
        <v>-0.941176470588235</v>
      </c>
    </row>
    <row r="112" ht="16.5" hidden="1" customHeight="1" outlineLevel="2" spans="1:10">
      <c r="A112" s="101">
        <f>B112-B51</f>
        <v>94</v>
      </c>
      <c r="B112" s="106">
        <v>42989</v>
      </c>
      <c r="C112" s="88">
        <v>1695</v>
      </c>
      <c r="D112" s="88">
        <v>1712</v>
      </c>
      <c r="E112" s="133">
        <f t="shared" ref="E112" si="89">(C112-D112)/C112</f>
        <v>-0.0100294985250737</v>
      </c>
      <c r="F112" s="88"/>
      <c r="G112" s="111"/>
      <c r="H112" s="96" t="s">
        <v>40</v>
      </c>
      <c r="I112" s="130">
        <f>(C112-C62)*10</f>
        <v>-30</v>
      </c>
      <c r="J112" s="131">
        <f>(-I112-F62)/F62</f>
        <v>-0.833333333333333</v>
      </c>
    </row>
    <row r="113" ht="16.5" hidden="1" customHeight="1" outlineLevel="2" spans="1:10">
      <c r="A113" s="101">
        <f>B113-B51</f>
        <v>95</v>
      </c>
      <c r="B113" s="106">
        <v>42990</v>
      </c>
      <c r="C113" s="88">
        <v>1698</v>
      </c>
      <c r="D113" s="88">
        <v>1713</v>
      </c>
      <c r="E113" s="133">
        <f t="shared" ref="E113" si="90">(C113-D113)/C113</f>
        <v>-0.0088339222614841</v>
      </c>
      <c r="F113" s="88"/>
      <c r="G113" s="111"/>
      <c r="H113" s="96" t="s">
        <v>40</v>
      </c>
      <c r="I113" s="128">
        <f>(C113-C61)*10</f>
        <v>30</v>
      </c>
      <c r="J113" s="129">
        <f>I113/(F61)</f>
        <v>0.176470588235294</v>
      </c>
    </row>
    <row r="114" ht="16.5" hidden="1" customHeight="1" outlineLevel="2" spans="1:10">
      <c r="A114" s="101">
        <f>B114-B51</f>
        <v>96</v>
      </c>
      <c r="B114" s="106">
        <v>42991</v>
      </c>
      <c r="C114" s="88">
        <v>1699</v>
      </c>
      <c r="D114" s="88">
        <v>1714</v>
      </c>
      <c r="E114" s="133">
        <f t="shared" ref="E114" si="91">(C114-D114)/C114</f>
        <v>-0.00882872277810477</v>
      </c>
      <c r="F114" s="88"/>
      <c r="G114" s="111"/>
      <c r="H114" s="96" t="s">
        <v>40</v>
      </c>
      <c r="I114" s="128">
        <f>(C114-C61)*10</f>
        <v>40</v>
      </c>
      <c r="J114" s="129">
        <f>I114/(F61)</f>
        <v>0.235294117647059</v>
      </c>
    </row>
    <row r="115" ht="16.5" hidden="1" customHeight="1" outlineLevel="2" spans="1:10">
      <c r="A115" s="101">
        <f>B115-B51</f>
        <v>97</v>
      </c>
      <c r="B115" s="106">
        <v>42992</v>
      </c>
      <c r="C115" s="88">
        <v>1711</v>
      </c>
      <c r="D115" s="88">
        <v>1715</v>
      </c>
      <c r="E115" s="133">
        <f t="shared" ref="E115" si="92">(C115-D115)/C115</f>
        <v>-0.00233781414377557</v>
      </c>
      <c r="F115" s="88"/>
      <c r="G115" s="111"/>
      <c r="H115" s="96" t="s">
        <v>40</v>
      </c>
      <c r="I115" s="128">
        <f>(C115-C61)*10</f>
        <v>160</v>
      </c>
      <c r="J115" s="129">
        <f>I115/(F61)</f>
        <v>0.941176470588235</v>
      </c>
    </row>
    <row r="116" ht="16.5" customHeight="1" outlineLevel="1" collapsed="1" spans="1:10">
      <c r="A116" s="99" t="s">
        <v>235</v>
      </c>
      <c r="B116" s="100"/>
      <c r="C116" s="100"/>
      <c r="D116" s="100"/>
      <c r="E116" s="100"/>
      <c r="F116" s="100"/>
      <c r="G116" s="100"/>
      <c r="H116" s="100"/>
      <c r="I116" s="100"/>
      <c r="J116" s="124"/>
    </row>
    <row r="117" ht="16.5" hidden="1" customHeight="1" outlineLevel="2" spans="1:10">
      <c r="A117" s="101">
        <f>B117-B51</f>
        <v>98</v>
      </c>
      <c r="B117" s="106">
        <v>42993</v>
      </c>
      <c r="C117" s="88">
        <v>1700</v>
      </c>
      <c r="D117" s="88">
        <v>1715</v>
      </c>
      <c r="E117" s="133">
        <f t="shared" ref="E117" si="93">(C117-D117)/C117</f>
        <v>-0.00882352941176471</v>
      </c>
      <c r="F117" s="88"/>
      <c r="G117" s="111"/>
      <c r="H117" s="96" t="s">
        <v>40</v>
      </c>
      <c r="I117" s="128">
        <f>(C117-C61)*10</f>
        <v>50</v>
      </c>
      <c r="J117" s="129">
        <f>I117/(F61)</f>
        <v>0.294117647058824</v>
      </c>
    </row>
    <row r="118" ht="16.5" hidden="1" customHeight="1" outlineLevel="2" spans="1:10">
      <c r="A118" s="101">
        <f>B118-B51</f>
        <v>101</v>
      </c>
      <c r="B118" s="106">
        <v>42996</v>
      </c>
      <c r="C118" s="88">
        <v>1701</v>
      </c>
      <c r="D118" s="88">
        <v>1714</v>
      </c>
      <c r="E118" s="133">
        <f t="shared" ref="E118" si="94">(C118-D118)/C118</f>
        <v>-0.00764256319811875</v>
      </c>
      <c r="F118" s="88"/>
      <c r="G118" s="111"/>
      <c r="H118" s="96" t="s">
        <v>40</v>
      </c>
      <c r="I118" s="128">
        <f>(C118-C61)*10</f>
        <v>60</v>
      </c>
      <c r="J118" s="129">
        <f>I118/(F61)</f>
        <v>0.352941176470588</v>
      </c>
    </row>
    <row r="119" ht="16.5" hidden="1" customHeight="1" outlineLevel="2" spans="1:10">
      <c r="A119" s="101">
        <f>B119-B51</f>
        <v>102</v>
      </c>
      <c r="B119" s="106">
        <v>42997</v>
      </c>
      <c r="C119" s="88">
        <v>1705</v>
      </c>
      <c r="D119" s="88">
        <v>1714</v>
      </c>
      <c r="E119" s="133">
        <f t="shared" ref="E119" si="95">(C119-D119)/C119</f>
        <v>-0.00527859237536657</v>
      </c>
      <c r="F119" s="88"/>
      <c r="G119" s="111"/>
      <c r="H119" s="96" t="s">
        <v>40</v>
      </c>
      <c r="I119" s="128">
        <f>(C119-C61)*10</f>
        <v>100</v>
      </c>
      <c r="J119" s="129">
        <f>I119/(F61)</f>
        <v>0.588235294117647</v>
      </c>
    </row>
    <row r="120" ht="16.5" hidden="1" customHeight="1" outlineLevel="2" spans="1:10">
      <c r="A120" s="101">
        <f>B120-B51</f>
        <v>103</v>
      </c>
      <c r="B120" s="106">
        <v>42998</v>
      </c>
      <c r="C120" s="88">
        <v>1704</v>
      </c>
      <c r="D120" s="88">
        <v>1713</v>
      </c>
      <c r="E120" s="133">
        <f t="shared" ref="E120:E121" si="96">(C120-D120)/C120</f>
        <v>-0.00528169014084507</v>
      </c>
      <c r="F120" s="88"/>
      <c r="G120" s="111"/>
      <c r="H120" s="96" t="s">
        <v>40</v>
      </c>
      <c r="I120" s="128">
        <f>(C120-C61)*10</f>
        <v>90</v>
      </c>
      <c r="J120" s="129">
        <f>I120/(F61)</f>
        <v>0.529411764705882</v>
      </c>
    </row>
    <row r="121" ht="16.5" hidden="1" customHeight="1" outlineLevel="2" spans="1:10">
      <c r="A121" s="101">
        <f>B121-B51</f>
        <v>104</v>
      </c>
      <c r="B121" s="106">
        <v>42999</v>
      </c>
      <c r="C121" s="88">
        <v>1716</v>
      </c>
      <c r="D121" s="88">
        <v>1713</v>
      </c>
      <c r="E121" s="89">
        <f t="shared" si="96"/>
        <v>0.00174825174825175</v>
      </c>
      <c r="F121" s="88">
        <f t="shared" ref="F121" si="97">(C121-D121)*10</f>
        <v>30</v>
      </c>
      <c r="G121" s="111">
        <f t="shared" ref="G121" si="98">(F121)/I121</f>
        <v>0.142857142857143</v>
      </c>
      <c r="H121" s="112" t="s">
        <v>33</v>
      </c>
      <c r="I121" s="128">
        <f>(C121-C61)*10</f>
        <v>210</v>
      </c>
      <c r="J121" s="129">
        <f>I121/(F61)</f>
        <v>1.23529411764706</v>
      </c>
    </row>
    <row r="122" ht="16.5" hidden="1" customHeight="1" outlineLevel="2" spans="1:10">
      <c r="A122" s="101">
        <f>B122-B51</f>
        <v>105</v>
      </c>
      <c r="B122" s="106">
        <v>43000</v>
      </c>
      <c r="C122" s="88">
        <v>1723</v>
      </c>
      <c r="D122" s="88">
        <v>1713</v>
      </c>
      <c r="E122" s="89">
        <f t="shared" ref="E122" si="99">(C122-D122)/C122</f>
        <v>0.00580383052814858</v>
      </c>
      <c r="F122" s="88">
        <f t="shared" ref="F122" si="100">(C122-D122)*10</f>
        <v>100</v>
      </c>
      <c r="G122" s="111">
        <f t="shared" ref="G122" si="101">(F122)/I122</f>
        <v>0.357142857142857</v>
      </c>
      <c r="H122" s="112" t="s">
        <v>33</v>
      </c>
      <c r="I122" s="128">
        <f>(C122-C61)*10</f>
        <v>280</v>
      </c>
      <c r="J122" s="129">
        <f>I122/(F61)</f>
        <v>1.64705882352941</v>
      </c>
    </row>
    <row r="123" ht="16.5" hidden="1" customHeight="1" outlineLevel="2" spans="1:10">
      <c r="A123" s="101">
        <f>B123-B51</f>
        <v>108</v>
      </c>
      <c r="B123" s="106">
        <v>43003</v>
      </c>
      <c r="C123" s="88">
        <v>1720</v>
      </c>
      <c r="D123" s="88">
        <v>1713</v>
      </c>
      <c r="E123" s="89">
        <f t="shared" ref="E123" si="102">(C123-D123)/C123</f>
        <v>0.00406976744186047</v>
      </c>
      <c r="F123" s="88">
        <f t="shared" ref="F123" si="103">(C123-D123)*10</f>
        <v>70</v>
      </c>
      <c r="G123" s="111">
        <f t="shared" ref="G123" si="104">(F123)/I123</f>
        <v>0.28</v>
      </c>
      <c r="H123" s="112" t="s">
        <v>33</v>
      </c>
      <c r="I123" s="128">
        <f>(C123-C61)*10</f>
        <v>250</v>
      </c>
      <c r="J123" s="129">
        <f>I123/(F61)</f>
        <v>1.47058823529412</v>
      </c>
    </row>
    <row r="124" ht="16.5" hidden="1" customHeight="1" outlineLevel="2" spans="1:10">
      <c r="A124" s="101">
        <f>B124-B51</f>
        <v>109</v>
      </c>
      <c r="B124" s="106">
        <v>43004</v>
      </c>
      <c r="C124" s="88">
        <v>1731</v>
      </c>
      <c r="D124" s="88">
        <v>1713</v>
      </c>
      <c r="E124" s="89">
        <f t="shared" ref="E124" si="105">(C124-D124)/C124</f>
        <v>0.0103986135181976</v>
      </c>
      <c r="F124" s="88">
        <f t="shared" ref="F124" si="106">(C124-D124)*10</f>
        <v>180</v>
      </c>
      <c r="G124" s="111">
        <f t="shared" ref="G124" si="107">(F124)/I124</f>
        <v>0.5</v>
      </c>
      <c r="H124" s="112" t="s">
        <v>33</v>
      </c>
      <c r="I124" s="128">
        <f>(C124-C61)*10</f>
        <v>360</v>
      </c>
      <c r="J124" s="129">
        <f>I124/(F61)</f>
        <v>2.11764705882353</v>
      </c>
    </row>
    <row r="125" ht="16.5" hidden="1" customHeight="1" outlineLevel="2" spans="1:10">
      <c r="A125" s="101">
        <f>B125-B51</f>
        <v>110</v>
      </c>
      <c r="B125" s="106">
        <v>43005</v>
      </c>
      <c r="C125" s="88">
        <v>1722</v>
      </c>
      <c r="D125" s="88">
        <v>1713</v>
      </c>
      <c r="E125" s="89">
        <f t="shared" ref="E125" si="108">(C125-D125)/C125</f>
        <v>0.00522648083623693</v>
      </c>
      <c r="F125" s="88">
        <f t="shared" ref="F125" si="109">(C125-D125)*10</f>
        <v>90</v>
      </c>
      <c r="G125" s="111">
        <f t="shared" ref="G125" si="110">(F125)/I125</f>
        <v>0.333333333333333</v>
      </c>
      <c r="H125" s="112" t="s">
        <v>33</v>
      </c>
      <c r="I125" s="128">
        <f>(C125-C61)*10</f>
        <v>270</v>
      </c>
      <c r="J125" s="129">
        <f>I125/(F61)</f>
        <v>1.58823529411765</v>
      </c>
    </row>
    <row r="126" ht="16.5" hidden="1" customHeight="1" outlineLevel="2" spans="1:10">
      <c r="A126" s="101">
        <f>B126-B51</f>
        <v>111</v>
      </c>
      <c r="B126" s="106">
        <v>43006</v>
      </c>
      <c r="C126" s="88">
        <v>1704</v>
      </c>
      <c r="D126" s="88">
        <v>1711</v>
      </c>
      <c r="E126" s="133">
        <f t="shared" ref="E126" si="111">(C126-D126)/C126</f>
        <v>-0.00410798122065728</v>
      </c>
      <c r="F126" s="88"/>
      <c r="G126" s="111"/>
      <c r="H126" s="96" t="s">
        <v>40</v>
      </c>
      <c r="I126" s="128">
        <f>(C126-C61)*10</f>
        <v>90</v>
      </c>
      <c r="J126" s="129">
        <f>I126/(F61)</f>
        <v>0.529411764705882</v>
      </c>
    </row>
    <row r="127" ht="16.5" hidden="1" customHeight="1" outlineLevel="2" spans="1:10">
      <c r="A127" s="101">
        <f>B127-B51</f>
        <v>112</v>
      </c>
      <c r="B127" s="106">
        <v>43007</v>
      </c>
      <c r="C127" s="88">
        <v>1704</v>
      </c>
      <c r="D127" s="88">
        <v>1710</v>
      </c>
      <c r="E127" s="133">
        <f t="shared" ref="E127" si="112">(C127-D127)/C127</f>
        <v>-0.00352112676056338</v>
      </c>
      <c r="F127" s="88"/>
      <c r="G127" s="111"/>
      <c r="H127" s="96" t="s">
        <v>40</v>
      </c>
      <c r="I127" s="128">
        <f>(C127-C61)*10</f>
        <v>90</v>
      </c>
      <c r="J127" s="129">
        <f>I127/(F61)</f>
        <v>0.529411764705882</v>
      </c>
    </row>
    <row r="128" ht="17.25" hidden="1" customHeight="1" outlineLevel="2" spans="1:10">
      <c r="A128" s="101">
        <f>B128-B51</f>
        <v>122</v>
      </c>
      <c r="B128" s="106">
        <v>43017</v>
      </c>
      <c r="C128" s="88">
        <v>1679</v>
      </c>
      <c r="D128" s="88">
        <v>1708</v>
      </c>
      <c r="E128" s="133">
        <f t="shared" ref="E128" si="113">(C128-D128)/C128</f>
        <v>-0.0172721858248958</v>
      </c>
      <c r="F128" s="88"/>
      <c r="G128" s="111"/>
      <c r="H128" s="96" t="s">
        <v>40</v>
      </c>
      <c r="I128" s="128">
        <f>(C128-C62)*10</f>
        <v>-190</v>
      </c>
      <c r="J128" s="131">
        <f>(-I128-F61)/F61</f>
        <v>0.117647058823529</v>
      </c>
    </row>
    <row r="129" ht="50.25" customHeight="1" outlineLevel="1" spans="1:10">
      <c r="A129" s="134" t="s">
        <v>41</v>
      </c>
      <c r="B129" s="135"/>
      <c r="C129" s="135"/>
      <c r="D129" s="135"/>
      <c r="E129" s="135"/>
      <c r="F129" s="135"/>
      <c r="G129" s="135"/>
      <c r="H129" s="135"/>
      <c r="I129" s="135"/>
      <c r="J129" s="190"/>
    </row>
    <row r="130" ht="16.5" spans="1:9">
      <c r="A130" s="136"/>
      <c r="B130" s="137"/>
      <c r="C130" s="138"/>
      <c r="D130" s="138"/>
      <c r="E130" s="139"/>
      <c r="F130" s="138"/>
      <c r="G130" s="138"/>
      <c r="H130" s="140"/>
      <c r="I130" s="115"/>
    </row>
    <row r="131" ht="16.5" spans="1:9">
      <c r="A131" s="93"/>
      <c r="B131" s="141"/>
      <c r="C131" s="142"/>
      <c r="D131" s="142"/>
      <c r="E131" s="143"/>
      <c r="F131" s="142"/>
      <c r="G131" s="142"/>
      <c r="H131" s="144"/>
      <c r="I131" s="191"/>
    </row>
    <row r="132" ht="17.25" spans="1:9">
      <c r="A132" s="145"/>
      <c r="B132" s="146"/>
      <c r="C132" s="147"/>
      <c r="D132" s="147"/>
      <c r="E132" s="148"/>
      <c r="F132" s="147"/>
      <c r="G132" s="147"/>
      <c r="H132" s="149"/>
      <c r="I132" s="192"/>
    </row>
    <row r="134" ht="14.25"/>
    <row r="135" ht="14.25" collapsed="1" spans="1:9">
      <c r="A135" s="150" t="s">
        <v>32</v>
      </c>
      <c r="B135" s="135"/>
      <c r="C135" s="135"/>
      <c r="D135" s="135"/>
      <c r="E135" s="135"/>
      <c r="F135" s="135"/>
      <c r="G135" s="135"/>
      <c r="H135" s="135"/>
      <c r="I135" s="190"/>
    </row>
    <row r="136" hidden="1" outlineLevel="1" spans="1:9">
      <c r="A136" s="151" t="s">
        <v>155</v>
      </c>
      <c r="B136" s="152"/>
      <c r="C136" s="153"/>
      <c r="D136" s="152" t="s">
        <v>25</v>
      </c>
      <c r="E136" s="152" t="s">
        <v>102</v>
      </c>
      <c r="F136" s="153"/>
      <c r="G136" s="152" t="s">
        <v>103</v>
      </c>
      <c r="H136" s="152"/>
      <c r="I136" s="193"/>
    </row>
    <row r="137" hidden="1" outlineLevel="1" spans="1:9">
      <c r="A137" s="154" t="s">
        <v>104</v>
      </c>
      <c r="B137" s="155" t="s">
        <v>156</v>
      </c>
      <c r="C137" s="156"/>
      <c r="D137" s="157" t="s">
        <v>157</v>
      </c>
      <c r="E137" s="158" t="s">
        <v>107</v>
      </c>
      <c r="F137" s="158"/>
      <c r="G137" s="157" t="s">
        <v>158</v>
      </c>
      <c r="H137" s="157"/>
      <c r="I137" s="194"/>
    </row>
    <row r="138" hidden="1" outlineLevel="1" spans="1:9">
      <c r="A138" s="154" t="s">
        <v>104</v>
      </c>
      <c r="B138" s="155" t="s">
        <v>159</v>
      </c>
      <c r="C138" s="156"/>
      <c r="D138" s="159" t="s">
        <v>160</v>
      </c>
      <c r="E138" s="158" t="s">
        <v>111</v>
      </c>
      <c r="F138" s="158"/>
      <c r="G138" s="160" t="s">
        <v>112</v>
      </c>
      <c r="H138" s="160"/>
      <c r="I138" s="195"/>
    </row>
    <row r="139" hidden="1" outlineLevel="1" spans="1:9">
      <c r="A139" s="154" t="s">
        <v>112</v>
      </c>
      <c r="B139" s="160"/>
      <c r="C139" s="161"/>
      <c r="D139" s="160"/>
      <c r="E139" s="160"/>
      <c r="F139" s="161"/>
      <c r="G139" s="160"/>
      <c r="H139" s="160"/>
      <c r="I139" s="195"/>
    </row>
    <row r="140" hidden="1" outlineLevel="1" spans="1:9">
      <c r="A140" s="162" t="s">
        <v>104</v>
      </c>
      <c r="B140" s="163" t="s">
        <v>161</v>
      </c>
      <c r="C140" s="156"/>
      <c r="D140" s="164" t="s">
        <v>157</v>
      </c>
      <c r="E140" s="158" t="s">
        <v>107</v>
      </c>
      <c r="F140" s="158"/>
      <c r="G140" s="157" t="s">
        <v>158</v>
      </c>
      <c r="H140" s="157"/>
      <c r="I140" s="194"/>
    </row>
    <row r="141" ht="14.25" hidden="1" outlineLevel="1" spans="1:9">
      <c r="A141" s="162" t="s">
        <v>104</v>
      </c>
      <c r="B141" s="165" t="s">
        <v>159</v>
      </c>
      <c r="C141" s="166"/>
      <c r="D141" s="167" t="s">
        <v>160</v>
      </c>
      <c r="E141" s="168" t="s">
        <v>111</v>
      </c>
      <c r="F141" s="168"/>
      <c r="G141" s="169" t="s">
        <v>112</v>
      </c>
      <c r="H141" s="169"/>
      <c r="I141" s="196"/>
    </row>
    <row r="142" ht="14.25"/>
    <row r="143" ht="17.25" collapsed="1" spans="1:9">
      <c r="A143" s="170" t="s">
        <v>40</v>
      </c>
      <c r="B143" s="171"/>
      <c r="C143" s="171"/>
      <c r="D143" s="171"/>
      <c r="E143" s="171"/>
      <c r="F143" s="172"/>
      <c r="G143" s="172"/>
      <c r="H143" s="172"/>
      <c r="I143" s="197"/>
    </row>
    <row r="144" hidden="1" outlineLevel="1" spans="1:9">
      <c r="A144" s="151" t="s">
        <v>117</v>
      </c>
      <c r="B144" s="153"/>
      <c r="C144" s="152" t="s">
        <v>25</v>
      </c>
      <c r="D144" s="153"/>
      <c r="E144" s="153"/>
      <c r="F144" s="153"/>
      <c r="G144" s="153"/>
      <c r="H144" s="153"/>
      <c r="I144" s="198"/>
    </row>
    <row r="145" ht="14.25" hidden="1" outlineLevel="1" spans="1:9">
      <c r="A145" s="173" t="s">
        <v>104</v>
      </c>
      <c r="B145" s="169" t="s">
        <v>118</v>
      </c>
      <c r="C145" s="174" t="s">
        <v>236</v>
      </c>
      <c r="D145" s="175"/>
      <c r="E145" s="175"/>
      <c r="F145" s="175"/>
      <c r="G145" s="175"/>
      <c r="H145" s="175"/>
      <c r="I145" s="199"/>
    </row>
    <row r="146" ht="14.25"/>
    <row r="147" ht="17.25" collapsed="1" spans="1:9">
      <c r="A147" s="176" t="s">
        <v>33</v>
      </c>
      <c r="B147" s="177"/>
      <c r="C147" s="177"/>
      <c r="D147" s="177"/>
      <c r="E147" s="177"/>
      <c r="F147" s="172"/>
      <c r="G147" s="172"/>
      <c r="H147" s="172"/>
      <c r="I147" s="197"/>
    </row>
    <row r="148" hidden="1" outlineLevel="1" spans="1:9">
      <c r="A148" s="151" t="s">
        <v>117</v>
      </c>
      <c r="B148" s="153"/>
      <c r="C148" s="152" t="s">
        <v>25</v>
      </c>
      <c r="D148" s="153"/>
      <c r="E148" s="153"/>
      <c r="F148" s="153"/>
      <c r="G148" s="153"/>
      <c r="H148" s="153"/>
      <c r="I148" s="198"/>
    </row>
    <row r="149" ht="14.25" hidden="1" outlineLevel="1" spans="1:9">
      <c r="A149" s="173" t="s">
        <v>104</v>
      </c>
      <c r="B149" s="169" t="s">
        <v>186</v>
      </c>
      <c r="C149" s="174" t="s">
        <v>236</v>
      </c>
      <c r="D149" s="175"/>
      <c r="E149" s="175"/>
      <c r="F149" s="175"/>
      <c r="G149" s="175"/>
      <c r="H149" s="175"/>
      <c r="I149" s="199"/>
    </row>
    <row r="150" ht="14.25"/>
    <row r="151" ht="17.25" collapsed="1" spans="1:9">
      <c r="A151" s="178" t="s">
        <v>35</v>
      </c>
      <c r="B151" s="179"/>
      <c r="C151" s="179"/>
      <c r="D151" s="179"/>
      <c r="E151" s="179"/>
      <c r="F151" s="172"/>
      <c r="G151" s="172"/>
      <c r="H151" s="172"/>
      <c r="I151" s="197"/>
    </row>
    <row r="152" hidden="1" outlineLevel="1" spans="1:9">
      <c r="A152" s="151" t="s">
        <v>121</v>
      </c>
      <c r="B152" s="152"/>
      <c r="C152" s="153"/>
      <c r="D152" s="152" t="s">
        <v>25</v>
      </c>
      <c r="E152" s="152" t="s">
        <v>102</v>
      </c>
      <c r="F152" s="153"/>
      <c r="G152" s="152" t="s">
        <v>103</v>
      </c>
      <c r="H152" s="152"/>
      <c r="I152" s="193"/>
    </row>
    <row r="153" hidden="1" outlineLevel="1" spans="1:9">
      <c r="A153" s="154" t="s">
        <v>104</v>
      </c>
      <c r="B153" s="160" t="s">
        <v>237</v>
      </c>
      <c r="C153" s="161"/>
      <c r="D153" s="157" t="s">
        <v>123</v>
      </c>
      <c r="E153" s="157" t="s">
        <v>124</v>
      </c>
      <c r="F153" s="161"/>
      <c r="G153" s="157" t="s">
        <v>125</v>
      </c>
      <c r="H153" s="180"/>
      <c r="I153" s="200"/>
    </row>
    <row r="154" ht="14.25" hidden="1" outlineLevel="1" spans="1:9">
      <c r="A154" s="173" t="s">
        <v>104</v>
      </c>
      <c r="B154" s="169" t="s">
        <v>238</v>
      </c>
      <c r="C154" s="175"/>
      <c r="D154" s="169"/>
      <c r="E154" s="169"/>
      <c r="F154" s="175"/>
      <c r="G154" s="169" t="s">
        <v>33</v>
      </c>
      <c r="H154" s="175"/>
      <c r="I154" s="199"/>
    </row>
    <row r="155" ht="14.25"/>
    <row r="156" ht="14.25" collapsed="1" spans="1:9">
      <c r="A156" s="181" t="s">
        <v>239</v>
      </c>
      <c r="B156" s="182"/>
      <c r="C156" s="182"/>
      <c r="D156" s="182"/>
      <c r="E156" s="182"/>
      <c r="F156" s="182"/>
      <c r="G156" s="182"/>
      <c r="H156" s="182"/>
      <c r="I156" s="201"/>
    </row>
    <row r="157" hidden="1" outlineLevel="1" collapsed="1" spans="1:9">
      <c r="A157" s="183" t="s">
        <v>240</v>
      </c>
      <c r="B157" s="184"/>
      <c r="C157" s="184"/>
      <c r="D157" s="184"/>
      <c r="E157" s="184"/>
      <c r="F157" s="184"/>
      <c r="G157" s="184"/>
      <c r="H157" s="184"/>
      <c r="I157" s="202"/>
    </row>
    <row r="158" hidden="1" outlineLevel="2" spans="1:9">
      <c r="A158" s="185" t="s">
        <v>241</v>
      </c>
      <c r="B158" s="186"/>
      <c r="C158" s="186"/>
      <c r="D158" s="186"/>
      <c r="E158" s="186"/>
      <c r="F158" s="186"/>
      <c r="G158" s="186"/>
      <c r="H158" s="186"/>
      <c r="I158" s="203"/>
    </row>
    <row r="159" hidden="1" outlineLevel="1" collapsed="1" spans="1:9">
      <c r="A159" s="187" t="s">
        <v>242</v>
      </c>
      <c r="B159" s="186"/>
      <c r="C159" s="186"/>
      <c r="D159" s="186"/>
      <c r="E159" s="186"/>
      <c r="F159" s="186"/>
      <c r="G159" s="186"/>
      <c r="H159" s="186"/>
      <c r="I159" s="203"/>
    </row>
    <row r="160" ht="14.25" hidden="1" outlineLevel="2" spans="1:9">
      <c r="A160" s="188" t="s">
        <v>243</v>
      </c>
      <c r="B160" s="189"/>
      <c r="C160" s="189"/>
      <c r="D160" s="189"/>
      <c r="E160" s="189"/>
      <c r="F160" s="189"/>
      <c r="G160" s="189"/>
      <c r="H160" s="189"/>
      <c r="I160" s="204"/>
    </row>
  </sheetData>
  <mergeCells count="61">
    <mergeCell ref="A2:I2"/>
    <mergeCell ref="A4:J4"/>
    <mergeCell ref="A8:J8"/>
    <mergeCell ref="A12:J12"/>
    <mergeCell ref="A16:J16"/>
    <mergeCell ref="A20:J20"/>
    <mergeCell ref="A24:J24"/>
    <mergeCell ref="A28:J28"/>
    <mergeCell ref="A32:J32"/>
    <mergeCell ref="A36:J36"/>
    <mergeCell ref="A40:J40"/>
    <mergeCell ref="A44:J44"/>
    <mergeCell ref="A48:J48"/>
    <mergeCell ref="A52:J52"/>
    <mergeCell ref="A54:J54"/>
    <mergeCell ref="A71:J71"/>
    <mergeCell ref="A87:J87"/>
    <mergeCell ref="A116:J116"/>
    <mergeCell ref="A129:J129"/>
    <mergeCell ref="A135:I135"/>
    <mergeCell ref="A136:C136"/>
    <mergeCell ref="E136:F136"/>
    <mergeCell ref="G136:I136"/>
    <mergeCell ref="B137:C137"/>
    <mergeCell ref="E137:F137"/>
    <mergeCell ref="G137:I137"/>
    <mergeCell ref="B138:C138"/>
    <mergeCell ref="E138:F138"/>
    <mergeCell ref="G138:I138"/>
    <mergeCell ref="A139:C139"/>
    <mergeCell ref="E139:F139"/>
    <mergeCell ref="G139:I139"/>
    <mergeCell ref="B140:C140"/>
    <mergeCell ref="E140:F140"/>
    <mergeCell ref="G140:I140"/>
    <mergeCell ref="B141:C141"/>
    <mergeCell ref="E141:F141"/>
    <mergeCell ref="G141:I141"/>
    <mergeCell ref="A143:I143"/>
    <mergeCell ref="A144:B144"/>
    <mergeCell ref="C144:I144"/>
    <mergeCell ref="C145:I145"/>
    <mergeCell ref="A147:I147"/>
    <mergeCell ref="A148:B148"/>
    <mergeCell ref="C148:I148"/>
    <mergeCell ref="C149:I149"/>
    <mergeCell ref="A151:I151"/>
    <mergeCell ref="A152:C152"/>
    <mergeCell ref="E152:F152"/>
    <mergeCell ref="G152:I152"/>
    <mergeCell ref="B153:C153"/>
    <mergeCell ref="E153:F153"/>
    <mergeCell ref="G153:I153"/>
    <mergeCell ref="B154:C154"/>
    <mergeCell ref="E154:F154"/>
    <mergeCell ref="G154:I154"/>
    <mergeCell ref="A156:I156"/>
    <mergeCell ref="A157:I157"/>
    <mergeCell ref="A158:I158"/>
    <mergeCell ref="A159:I159"/>
    <mergeCell ref="A160:I16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9"/>
  <sheetViews>
    <sheetView workbookViewId="0">
      <pane ySplit="1" topLeftCell="A2" activePane="bottomLeft" state="frozen"/>
      <selection/>
      <selection pane="bottomLeft" activeCell="C17" sqref="C17"/>
    </sheetView>
  </sheetViews>
  <sheetFormatPr defaultColWidth="9" defaultRowHeight="13.5" outlineLevelCol="2"/>
  <cols>
    <col min="1" max="1" width="13.2583333333333" style="44" customWidth="1"/>
    <col min="2" max="2" width="8.5" style="44" customWidth="1"/>
    <col min="3" max="3" width="85" style="44" customWidth="1"/>
    <col min="4" max="4" width="24.625" style="44" customWidth="1"/>
    <col min="5" max="16384" width="9" style="44"/>
  </cols>
  <sheetData>
    <row r="1" spans="1:3">
      <c r="A1" s="44" t="s">
        <v>14</v>
      </c>
      <c r="B1" s="44" t="s">
        <v>244</v>
      </c>
      <c r="C1" s="44" t="s">
        <v>19</v>
      </c>
    </row>
    <row r="2" s="43" customFormat="1" ht="19.5" customHeight="1" collapsed="1" spans="1:3">
      <c r="A2" s="45">
        <v>42999</v>
      </c>
      <c r="B2" s="43" t="s">
        <v>245</v>
      </c>
      <c r="C2" s="46">
        <v>-200</v>
      </c>
    </row>
    <row r="3" ht="231" hidden="1" customHeight="1" outlineLevel="1" spans="1:3">
      <c r="A3" s="47"/>
      <c r="B3" s="47"/>
      <c r="C3" s="47"/>
    </row>
    <row r="4" collapsed="1" spans="1:3">
      <c r="A4" s="45">
        <v>43000</v>
      </c>
      <c r="B4" s="43" t="s">
        <v>245</v>
      </c>
      <c r="C4" s="46">
        <v>-50</v>
      </c>
    </row>
    <row r="5" ht="111.75" hidden="1" customHeight="1" outlineLevel="2" spans="1:3">
      <c r="A5" s="47"/>
      <c r="B5" s="47"/>
      <c r="C5" s="47"/>
    </row>
    <row r="6" collapsed="1" spans="1:3">
      <c r="A6" s="45">
        <v>43017</v>
      </c>
      <c r="B6" s="43" t="s">
        <v>246</v>
      </c>
      <c r="C6" s="46" t="s">
        <v>247</v>
      </c>
    </row>
    <row r="7" ht="164.25" hidden="1" customHeight="1" outlineLevel="1" spans="1:3">
      <c r="A7" s="47"/>
      <c r="B7" s="47"/>
      <c r="C7" s="47"/>
    </row>
    <row r="8" collapsed="1" spans="1:3">
      <c r="A8" s="45">
        <v>43021</v>
      </c>
      <c r="B8" s="43" t="s">
        <v>245</v>
      </c>
      <c r="C8" s="46" t="s">
        <v>248</v>
      </c>
    </row>
    <row r="9" ht="243" hidden="1" customHeight="1" outlineLevel="1" spans="1:3">
      <c r="A9" s="47"/>
      <c r="B9" s="47"/>
      <c r="C9" s="47"/>
    </row>
  </sheetData>
  <mergeCells count="4">
    <mergeCell ref="A3:C3"/>
    <mergeCell ref="A5:C5"/>
    <mergeCell ref="A7:C7"/>
    <mergeCell ref="A9:C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tabSelected="1" topLeftCell="A2" workbookViewId="0">
      <pane xSplit="5" topLeftCell="R1" activePane="topRight" state="frozen"/>
      <selection/>
      <selection pane="topRight" activeCell="T7" sqref="T7:T10"/>
    </sheetView>
  </sheetViews>
  <sheetFormatPr defaultColWidth="9" defaultRowHeight="16.5"/>
  <cols>
    <col min="1" max="1" width="9.875" style="1" customWidth="1"/>
    <col min="2" max="2" width="8.125" style="2" customWidth="1"/>
    <col min="3" max="3" width="15.25" style="3" customWidth="1"/>
    <col min="4" max="5" width="13.5" style="3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16384" width="9" style="3"/>
  </cols>
  <sheetData>
    <row r="1" ht="17.25" spans="1:5">
      <c r="A1" s="4" t="s">
        <v>249</v>
      </c>
      <c r="B1" s="5"/>
      <c r="C1" s="5"/>
      <c r="D1" s="5"/>
      <c r="E1" s="6"/>
    </row>
    <row r="2" ht="54" customHeight="1" spans="1:5">
      <c r="A2" s="7" t="s">
        <v>250</v>
      </c>
      <c r="B2" s="8"/>
      <c r="C2" s="8"/>
      <c r="D2" s="8"/>
      <c r="E2" s="9"/>
    </row>
    <row r="3" ht="17.25" spans="1:5">
      <c r="A3" s="10" t="s">
        <v>251</v>
      </c>
      <c r="B3" s="11"/>
      <c r="C3" s="11"/>
      <c r="D3" s="11"/>
      <c r="E3" s="12"/>
    </row>
    <row r="4" ht="14.25" spans="1:19">
      <c r="A4" s="13" t="s">
        <v>252</v>
      </c>
      <c r="B4" s="14"/>
      <c r="C4" s="14"/>
      <c r="D4" s="14"/>
      <c r="E4" s="15"/>
      <c r="M4" s="39">
        <v>3643</v>
      </c>
      <c r="N4" s="39">
        <v>3606</v>
      </c>
      <c r="O4" s="39">
        <v>3587</v>
      </c>
      <c r="P4" s="39">
        <v>3562</v>
      </c>
      <c r="Q4" s="39">
        <v>3526</v>
      </c>
      <c r="R4" s="39">
        <v>3505</v>
      </c>
      <c r="S4" s="39"/>
    </row>
    <row r="5" ht="14.25" spans="1:19">
      <c r="A5" s="13" t="s">
        <v>253</v>
      </c>
      <c r="B5" s="14"/>
      <c r="C5" s="14"/>
      <c r="D5" s="14"/>
      <c r="E5" s="15"/>
      <c r="M5" s="39">
        <f t="shared" ref="M5:S5" si="0">M4*(1-3.7/100)</f>
        <v>3508.209</v>
      </c>
      <c r="N5" s="39">
        <f t="shared" si="0"/>
        <v>3472.578</v>
      </c>
      <c r="O5" s="39">
        <f t="shared" si="0"/>
        <v>3454.281</v>
      </c>
      <c r="P5" s="39">
        <f t="shared" si="0"/>
        <v>3430.206</v>
      </c>
      <c r="Q5" s="39">
        <f t="shared" si="0"/>
        <v>3395.538</v>
      </c>
      <c r="R5" s="39">
        <f t="shared" si="0"/>
        <v>3375.315</v>
      </c>
      <c r="S5" s="39"/>
    </row>
    <row r="6" ht="14.25" spans="1:19">
      <c r="A6" s="13" t="s">
        <v>254</v>
      </c>
      <c r="B6" s="14"/>
      <c r="C6" s="14"/>
      <c r="D6" s="14"/>
      <c r="E6" s="15"/>
      <c r="M6" s="39">
        <f t="shared" ref="M6:S6" si="1">M4*(1-0.65/100)</f>
        <v>3619.3205</v>
      </c>
      <c r="N6" s="39">
        <f t="shared" si="1"/>
        <v>3582.561</v>
      </c>
      <c r="O6" s="39">
        <f t="shared" si="1"/>
        <v>3563.6845</v>
      </c>
      <c r="P6" s="39">
        <f t="shared" si="1"/>
        <v>3538.847</v>
      </c>
      <c r="Q6" s="39">
        <f t="shared" si="1"/>
        <v>3503.081</v>
      </c>
      <c r="R6" s="39">
        <f t="shared" si="1"/>
        <v>3482.2175</v>
      </c>
      <c r="S6" s="39"/>
    </row>
    <row r="7" ht="17.25" spans="1:20">
      <c r="A7" s="4" t="s">
        <v>255</v>
      </c>
      <c r="B7" s="16" t="s">
        <v>256</v>
      </c>
      <c r="C7" s="17"/>
      <c r="D7" s="17"/>
      <c r="E7" s="17"/>
      <c r="F7" s="18">
        <v>43413.3</v>
      </c>
      <c r="G7" s="18">
        <v>43420.3</v>
      </c>
      <c r="H7" s="18">
        <v>43424.3</v>
      </c>
      <c r="I7" s="18">
        <v>43425.3</v>
      </c>
      <c r="J7" s="18">
        <v>43426.3</v>
      </c>
      <c r="K7" s="18">
        <v>43427.3</v>
      </c>
      <c r="L7" s="18">
        <v>43430.3</v>
      </c>
      <c r="M7" s="18">
        <v>43431.3</v>
      </c>
      <c r="N7" s="18">
        <v>43432.3</v>
      </c>
      <c r="O7" s="18">
        <v>43433.3</v>
      </c>
      <c r="P7" s="18">
        <v>43434.3</v>
      </c>
      <c r="Q7" s="18">
        <v>43437.3</v>
      </c>
      <c r="R7" s="18">
        <v>43438.3</v>
      </c>
      <c r="S7" s="18">
        <v>43439.3</v>
      </c>
      <c r="T7" s="18">
        <v>43440.3</v>
      </c>
    </row>
    <row r="8" spans="1:20">
      <c r="A8" s="19">
        <v>1</v>
      </c>
      <c r="B8" s="20" t="s">
        <v>257</v>
      </c>
      <c r="C8" s="21"/>
      <c r="D8" s="21"/>
      <c r="E8" s="22"/>
      <c r="F8" s="23" t="s">
        <v>258</v>
      </c>
      <c r="G8" s="23" t="s">
        <v>258</v>
      </c>
      <c r="H8" s="23" t="s">
        <v>258</v>
      </c>
      <c r="I8" s="23" t="s">
        <v>259</v>
      </c>
      <c r="J8" s="23" t="s">
        <v>258</v>
      </c>
      <c r="K8" s="23" t="s">
        <v>258</v>
      </c>
      <c r="L8" s="23" t="s">
        <v>258</v>
      </c>
      <c r="M8" s="23" t="s">
        <v>258</v>
      </c>
      <c r="N8" s="23" t="s">
        <v>258</v>
      </c>
      <c r="O8" s="23" t="s">
        <v>258</v>
      </c>
      <c r="P8" s="23" t="s">
        <v>258</v>
      </c>
      <c r="Q8" s="23" t="s">
        <v>258</v>
      </c>
      <c r="R8" s="23" t="s">
        <v>260</v>
      </c>
      <c r="S8" s="23" t="s">
        <v>260</v>
      </c>
      <c r="T8" s="23" t="s">
        <v>261</v>
      </c>
    </row>
    <row r="9" ht="68" customHeight="1" spans="1:20">
      <c r="A9" s="24">
        <v>2</v>
      </c>
      <c r="B9" s="25" t="s">
        <v>262</v>
      </c>
      <c r="C9" s="26"/>
      <c r="D9" s="26"/>
      <c r="E9" s="27"/>
      <c r="F9" s="28" t="s">
        <v>263</v>
      </c>
      <c r="G9" s="28" t="s">
        <v>263</v>
      </c>
      <c r="H9" s="29" t="s">
        <v>263</v>
      </c>
      <c r="I9" s="29" t="s">
        <v>263</v>
      </c>
      <c r="J9" s="29" t="s">
        <v>263</v>
      </c>
      <c r="K9" s="29" t="s">
        <v>263</v>
      </c>
      <c r="L9" s="29" t="s">
        <v>263</v>
      </c>
      <c r="M9" s="29" t="s">
        <v>263</v>
      </c>
      <c r="N9" s="29" t="s">
        <v>263</v>
      </c>
      <c r="O9" s="29" t="s">
        <v>263</v>
      </c>
      <c r="P9" s="29" t="s">
        <v>263</v>
      </c>
      <c r="Q9" s="29" t="s">
        <v>263</v>
      </c>
      <c r="R9" s="29" t="s">
        <v>263</v>
      </c>
      <c r="S9" s="29" t="s">
        <v>263</v>
      </c>
      <c r="T9" s="29" t="s">
        <v>263</v>
      </c>
    </row>
    <row r="10" ht="110" customHeight="1" spans="1:20">
      <c r="A10" s="30">
        <v>3</v>
      </c>
      <c r="B10" s="31" t="s">
        <v>264</v>
      </c>
      <c r="C10" s="32"/>
      <c r="D10" s="32"/>
      <c r="E10" s="33"/>
      <c r="F10" s="34" t="s">
        <v>265</v>
      </c>
      <c r="G10" s="34" t="s">
        <v>266</v>
      </c>
      <c r="H10" s="34" t="s">
        <v>267</v>
      </c>
      <c r="I10" s="34" t="s">
        <v>268</v>
      </c>
      <c r="J10" s="34" t="s">
        <v>269</v>
      </c>
      <c r="K10" s="34" t="s">
        <v>270</v>
      </c>
      <c r="L10" s="34" t="s">
        <v>271</v>
      </c>
      <c r="M10" s="34" t="s">
        <v>272</v>
      </c>
      <c r="N10" s="34" t="s">
        <v>273</v>
      </c>
      <c r="O10" s="34" t="s">
        <v>274</v>
      </c>
      <c r="P10" s="34" t="s">
        <v>275</v>
      </c>
      <c r="Q10" s="34" t="s">
        <v>276</v>
      </c>
      <c r="R10" s="34" t="s">
        <v>277</v>
      </c>
      <c r="S10" s="34" t="s">
        <v>277</v>
      </c>
      <c r="T10" s="34" t="s">
        <v>278</v>
      </c>
    </row>
    <row r="11" spans="1:20">
      <c r="A11" s="35" t="s">
        <v>279</v>
      </c>
      <c r="B11" s="36"/>
      <c r="C11" s="36"/>
      <c r="D11" s="36"/>
      <c r="E11" s="36"/>
      <c r="F11" s="37"/>
      <c r="G11" s="37"/>
      <c r="H11" s="38" t="s">
        <v>280</v>
      </c>
      <c r="I11" s="38" t="s">
        <v>281</v>
      </c>
      <c r="J11" s="38"/>
      <c r="K11" s="37"/>
      <c r="L11" s="37"/>
      <c r="M11" s="37"/>
      <c r="N11" s="37"/>
      <c r="O11" s="37"/>
      <c r="P11" s="38">
        <v>3358</v>
      </c>
      <c r="Q11" s="38"/>
      <c r="R11" s="37"/>
      <c r="S11" s="37"/>
      <c r="T11" s="37"/>
    </row>
    <row r="12" ht="14.25" spans="1:20">
      <c r="A12" s="35" t="s">
        <v>282</v>
      </c>
      <c r="B12" s="36"/>
      <c r="C12" s="36"/>
      <c r="D12" s="36"/>
      <c r="E12" s="36"/>
      <c r="F12" s="37"/>
      <c r="G12" s="37"/>
      <c r="H12" s="37"/>
      <c r="I12" s="40">
        <v>910</v>
      </c>
      <c r="J12" s="38"/>
      <c r="K12" s="37"/>
      <c r="L12" s="37"/>
      <c r="M12" s="37"/>
      <c r="N12" s="37"/>
      <c r="O12" s="37"/>
      <c r="P12" s="37"/>
      <c r="Q12" s="37">
        <v>3422</v>
      </c>
      <c r="R12" s="37"/>
      <c r="S12" s="37"/>
      <c r="T12" s="37"/>
    </row>
    <row r="13" ht="14.25" spans="1:20">
      <c r="A13" s="35" t="s">
        <v>283</v>
      </c>
      <c r="B13" s="36"/>
      <c r="C13" s="36"/>
      <c r="D13" s="36"/>
      <c r="E13" s="36"/>
      <c r="F13" s="37"/>
      <c r="G13" s="37"/>
      <c r="H13" s="37"/>
      <c r="I13" s="38" t="s">
        <v>284</v>
      </c>
      <c r="J13" s="41"/>
      <c r="K13" s="37"/>
      <c r="L13" s="37"/>
      <c r="M13" s="37"/>
      <c r="N13" s="37"/>
      <c r="O13" s="37"/>
      <c r="P13" s="37"/>
      <c r="Q13" s="37">
        <v>3422</v>
      </c>
      <c r="R13" s="37"/>
      <c r="S13" s="37"/>
      <c r="T13" s="37"/>
    </row>
    <row r="14" ht="14.25" spans="1:20">
      <c r="A14" s="35" t="s">
        <v>285</v>
      </c>
      <c r="B14" s="36"/>
      <c r="C14" s="36"/>
      <c r="D14" s="36"/>
      <c r="E14" s="36"/>
      <c r="F14" s="37"/>
      <c r="G14" s="37"/>
      <c r="H14" s="37"/>
      <c r="I14" s="38" t="s">
        <v>286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>
        <v>3524</v>
      </c>
    </row>
    <row r="15" ht="14.25" spans="1:20">
      <c r="A15" s="35" t="s">
        <v>287</v>
      </c>
      <c r="B15" s="36"/>
      <c r="C15" s="36"/>
      <c r="D15" s="36"/>
      <c r="E15" s="36"/>
      <c r="F15" s="37"/>
      <c r="G15" s="37"/>
      <c r="H15" s="37"/>
      <c r="I15" s="3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42">
        <f>(Q13-T14)*10</f>
        <v>-1020</v>
      </c>
    </row>
    <row r="16" ht="14.25" spans="1:20">
      <c r="A16" s="35" t="s">
        <v>288</v>
      </c>
      <c r="B16" s="36"/>
      <c r="C16" s="36"/>
      <c r="D16" s="36"/>
      <c r="E16" s="36"/>
      <c r="F16" s="37"/>
      <c r="G16" s="37"/>
      <c r="H16" s="37"/>
      <c r="I16" s="41">
        <v>1000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ht="14.25" spans="1:20">
      <c r="A17" s="35" t="s">
        <v>289</v>
      </c>
      <c r="B17" s="36"/>
      <c r="C17" s="36"/>
      <c r="D17" s="36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>
        <v>3331</v>
      </c>
      <c r="R17" s="37"/>
      <c r="S17" s="37"/>
      <c r="T17" s="37"/>
    </row>
    <row r="18" ht="14.25" spans="1:20">
      <c r="A18" s="35" t="s">
        <v>290</v>
      </c>
      <c r="B18" s="36"/>
      <c r="C18" s="36"/>
      <c r="D18" s="36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>
        <v>3331</v>
      </c>
      <c r="R18" s="37"/>
      <c r="S18" s="37"/>
      <c r="T18" s="37"/>
    </row>
    <row r="19" ht="14.25" spans="1:20">
      <c r="A19" s="35" t="s">
        <v>291</v>
      </c>
      <c r="B19" s="36"/>
      <c r="C19" s="36"/>
      <c r="D19" s="36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>
        <v>3462</v>
      </c>
    </row>
    <row r="20" ht="14.25" spans="1:20">
      <c r="A20" s="35" t="s">
        <v>291</v>
      </c>
      <c r="B20" s="36"/>
      <c r="C20" s="36"/>
      <c r="D20" s="36"/>
      <c r="E20" s="36"/>
      <c r="S20" s="37"/>
      <c r="T20" s="42">
        <f>(Q18-T19)*10</f>
        <v>-1310</v>
      </c>
    </row>
  </sheetData>
  <mergeCells count="20">
    <mergeCell ref="A1:E1"/>
    <mergeCell ref="A2:E2"/>
    <mergeCell ref="A3:E3"/>
    <mergeCell ref="A4:E4"/>
    <mergeCell ref="A5:E5"/>
    <mergeCell ref="A6:E6"/>
    <mergeCell ref="B7:E7"/>
    <mergeCell ref="B8:E8"/>
    <mergeCell ref="B9:E9"/>
    <mergeCell ref="B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266"/>
  <sheetViews>
    <sheetView workbookViewId="0">
      <pane ySplit="1" topLeftCell="A256" activePane="bottomLeft" state="frozen"/>
      <selection/>
      <selection pane="bottomLeft" activeCell="B265" sqref="B265:M266"/>
    </sheetView>
  </sheetViews>
  <sheetFormatPr defaultColWidth="9" defaultRowHeight="13.5"/>
  <cols>
    <col min="1" max="1" width="12.875" style="699" customWidth="1"/>
    <col min="2" max="2" width="11.125" style="699" customWidth="1"/>
    <col min="3" max="3" width="9" style="699"/>
    <col min="4" max="5" width="11.875" style="699" customWidth="1"/>
    <col min="6" max="7" width="9.5" style="699" customWidth="1"/>
    <col min="8" max="8" width="8.375" style="699" customWidth="1"/>
    <col min="9" max="9" width="10.375" style="699" customWidth="1"/>
    <col min="10" max="10" width="9.375" style="699" customWidth="1"/>
    <col min="11" max="11" width="8.75" style="699" customWidth="1"/>
    <col min="12" max="12" width="9.75833333333333" style="699" customWidth="1"/>
    <col min="13" max="13" width="9" style="699"/>
    <col min="14" max="14" width="39.125" style="699" customWidth="1"/>
    <col min="15" max="15" width="16" style="699" customWidth="1"/>
    <col min="16" max="16384" width="9" style="699"/>
  </cols>
  <sheetData>
    <row r="1" spans="1:9">
      <c r="A1" s="48" t="s">
        <v>13</v>
      </c>
      <c r="B1" s="49" t="s">
        <v>14</v>
      </c>
      <c r="C1" s="50" t="s">
        <v>15</v>
      </c>
      <c r="D1" s="50" t="s">
        <v>9</v>
      </c>
      <c r="E1" s="51" t="s">
        <v>16</v>
      </c>
      <c r="F1" s="50" t="s">
        <v>17</v>
      </c>
      <c r="G1" s="50" t="s">
        <v>18</v>
      </c>
      <c r="H1" s="50" t="s">
        <v>19</v>
      </c>
      <c r="I1" s="113" t="s">
        <v>20</v>
      </c>
    </row>
    <row r="2" ht="17.25" collapsed="1" spans="1:15">
      <c r="A2" s="700" t="s">
        <v>21</v>
      </c>
      <c r="B2" s="701"/>
      <c r="C2" s="701"/>
      <c r="D2" s="701"/>
      <c r="E2" s="701"/>
      <c r="F2" s="701"/>
      <c r="G2" s="701"/>
      <c r="H2" s="701"/>
      <c r="I2" s="712"/>
      <c r="K2" s="205"/>
      <c r="L2" s="205"/>
      <c r="M2" s="205"/>
      <c r="N2" s="205"/>
      <c r="O2" s="205"/>
    </row>
    <row r="3" ht="16.5" hidden="1" outlineLevel="1" spans="1:15">
      <c r="A3" s="702">
        <v>1</v>
      </c>
      <c r="B3" s="55">
        <v>40112</v>
      </c>
      <c r="C3" s="56">
        <v>3994</v>
      </c>
      <c r="D3" s="56">
        <v>3795</v>
      </c>
      <c r="E3" s="57">
        <f t="shared" ref="E3:E23" si="0">(C3-D3)/C3</f>
        <v>0.0498247371056585</v>
      </c>
      <c r="F3" s="56">
        <f>(C3-D3)*10</f>
        <v>1990</v>
      </c>
      <c r="G3" s="56">
        <v>4410</v>
      </c>
      <c r="H3" s="58">
        <f t="shared" ref="H3:H23" si="1">(G3-C3)*10</f>
        <v>4160</v>
      </c>
      <c r="I3" s="115">
        <f>H3/(F3)</f>
        <v>2.09045226130653</v>
      </c>
      <c r="K3" s="205"/>
      <c r="L3" s="205"/>
      <c r="M3" s="713"/>
      <c r="N3" s="205"/>
      <c r="O3" s="713"/>
    </row>
    <row r="4" ht="16.5" hidden="1" outlineLevel="1" spans="1:15">
      <c r="A4" s="702">
        <v>2</v>
      </c>
      <c r="B4" s="55">
        <v>40221</v>
      </c>
      <c r="C4" s="56">
        <v>4352</v>
      </c>
      <c r="D4" s="56">
        <v>4282</v>
      </c>
      <c r="E4" s="320">
        <f t="shared" si="0"/>
        <v>0.0160845588235294</v>
      </c>
      <c r="F4" s="56">
        <f t="shared" ref="F4:F23" si="2">(C4-D4)*10</f>
        <v>700</v>
      </c>
      <c r="G4" s="56">
        <v>4745</v>
      </c>
      <c r="H4" s="58">
        <f t="shared" si="1"/>
        <v>3930</v>
      </c>
      <c r="I4" s="115">
        <f>H4/(F4)</f>
        <v>5.61428571428571</v>
      </c>
      <c r="K4" s="205"/>
      <c r="L4" s="205"/>
      <c r="M4" s="714"/>
      <c r="N4" s="205"/>
      <c r="O4" s="205"/>
    </row>
    <row r="5" ht="16.5" hidden="1" outlineLevel="1" spans="1:15">
      <c r="A5" s="702">
        <v>3</v>
      </c>
      <c r="B5" s="55">
        <v>40422</v>
      </c>
      <c r="C5" s="56">
        <v>4349</v>
      </c>
      <c r="D5" s="56">
        <v>4302</v>
      </c>
      <c r="E5" s="320">
        <f t="shared" si="0"/>
        <v>0.0108070820878363</v>
      </c>
      <c r="F5" s="56">
        <f t="shared" si="2"/>
        <v>470</v>
      </c>
      <c r="G5" s="56">
        <v>4389</v>
      </c>
      <c r="H5" s="58">
        <f t="shared" si="1"/>
        <v>400</v>
      </c>
      <c r="I5" s="115">
        <f>H5/(F5)</f>
        <v>0.851063829787234</v>
      </c>
      <c r="K5" s="205"/>
      <c r="L5" s="205"/>
      <c r="M5" s="205"/>
      <c r="N5" s="205"/>
      <c r="O5" s="205"/>
    </row>
    <row r="6" ht="16.5" hidden="1" outlineLevel="1" spans="1:15">
      <c r="A6" s="702">
        <v>4</v>
      </c>
      <c r="B6" s="55">
        <v>40464</v>
      </c>
      <c r="C6" s="56">
        <v>4425</v>
      </c>
      <c r="D6" s="56">
        <v>4395</v>
      </c>
      <c r="E6" s="320">
        <f t="shared" si="0"/>
        <v>0.00677966101694915</v>
      </c>
      <c r="F6" s="56">
        <f t="shared" si="2"/>
        <v>300</v>
      </c>
      <c r="G6" s="56">
        <v>5007</v>
      </c>
      <c r="H6" s="58">
        <f t="shared" si="1"/>
        <v>5820</v>
      </c>
      <c r="I6" s="115">
        <f>H6/(F6)</f>
        <v>19.4</v>
      </c>
      <c r="K6" s="205"/>
      <c r="L6" s="205"/>
      <c r="M6" s="713"/>
      <c r="N6" s="205"/>
      <c r="O6" s="205"/>
    </row>
    <row r="7" ht="16.5" hidden="1" outlineLevel="1" spans="1:15">
      <c r="A7" s="702">
        <v>5</v>
      </c>
      <c r="B7" s="55">
        <v>40630</v>
      </c>
      <c r="C7" s="56">
        <v>4779</v>
      </c>
      <c r="D7" s="56">
        <v>4756</v>
      </c>
      <c r="E7" s="320">
        <f t="shared" si="0"/>
        <v>0.00481272232684662</v>
      </c>
      <c r="F7" s="56">
        <f t="shared" si="2"/>
        <v>230</v>
      </c>
      <c r="G7" s="56">
        <v>4849</v>
      </c>
      <c r="H7" s="58">
        <f t="shared" si="1"/>
        <v>700</v>
      </c>
      <c r="I7" s="115">
        <f>H7/(F7)</f>
        <v>3.04347826086957</v>
      </c>
      <c r="K7" s="205"/>
      <c r="L7" s="205"/>
      <c r="M7" s="714"/>
      <c r="N7" s="205"/>
      <c r="O7" s="205"/>
    </row>
    <row r="8" ht="16.5" hidden="1" outlineLevel="1" spans="1:15">
      <c r="A8" s="702">
        <v>6</v>
      </c>
      <c r="B8" s="55">
        <v>40693</v>
      </c>
      <c r="C8" s="56">
        <v>4876</v>
      </c>
      <c r="D8" s="56">
        <v>4835</v>
      </c>
      <c r="E8" s="320">
        <f t="shared" si="0"/>
        <v>0.00840853158326497</v>
      </c>
      <c r="F8" s="56">
        <f t="shared" si="2"/>
        <v>410</v>
      </c>
      <c r="G8" s="56">
        <v>4800</v>
      </c>
      <c r="H8" s="388">
        <f t="shared" si="1"/>
        <v>-760</v>
      </c>
      <c r="I8" s="419">
        <f>(-H8-F8)/F8</f>
        <v>0.853658536585366</v>
      </c>
      <c r="K8" s="205"/>
      <c r="L8" s="205"/>
      <c r="M8" s="205"/>
      <c r="N8" s="205"/>
      <c r="O8" s="205"/>
    </row>
    <row r="9" ht="16.5" hidden="1" outlineLevel="1" spans="1:15">
      <c r="A9" s="702">
        <v>7</v>
      </c>
      <c r="B9" s="55">
        <v>40735</v>
      </c>
      <c r="C9" s="56">
        <v>4857</v>
      </c>
      <c r="D9" s="56">
        <v>4756</v>
      </c>
      <c r="E9" s="320">
        <f t="shared" si="0"/>
        <v>0.0207947292567428</v>
      </c>
      <c r="F9" s="56">
        <f t="shared" si="2"/>
        <v>1010</v>
      </c>
      <c r="G9" s="56">
        <v>4802</v>
      </c>
      <c r="H9" s="703">
        <f t="shared" si="1"/>
        <v>-550</v>
      </c>
      <c r="I9" s="121">
        <f>(-H9-F9)/F9</f>
        <v>-0.455445544554455</v>
      </c>
      <c r="K9" s="205"/>
      <c r="L9" s="205"/>
      <c r="M9" s="713"/>
      <c r="N9" s="205"/>
      <c r="O9" s="713"/>
    </row>
    <row r="10" ht="16.5" hidden="1" outlineLevel="1" spans="1:15">
      <c r="A10" s="702">
        <v>8</v>
      </c>
      <c r="B10" s="55">
        <v>40966</v>
      </c>
      <c r="C10" s="56">
        <v>4280</v>
      </c>
      <c r="D10" s="56">
        <v>4258</v>
      </c>
      <c r="E10" s="320">
        <f t="shared" si="0"/>
        <v>0.00514018691588785</v>
      </c>
      <c r="F10" s="56">
        <f t="shared" si="2"/>
        <v>220</v>
      </c>
      <c r="G10" s="56">
        <v>4340</v>
      </c>
      <c r="H10" s="58">
        <f t="shared" si="1"/>
        <v>600</v>
      </c>
      <c r="I10" s="115">
        <f>H10/(F10)</f>
        <v>2.72727272727273</v>
      </c>
      <c r="K10" s="205"/>
      <c r="L10" s="205"/>
      <c r="M10" s="714"/>
      <c r="N10" s="205"/>
      <c r="O10" s="205"/>
    </row>
    <row r="11" ht="16.5" hidden="1" outlineLevel="1" spans="1:9">
      <c r="A11" s="702">
        <v>9</v>
      </c>
      <c r="B11" s="55">
        <v>41253</v>
      </c>
      <c r="C11" s="56">
        <v>3680</v>
      </c>
      <c r="D11" s="56">
        <v>3584</v>
      </c>
      <c r="E11" s="57">
        <f t="shared" si="0"/>
        <v>0.0260869565217391</v>
      </c>
      <c r="F11" s="56">
        <f t="shared" si="2"/>
        <v>960</v>
      </c>
      <c r="G11" s="56">
        <v>3995</v>
      </c>
      <c r="H11" s="58">
        <f t="shared" si="1"/>
        <v>3150</v>
      </c>
      <c r="I11" s="115">
        <f t="shared" ref="I11:I12" si="3">H11/(F11)</f>
        <v>3.28125</v>
      </c>
    </row>
    <row r="12" ht="16.5" hidden="1" outlineLevel="1" spans="1:9">
      <c r="A12" s="702">
        <v>10</v>
      </c>
      <c r="B12" s="55">
        <v>41493</v>
      </c>
      <c r="C12" s="56">
        <v>3702</v>
      </c>
      <c r="D12" s="56">
        <v>3654</v>
      </c>
      <c r="E12" s="320">
        <f t="shared" si="0"/>
        <v>0.0129659643435981</v>
      </c>
      <c r="F12" s="56">
        <f t="shared" si="2"/>
        <v>480</v>
      </c>
      <c r="G12" s="56">
        <v>3742</v>
      </c>
      <c r="H12" s="58">
        <f t="shared" si="1"/>
        <v>400</v>
      </c>
      <c r="I12" s="115">
        <f t="shared" si="3"/>
        <v>0.833333333333333</v>
      </c>
    </row>
    <row r="13" ht="16.5" hidden="1" outlineLevel="1" spans="1:9">
      <c r="A13" s="702">
        <v>11</v>
      </c>
      <c r="B13" s="55">
        <v>41579</v>
      </c>
      <c r="C13" s="56">
        <v>3621</v>
      </c>
      <c r="D13" s="56">
        <v>3589</v>
      </c>
      <c r="E13" s="320">
        <f t="shared" si="0"/>
        <v>0.00883733775200221</v>
      </c>
      <c r="F13" s="56">
        <f t="shared" si="2"/>
        <v>320</v>
      </c>
      <c r="G13" s="56">
        <v>3578</v>
      </c>
      <c r="H13" s="703">
        <f t="shared" si="1"/>
        <v>-430</v>
      </c>
      <c r="I13" s="121">
        <f>(-H13-F13)/F13</f>
        <v>0.34375</v>
      </c>
    </row>
    <row r="14" ht="16.5" hidden="1" outlineLevel="1" spans="1:9">
      <c r="A14" s="702">
        <v>12</v>
      </c>
      <c r="B14" s="55">
        <v>41598</v>
      </c>
      <c r="C14" s="56">
        <v>3631</v>
      </c>
      <c r="D14" s="56">
        <v>3602</v>
      </c>
      <c r="E14" s="320">
        <f t="shared" si="0"/>
        <v>0.00798678050123933</v>
      </c>
      <c r="F14" s="56">
        <f t="shared" si="2"/>
        <v>290</v>
      </c>
      <c r="G14" s="56">
        <v>3659</v>
      </c>
      <c r="H14" s="58">
        <f t="shared" si="1"/>
        <v>280</v>
      </c>
      <c r="I14" s="115">
        <f>H14/(F14)</f>
        <v>0.96551724137931</v>
      </c>
    </row>
    <row r="15" ht="16.5" hidden="1" outlineLevel="1" spans="1:9">
      <c r="A15" s="702">
        <v>13</v>
      </c>
      <c r="B15" s="55">
        <v>42388</v>
      </c>
      <c r="C15" s="56">
        <v>1840</v>
      </c>
      <c r="D15" s="56">
        <v>1769</v>
      </c>
      <c r="E15" s="57">
        <f t="shared" si="0"/>
        <v>0.0385869565217391</v>
      </c>
      <c r="F15" s="56">
        <f t="shared" si="2"/>
        <v>710</v>
      </c>
      <c r="G15" s="56">
        <v>2326</v>
      </c>
      <c r="H15" s="58">
        <f t="shared" si="1"/>
        <v>4860</v>
      </c>
      <c r="I15" s="115">
        <f t="shared" ref="I15:I18" si="4">H15/(F15)</f>
        <v>6.84507042253521</v>
      </c>
    </row>
    <row r="16" ht="16.5" hidden="1" outlineLevel="1" spans="1:9">
      <c r="A16" s="702">
        <v>14</v>
      </c>
      <c r="B16" s="55">
        <v>42527</v>
      </c>
      <c r="C16" s="56">
        <v>2054</v>
      </c>
      <c r="D16" s="56">
        <v>2010</v>
      </c>
      <c r="E16" s="320">
        <f t="shared" si="0"/>
        <v>0.0214216163583252</v>
      </c>
      <c r="F16" s="56">
        <f t="shared" si="2"/>
        <v>440</v>
      </c>
      <c r="G16" s="56">
        <v>2289</v>
      </c>
      <c r="H16" s="58">
        <f t="shared" si="1"/>
        <v>2350</v>
      </c>
      <c r="I16" s="115">
        <f t="shared" si="4"/>
        <v>5.34090909090909</v>
      </c>
    </row>
    <row r="17" ht="16.5" hidden="1" outlineLevel="1" spans="1:9">
      <c r="A17" s="702">
        <v>15</v>
      </c>
      <c r="B17" s="55">
        <v>42578</v>
      </c>
      <c r="C17" s="56">
        <v>2399</v>
      </c>
      <c r="D17" s="56">
        <v>2387</v>
      </c>
      <c r="E17" s="320">
        <f t="shared" si="0"/>
        <v>0.00500208420175073</v>
      </c>
      <c r="F17" s="56">
        <f t="shared" si="2"/>
        <v>120</v>
      </c>
      <c r="G17" s="56">
        <v>2428</v>
      </c>
      <c r="H17" s="58">
        <f t="shared" si="1"/>
        <v>290</v>
      </c>
      <c r="I17" s="115">
        <f t="shared" si="4"/>
        <v>2.41666666666667</v>
      </c>
    </row>
    <row r="18" ht="16.5" hidden="1" outlineLevel="1" spans="1:9">
      <c r="A18" s="702">
        <v>16</v>
      </c>
      <c r="B18" s="55">
        <v>42654</v>
      </c>
      <c r="C18" s="56">
        <v>2342</v>
      </c>
      <c r="D18" s="56">
        <v>2295</v>
      </c>
      <c r="E18" s="320">
        <f t="shared" si="0"/>
        <v>0.020068317677199</v>
      </c>
      <c r="F18" s="56">
        <f t="shared" si="2"/>
        <v>470</v>
      </c>
      <c r="G18" s="56">
        <v>3166</v>
      </c>
      <c r="H18" s="58">
        <f t="shared" si="1"/>
        <v>8240</v>
      </c>
      <c r="I18" s="115">
        <f t="shared" si="4"/>
        <v>17.531914893617</v>
      </c>
    </row>
    <row r="19" ht="16.5" hidden="1" outlineLevel="1" spans="1:9">
      <c r="A19" s="702">
        <v>17</v>
      </c>
      <c r="B19" s="55">
        <v>42745</v>
      </c>
      <c r="C19" s="56">
        <v>3162</v>
      </c>
      <c r="D19" s="56">
        <v>3058</v>
      </c>
      <c r="E19" s="57">
        <f t="shared" si="0"/>
        <v>0.0328905755850727</v>
      </c>
      <c r="F19" s="56">
        <f t="shared" si="2"/>
        <v>1040</v>
      </c>
      <c r="G19" s="56">
        <v>3158</v>
      </c>
      <c r="H19" s="703">
        <f t="shared" si="1"/>
        <v>-40</v>
      </c>
      <c r="I19" s="121">
        <f>(-H19-F19)/F19</f>
        <v>-0.961538461538462</v>
      </c>
    </row>
    <row r="20" ht="16.5" hidden="1" outlineLevel="1" spans="1:9">
      <c r="A20" s="702">
        <v>18</v>
      </c>
      <c r="B20" s="55">
        <v>42774</v>
      </c>
      <c r="C20" s="56">
        <v>3234</v>
      </c>
      <c r="D20" s="56">
        <v>3196</v>
      </c>
      <c r="E20" s="320">
        <f t="shared" si="0"/>
        <v>0.0117501546072975</v>
      </c>
      <c r="F20" s="56">
        <f t="shared" si="2"/>
        <v>380</v>
      </c>
      <c r="G20" s="56">
        <v>3375</v>
      </c>
      <c r="H20" s="58">
        <f t="shared" si="1"/>
        <v>1410</v>
      </c>
      <c r="I20" s="115">
        <f>H20/(F20)</f>
        <v>3.71052631578947</v>
      </c>
    </row>
    <row r="21" ht="16.5" hidden="1" outlineLevel="1" spans="1:9">
      <c r="A21" s="702">
        <v>19</v>
      </c>
      <c r="B21" s="55">
        <v>42807</v>
      </c>
      <c r="C21" s="56">
        <v>3534</v>
      </c>
      <c r="D21" s="56">
        <v>3460</v>
      </c>
      <c r="E21" s="320">
        <f t="shared" si="0"/>
        <v>0.0209394453876627</v>
      </c>
      <c r="F21" s="56">
        <f t="shared" si="2"/>
        <v>740</v>
      </c>
      <c r="G21" s="56">
        <v>3244</v>
      </c>
      <c r="H21" s="388">
        <f t="shared" si="1"/>
        <v>-2900</v>
      </c>
      <c r="I21" s="419">
        <f>(-H21-F21)/F21</f>
        <v>2.91891891891892</v>
      </c>
    </row>
    <row r="22" ht="16.5" hidden="1" outlineLevel="1" spans="1:9">
      <c r="A22" s="704">
        <v>20</v>
      </c>
      <c r="B22" s="55">
        <v>42874</v>
      </c>
      <c r="C22" s="56">
        <v>3214</v>
      </c>
      <c r="D22" s="56">
        <v>3019</v>
      </c>
      <c r="E22" s="57">
        <f t="shared" si="0"/>
        <v>0.0606720597386434</v>
      </c>
      <c r="F22" s="56">
        <f t="shared" si="2"/>
        <v>1950</v>
      </c>
      <c r="G22" s="56">
        <v>2990</v>
      </c>
      <c r="H22" s="388">
        <f t="shared" si="1"/>
        <v>-2240</v>
      </c>
      <c r="I22" s="121">
        <f>(-H22-F22)/F22</f>
        <v>0.148717948717949</v>
      </c>
    </row>
    <row r="23" ht="17.25" hidden="1" outlineLevel="1" collapsed="1" spans="1:9">
      <c r="A23" s="705">
        <v>21</v>
      </c>
      <c r="B23" s="55">
        <v>42913</v>
      </c>
      <c r="C23" s="85">
        <v>3187</v>
      </c>
      <c r="D23" s="85">
        <v>3020</v>
      </c>
      <c r="E23" s="294">
        <f t="shared" si="0"/>
        <v>0.0524003765296517</v>
      </c>
      <c r="F23" s="85">
        <f t="shared" si="2"/>
        <v>1670</v>
      </c>
      <c r="G23" s="85">
        <v>3790</v>
      </c>
      <c r="H23" s="295">
        <f t="shared" si="1"/>
        <v>6030</v>
      </c>
      <c r="I23" s="115">
        <f t="shared" ref="I23" si="5">H23/(F23)</f>
        <v>3.61077844311377</v>
      </c>
    </row>
    <row r="24" ht="17.25" hidden="1" outlineLevel="2" spans="1:11">
      <c r="A24" s="595" t="s">
        <v>22</v>
      </c>
      <c r="B24" s="391"/>
      <c r="C24" s="391"/>
      <c r="D24" s="391"/>
      <c r="E24" s="391"/>
      <c r="F24" s="391"/>
      <c r="G24" s="391"/>
      <c r="H24" s="391"/>
      <c r="I24" s="391"/>
      <c r="J24" s="391"/>
      <c r="K24" s="640"/>
    </row>
    <row r="25" ht="36" hidden="1" outlineLevel="2" spans="1:11">
      <c r="A25" s="392" t="s">
        <v>23</v>
      </c>
      <c r="B25" s="393" t="s">
        <v>14</v>
      </c>
      <c r="C25" s="394" t="s">
        <v>15</v>
      </c>
      <c r="D25" s="394" t="s">
        <v>9</v>
      </c>
      <c r="E25" s="596" t="s">
        <v>16</v>
      </c>
      <c r="F25" s="394" t="s">
        <v>17</v>
      </c>
      <c r="G25" s="597" t="s">
        <v>24</v>
      </c>
      <c r="H25" s="394" t="s">
        <v>25</v>
      </c>
      <c r="I25" s="395" t="s">
        <v>19</v>
      </c>
      <c r="J25" s="396" t="s">
        <v>26</v>
      </c>
      <c r="K25" s="641" t="s">
        <v>27</v>
      </c>
    </row>
    <row r="26" hidden="1" outlineLevel="2" collapsed="1" spans="1:11">
      <c r="A26" s="706" t="s">
        <v>28</v>
      </c>
      <c r="B26" s="707"/>
      <c r="C26" s="707"/>
      <c r="D26" s="707"/>
      <c r="E26" s="707"/>
      <c r="F26" s="707"/>
      <c r="G26" s="707"/>
      <c r="H26" s="707"/>
      <c r="I26" s="707"/>
      <c r="J26" s="707"/>
      <c r="K26" s="715"/>
    </row>
    <row r="27" ht="16.5" hidden="1" outlineLevel="3" spans="1:11">
      <c r="A27" s="598">
        <f>B27-B23</f>
        <v>0</v>
      </c>
      <c r="B27" s="102">
        <v>42913</v>
      </c>
      <c r="C27" s="103">
        <v>3187</v>
      </c>
      <c r="D27" s="103">
        <v>3020</v>
      </c>
      <c r="E27" s="104">
        <f>(C27-D27)/C27</f>
        <v>0.0524003765296517</v>
      </c>
      <c r="F27" s="103">
        <f>(C27-D27)*10</f>
        <v>1670</v>
      </c>
      <c r="G27" s="708" t="s">
        <v>29</v>
      </c>
      <c r="H27" s="600" t="s">
        <v>30</v>
      </c>
      <c r="I27" s="642"/>
      <c r="J27" s="600"/>
      <c r="K27" s="643"/>
    </row>
    <row r="28" ht="16.5" hidden="1" outlineLevel="3" spans="1:11">
      <c r="A28" s="598">
        <f>B28-B23</f>
        <v>1</v>
      </c>
      <c r="B28" s="102">
        <v>42914</v>
      </c>
      <c r="C28" s="88">
        <v>3244</v>
      </c>
      <c r="D28" s="103">
        <v>3030</v>
      </c>
      <c r="E28" s="104">
        <f t="shared" ref="E28:E44" si="6">(C28-D28)/C28</f>
        <v>0.0659679408138101</v>
      </c>
      <c r="F28" s="103">
        <f t="shared" ref="F28:F54" si="7">(C28-D28)*10</f>
        <v>2140</v>
      </c>
      <c r="G28" s="708" t="s">
        <v>29</v>
      </c>
      <c r="H28" s="600" t="s">
        <v>30</v>
      </c>
      <c r="I28" s="644"/>
      <c r="J28" s="549"/>
      <c r="K28" s="648"/>
    </row>
    <row r="29" ht="16.5" hidden="1" outlineLevel="3" spans="1:11">
      <c r="A29" s="598">
        <f>B29-B23</f>
        <v>2</v>
      </c>
      <c r="B29" s="102">
        <v>42915</v>
      </c>
      <c r="C29" s="88">
        <v>3263</v>
      </c>
      <c r="D29" s="88">
        <v>3045</v>
      </c>
      <c r="E29" s="104">
        <f t="shared" si="6"/>
        <v>0.0668096843395648</v>
      </c>
      <c r="F29" s="103">
        <f t="shared" si="7"/>
        <v>2180</v>
      </c>
      <c r="G29" s="708" t="s">
        <v>29</v>
      </c>
      <c r="H29" s="600" t="s">
        <v>30</v>
      </c>
      <c r="I29" s="644"/>
      <c r="J29" s="549"/>
      <c r="K29" s="648"/>
    </row>
    <row r="30" ht="16.5" hidden="1" outlineLevel="3" spans="1:11">
      <c r="A30" s="598">
        <f>B30-B23</f>
        <v>3</v>
      </c>
      <c r="B30" s="102">
        <v>42916</v>
      </c>
      <c r="C30" s="88">
        <v>3310</v>
      </c>
      <c r="D30" s="88">
        <v>3066</v>
      </c>
      <c r="E30" s="104">
        <f t="shared" si="6"/>
        <v>0.0737160120845921</v>
      </c>
      <c r="F30" s="103">
        <f t="shared" si="7"/>
        <v>2440</v>
      </c>
      <c r="G30" s="708" t="s">
        <v>29</v>
      </c>
      <c r="H30" s="600" t="s">
        <v>30</v>
      </c>
      <c r="I30" s="644"/>
      <c r="J30" s="549"/>
      <c r="K30" s="648"/>
    </row>
    <row r="31" ht="16.5" hidden="1" outlineLevel="3" spans="1:11">
      <c r="A31" s="598">
        <f>B31-B23</f>
        <v>6</v>
      </c>
      <c r="B31" s="102">
        <v>42919</v>
      </c>
      <c r="C31" s="88">
        <v>3376</v>
      </c>
      <c r="D31" s="88">
        <v>3090</v>
      </c>
      <c r="E31" s="104">
        <f t="shared" si="6"/>
        <v>0.0847156398104265</v>
      </c>
      <c r="F31" s="103">
        <f t="shared" si="7"/>
        <v>2860</v>
      </c>
      <c r="G31" s="708" t="s">
        <v>29</v>
      </c>
      <c r="H31" s="600" t="s">
        <v>30</v>
      </c>
      <c r="I31" s="644"/>
      <c r="J31" s="549"/>
      <c r="K31" s="648"/>
    </row>
    <row r="32" ht="16.5" hidden="1" outlineLevel="3" spans="1:11">
      <c r="A32" s="598">
        <f>B32-B23</f>
        <v>7</v>
      </c>
      <c r="B32" s="102">
        <v>42920</v>
      </c>
      <c r="C32" s="88">
        <v>3319</v>
      </c>
      <c r="D32" s="88">
        <v>3110</v>
      </c>
      <c r="E32" s="104">
        <f t="shared" si="6"/>
        <v>0.0629707743296174</v>
      </c>
      <c r="F32" s="103">
        <f t="shared" si="7"/>
        <v>2090</v>
      </c>
      <c r="G32" s="599" t="s">
        <v>31</v>
      </c>
      <c r="H32" s="600" t="s">
        <v>30</v>
      </c>
      <c r="I32" s="644"/>
      <c r="J32" s="549"/>
      <c r="K32" s="648"/>
    </row>
    <row r="33" ht="16.5" hidden="1" outlineLevel="3" spans="1:11">
      <c r="A33" s="598">
        <f>B33-B23</f>
        <v>8</v>
      </c>
      <c r="B33" s="102">
        <v>42921</v>
      </c>
      <c r="C33" s="88">
        <v>3379</v>
      </c>
      <c r="D33" s="88">
        <v>3134</v>
      </c>
      <c r="E33" s="104">
        <f t="shared" si="6"/>
        <v>0.0725066587747854</v>
      </c>
      <c r="F33" s="103">
        <f t="shared" si="7"/>
        <v>2450</v>
      </c>
      <c r="G33" s="708" t="s">
        <v>29</v>
      </c>
      <c r="H33" s="600" t="s">
        <v>30</v>
      </c>
      <c r="I33" s="644"/>
      <c r="J33" s="549"/>
      <c r="K33" s="648"/>
    </row>
    <row r="34" ht="16.5" hidden="1" outlineLevel="3" spans="1:11">
      <c r="A34" s="598">
        <f>B34-B23</f>
        <v>9</v>
      </c>
      <c r="B34" s="102">
        <v>42922</v>
      </c>
      <c r="C34" s="88">
        <v>3376</v>
      </c>
      <c r="D34" s="88">
        <v>3154</v>
      </c>
      <c r="E34" s="104">
        <f t="shared" si="6"/>
        <v>0.0657582938388626</v>
      </c>
      <c r="F34" s="103">
        <f t="shared" si="7"/>
        <v>2220</v>
      </c>
      <c r="G34" s="708" t="s">
        <v>29</v>
      </c>
      <c r="H34" s="600" t="s">
        <v>30</v>
      </c>
      <c r="I34" s="644"/>
      <c r="J34" s="549"/>
      <c r="K34" s="648"/>
    </row>
    <row r="35" ht="16.5" hidden="1" outlineLevel="3" spans="1:11">
      <c r="A35" s="598">
        <f>B35-B23</f>
        <v>10</v>
      </c>
      <c r="B35" s="102">
        <v>42923</v>
      </c>
      <c r="C35" s="88">
        <v>3385</v>
      </c>
      <c r="D35" s="88">
        <v>3200</v>
      </c>
      <c r="E35" s="104">
        <f t="shared" si="6"/>
        <v>0.0546528803545052</v>
      </c>
      <c r="F35" s="103">
        <f t="shared" si="7"/>
        <v>1850</v>
      </c>
      <c r="G35" s="599" t="s">
        <v>31</v>
      </c>
      <c r="H35" s="600" t="s">
        <v>30</v>
      </c>
      <c r="I35" s="644"/>
      <c r="J35" s="549"/>
      <c r="K35" s="648"/>
    </row>
    <row r="36" ht="16.5" hidden="1" outlineLevel="3" spans="1:11">
      <c r="A36" s="598">
        <f>B36-B23</f>
        <v>13</v>
      </c>
      <c r="B36" s="102">
        <v>42926</v>
      </c>
      <c r="C36" s="88">
        <v>3403</v>
      </c>
      <c r="D36" s="88">
        <v>3201</v>
      </c>
      <c r="E36" s="104">
        <f t="shared" si="6"/>
        <v>0.0593593887746106</v>
      </c>
      <c r="F36" s="103">
        <f t="shared" si="7"/>
        <v>2020</v>
      </c>
      <c r="G36" s="708" t="s">
        <v>29</v>
      </c>
      <c r="H36" s="600" t="s">
        <v>30</v>
      </c>
      <c r="I36" s="644"/>
      <c r="J36" s="549"/>
      <c r="K36" s="648"/>
    </row>
    <row r="37" ht="16.5" hidden="1" outlineLevel="3" spans="1:11">
      <c r="A37" s="598">
        <f>B37-B23</f>
        <v>14</v>
      </c>
      <c r="B37" s="102">
        <v>42927</v>
      </c>
      <c r="C37" s="88">
        <v>3522</v>
      </c>
      <c r="D37" s="88">
        <v>3226</v>
      </c>
      <c r="E37" s="104">
        <f t="shared" si="6"/>
        <v>0.0840431572969903</v>
      </c>
      <c r="F37" s="103">
        <f t="shared" si="7"/>
        <v>2960</v>
      </c>
      <c r="G37" s="708" t="s">
        <v>29</v>
      </c>
      <c r="H37" s="600" t="s">
        <v>30</v>
      </c>
      <c r="I37" s="644"/>
      <c r="J37" s="549"/>
      <c r="K37" s="648"/>
    </row>
    <row r="38" ht="16.5" hidden="1" outlineLevel="3" spans="1:11">
      <c r="A38" s="598">
        <f>B38-B23</f>
        <v>15</v>
      </c>
      <c r="B38" s="102">
        <v>42928</v>
      </c>
      <c r="C38" s="88">
        <v>3532</v>
      </c>
      <c r="D38" s="88">
        <v>3250</v>
      </c>
      <c r="E38" s="104">
        <f t="shared" si="6"/>
        <v>0.079841449603624</v>
      </c>
      <c r="F38" s="103">
        <f t="shared" si="7"/>
        <v>2820</v>
      </c>
      <c r="G38" s="708" t="s">
        <v>29</v>
      </c>
      <c r="H38" s="600" t="s">
        <v>30</v>
      </c>
      <c r="I38" s="644"/>
      <c r="J38" s="549"/>
      <c r="K38" s="648"/>
    </row>
    <row r="39" ht="16.5" hidden="1" outlineLevel="3" spans="1:11">
      <c r="A39" s="598">
        <f>B39-B23</f>
        <v>16</v>
      </c>
      <c r="B39" s="102">
        <v>42929</v>
      </c>
      <c r="C39" s="88">
        <v>3617</v>
      </c>
      <c r="D39" s="88">
        <v>3280</v>
      </c>
      <c r="E39" s="104">
        <f t="shared" si="6"/>
        <v>0.0931711363008018</v>
      </c>
      <c r="F39" s="103">
        <f t="shared" si="7"/>
        <v>3370</v>
      </c>
      <c r="G39" s="708" t="s">
        <v>29</v>
      </c>
      <c r="H39" s="600" t="s">
        <v>30</v>
      </c>
      <c r="I39" s="644"/>
      <c r="J39" s="549"/>
      <c r="K39" s="648"/>
    </row>
    <row r="40" ht="16.5" hidden="1" outlineLevel="3" spans="1:11">
      <c r="A40" s="598">
        <f>B40-B23</f>
        <v>17</v>
      </c>
      <c r="B40" s="102">
        <v>42930</v>
      </c>
      <c r="C40" s="88">
        <v>3509</v>
      </c>
      <c r="D40" s="88">
        <v>3301</v>
      </c>
      <c r="E40" s="104">
        <f t="shared" si="6"/>
        <v>0.0592761470504417</v>
      </c>
      <c r="F40" s="103">
        <f t="shared" si="7"/>
        <v>2080</v>
      </c>
      <c r="G40" s="599" t="s">
        <v>31</v>
      </c>
      <c r="H40" s="600" t="s">
        <v>30</v>
      </c>
      <c r="I40" s="644"/>
      <c r="J40" s="549"/>
      <c r="K40" s="648"/>
    </row>
    <row r="41" ht="16.5" hidden="1" outlineLevel="3" spans="1:11">
      <c r="A41" s="709">
        <f>B41-B23</f>
        <v>20</v>
      </c>
      <c r="B41" s="102">
        <v>42933</v>
      </c>
      <c r="C41" s="88">
        <v>3584</v>
      </c>
      <c r="D41" s="88">
        <v>3327</v>
      </c>
      <c r="E41" s="104">
        <f t="shared" si="6"/>
        <v>0.0717075892857143</v>
      </c>
      <c r="F41" s="103">
        <f t="shared" si="7"/>
        <v>2570</v>
      </c>
      <c r="G41" s="708" t="s">
        <v>29</v>
      </c>
      <c r="H41" s="600" t="s">
        <v>30</v>
      </c>
      <c r="I41" s="644"/>
      <c r="J41" s="549"/>
      <c r="K41" s="648"/>
    </row>
    <row r="42" ht="16.5" hidden="1" outlineLevel="3" spans="1:11">
      <c r="A42" s="709">
        <f>B42-B23</f>
        <v>21</v>
      </c>
      <c r="B42" s="102">
        <v>42934</v>
      </c>
      <c r="C42" s="88">
        <v>3543</v>
      </c>
      <c r="D42" s="88">
        <v>3354</v>
      </c>
      <c r="E42" s="104">
        <f t="shared" si="6"/>
        <v>0.0533446232006774</v>
      </c>
      <c r="F42" s="103">
        <f t="shared" si="7"/>
        <v>1890</v>
      </c>
      <c r="G42" s="599" t="s">
        <v>31</v>
      </c>
      <c r="H42" s="600" t="s">
        <v>30</v>
      </c>
      <c r="I42" s="644"/>
      <c r="J42" s="549"/>
      <c r="K42" s="648"/>
    </row>
    <row r="43" ht="16.5" hidden="1" outlineLevel="3" spans="1:11">
      <c r="A43" s="709">
        <f>B43-B23</f>
        <v>22</v>
      </c>
      <c r="B43" s="102">
        <v>42935</v>
      </c>
      <c r="C43" s="88">
        <v>3634</v>
      </c>
      <c r="D43" s="88">
        <v>3387</v>
      </c>
      <c r="E43" s="104">
        <f t="shared" si="6"/>
        <v>0.0679691799669785</v>
      </c>
      <c r="F43" s="103">
        <f t="shared" si="7"/>
        <v>2470</v>
      </c>
      <c r="G43" s="708" t="s">
        <v>29</v>
      </c>
      <c r="H43" s="600" t="s">
        <v>30</v>
      </c>
      <c r="I43" s="644"/>
      <c r="J43" s="549"/>
      <c r="K43" s="648"/>
    </row>
    <row r="44" ht="16.5" hidden="1" outlineLevel="3" spans="1:11">
      <c r="A44" s="709">
        <f>B44-B23</f>
        <v>23</v>
      </c>
      <c r="B44" s="102">
        <v>42936</v>
      </c>
      <c r="C44" s="88">
        <v>3452</v>
      </c>
      <c r="D44" s="88">
        <v>3407</v>
      </c>
      <c r="E44" s="250">
        <f t="shared" si="6"/>
        <v>0.0130359212050985</v>
      </c>
      <c r="F44" s="103">
        <f t="shared" si="7"/>
        <v>450</v>
      </c>
      <c r="G44" s="599" t="s">
        <v>31</v>
      </c>
      <c r="H44" s="600" t="s">
        <v>30</v>
      </c>
      <c r="I44" s="644"/>
      <c r="J44" s="549"/>
      <c r="K44" s="648"/>
    </row>
    <row r="45" ht="16.5" hidden="1" outlineLevel="3" spans="1:11">
      <c r="A45" s="710">
        <f>B45-B23</f>
        <v>24</v>
      </c>
      <c r="B45" s="251">
        <v>42937</v>
      </c>
      <c r="C45" s="90">
        <v>3476</v>
      </c>
      <c r="D45" s="90">
        <v>3427</v>
      </c>
      <c r="E45" s="252">
        <f t="shared" ref="E45:E54" si="8">(C45-D45)/C45</f>
        <v>0.01409666283084</v>
      </c>
      <c r="F45" s="103">
        <f t="shared" si="7"/>
        <v>490</v>
      </c>
      <c r="G45" s="602" t="s">
        <v>29</v>
      </c>
      <c r="H45" s="399" t="s">
        <v>32</v>
      </c>
      <c r="I45" s="644"/>
      <c r="J45" s="549"/>
      <c r="K45" s="648"/>
    </row>
    <row r="46" ht="16.5" hidden="1" outlineLevel="3" spans="1:11">
      <c r="A46" s="709">
        <f>B46-B23</f>
        <v>27</v>
      </c>
      <c r="B46" s="102">
        <v>42940</v>
      </c>
      <c r="C46" s="88">
        <v>3469</v>
      </c>
      <c r="D46" s="88">
        <v>3441</v>
      </c>
      <c r="E46" s="250">
        <f t="shared" si="8"/>
        <v>0.00807149034303834</v>
      </c>
      <c r="F46" s="103">
        <f t="shared" si="7"/>
        <v>280</v>
      </c>
      <c r="G46" s="708"/>
      <c r="H46" s="112" t="s">
        <v>33</v>
      </c>
      <c r="I46" s="644">
        <f>(C46-C45)*10</f>
        <v>-70</v>
      </c>
      <c r="J46" s="549"/>
      <c r="K46" s="716">
        <f>(-I46-F45)/F45</f>
        <v>-0.857142857142857</v>
      </c>
    </row>
    <row r="47" hidden="1" outlineLevel="2" collapsed="1" spans="1:11">
      <c r="A47" s="706" t="s">
        <v>34</v>
      </c>
      <c r="B47" s="707"/>
      <c r="C47" s="707"/>
      <c r="D47" s="707"/>
      <c r="E47" s="707"/>
      <c r="F47" s="707"/>
      <c r="G47" s="707"/>
      <c r="H47" s="707"/>
      <c r="I47" s="707"/>
      <c r="J47" s="707"/>
      <c r="K47" s="715"/>
    </row>
    <row r="48" ht="16.5" hidden="1" outlineLevel="3" spans="1:11">
      <c r="A48" s="709">
        <f>B48-B23</f>
        <v>28</v>
      </c>
      <c r="B48" s="102">
        <v>42941</v>
      </c>
      <c r="C48" s="88">
        <v>3520</v>
      </c>
      <c r="D48" s="88">
        <v>3456</v>
      </c>
      <c r="E48" s="250">
        <f t="shared" si="8"/>
        <v>0.0181818181818182</v>
      </c>
      <c r="F48" s="103">
        <f t="shared" si="7"/>
        <v>640</v>
      </c>
      <c r="G48" s="602"/>
      <c r="H48" s="112" t="s">
        <v>33</v>
      </c>
      <c r="I48" s="717">
        <f>(C48-C45)*10</f>
        <v>440</v>
      </c>
      <c r="J48" s="572">
        <f t="shared" ref="J48:J54" si="9">F48/I48</f>
        <v>1.45454545454545</v>
      </c>
      <c r="K48" s="718">
        <f>I48/F45</f>
        <v>0.897959183673469</v>
      </c>
    </row>
    <row r="49" ht="16.5" hidden="1" outlineLevel="3" spans="1:11">
      <c r="A49" s="709">
        <f>B49-B23</f>
        <v>29</v>
      </c>
      <c r="B49" s="102">
        <v>42942</v>
      </c>
      <c r="C49" s="88">
        <v>3527</v>
      </c>
      <c r="D49" s="88">
        <v>3470</v>
      </c>
      <c r="E49" s="250">
        <f t="shared" si="8"/>
        <v>0.0161610433796428</v>
      </c>
      <c r="F49" s="103">
        <f t="shared" si="7"/>
        <v>570</v>
      </c>
      <c r="G49" s="708"/>
      <c r="H49" s="112" t="s">
        <v>33</v>
      </c>
      <c r="I49" s="717">
        <f>(C49-C45)*10</f>
        <v>510</v>
      </c>
      <c r="J49" s="572">
        <f t="shared" si="9"/>
        <v>1.11764705882353</v>
      </c>
      <c r="K49" s="718">
        <f>I49/F45</f>
        <v>1.04081632653061</v>
      </c>
    </row>
    <row r="50" ht="16.5" hidden="1" outlineLevel="3" spans="1:11">
      <c r="A50" s="709">
        <f>B50-B23</f>
        <v>30</v>
      </c>
      <c r="B50" s="102">
        <v>42943</v>
      </c>
      <c r="C50" s="88">
        <v>3527</v>
      </c>
      <c r="D50" s="88">
        <v>3481</v>
      </c>
      <c r="E50" s="250">
        <f t="shared" si="8"/>
        <v>0.0130422455344485</v>
      </c>
      <c r="F50" s="103">
        <f t="shared" si="7"/>
        <v>460</v>
      </c>
      <c r="G50" s="708"/>
      <c r="H50" s="112" t="s">
        <v>33</v>
      </c>
      <c r="I50" s="717">
        <f>(C50-C45)*10</f>
        <v>510</v>
      </c>
      <c r="J50" s="572">
        <f t="shared" si="9"/>
        <v>0.901960784313726</v>
      </c>
      <c r="K50" s="718">
        <f>I50/F45</f>
        <v>1.04081632653061</v>
      </c>
    </row>
    <row r="51" ht="16.5" hidden="1" outlineLevel="3" spans="1:11">
      <c r="A51" s="709">
        <f>B51-B23</f>
        <v>31</v>
      </c>
      <c r="B51" s="102">
        <v>42944</v>
      </c>
      <c r="C51" s="88">
        <v>3514</v>
      </c>
      <c r="D51" s="88">
        <v>3489</v>
      </c>
      <c r="E51" s="250">
        <f t="shared" si="8"/>
        <v>0.00711439954467843</v>
      </c>
      <c r="F51" s="103">
        <f t="shared" si="7"/>
        <v>250</v>
      </c>
      <c r="G51" s="708"/>
      <c r="H51" s="112" t="s">
        <v>33</v>
      </c>
      <c r="I51" s="717">
        <f>(C51-C45)*10</f>
        <v>380</v>
      </c>
      <c r="J51" s="572">
        <f t="shared" si="9"/>
        <v>0.657894736842105</v>
      </c>
      <c r="K51" s="718">
        <f>I51/F45</f>
        <v>0.775510204081633</v>
      </c>
    </row>
    <row r="52" ht="16.5" hidden="1" outlineLevel="3" spans="1:11">
      <c r="A52" s="709">
        <f>B52-B23</f>
        <v>34</v>
      </c>
      <c r="B52" s="102">
        <v>42947</v>
      </c>
      <c r="C52" s="88">
        <v>3682</v>
      </c>
      <c r="D52" s="88">
        <v>3508</v>
      </c>
      <c r="E52" s="250">
        <f t="shared" si="8"/>
        <v>0.0472569255839218</v>
      </c>
      <c r="F52" s="103">
        <f t="shared" si="7"/>
        <v>1740</v>
      </c>
      <c r="G52" s="708"/>
      <c r="H52" s="112" t="s">
        <v>33</v>
      </c>
      <c r="I52" s="717">
        <f>(C52-C45)*10</f>
        <v>2060</v>
      </c>
      <c r="J52" s="572">
        <f t="shared" si="9"/>
        <v>0.844660194174757</v>
      </c>
      <c r="K52" s="718">
        <f>I52/F45</f>
        <v>4.20408163265306</v>
      </c>
    </row>
    <row r="53" ht="16.5" hidden="1" outlineLevel="3" spans="1:11">
      <c r="A53" s="709">
        <f>B53-B23</f>
        <v>35</v>
      </c>
      <c r="B53" s="102">
        <v>42948</v>
      </c>
      <c r="C53" s="88">
        <v>3644</v>
      </c>
      <c r="D53" s="88">
        <v>3522</v>
      </c>
      <c r="E53" s="250">
        <f t="shared" si="8"/>
        <v>0.0334796926454446</v>
      </c>
      <c r="F53" s="103">
        <f t="shared" si="7"/>
        <v>1220</v>
      </c>
      <c r="G53" s="708"/>
      <c r="H53" s="112" t="s">
        <v>33</v>
      </c>
      <c r="I53" s="717">
        <f>(C53-C45)*10</f>
        <v>1680</v>
      </c>
      <c r="J53" s="572">
        <f t="shared" si="9"/>
        <v>0.726190476190476</v>
      </c>
      <c r="K53" s="718">
        <f>I53/F45</f>
        <v>3.42857142857143</v>
      </c>
    </row>
    <row r="54" ht="16.5" hidden="1" outlineLevel="3" spans="1:11">
      <c r="A54" s="709">
        <f>B54-B23</f>
        <v>36</v>
      </c>
      <c r="B54" s="102">
        <v>42949</v>
      </c>
      <c r="C54" s="88">
        <v>3681</v>
      </c>
      <c r="D54" s="88">
        <v>3538</v>
      </c>
      <c r="E54" s="250">
        <f t="shared" si="8"/>
        <v>0.0388481390926379</v>
      </c>
      <c r="F54" s="103">
        <f t="shared" si="7"/>
        <v>1430</v>
      </c>
      <c r="G54" s="708"/>
      <c r="H54" s="112" t="s">
        <v>33</v>
      </c>
      <c r="I54" s="717">
        <f>(C54-C45)*10</f>
        <v>2050</v>
      </c>
      <c r="J54" s="572">
        <f t="shared" si="9"/>
        <v>0.697560975609756</v>
      </c>
      <c r="K54" s="718">
        <f>I54/F45</f>
        <v>4.18367346938776</v>
      </c>
    </row>
    <row r="55" ht="16.5" hidden="1" outlineLevel="3" spans="1:11">
      <c r="A55" s="709">
        <f>B55-B23</f>
        <v>37</v>
      </c>
      <c r="B55" s="102">
        <v>42950</v>
      </c>
      <c r="C55" s="88">
        <v>3739</v>
      </c>
      <c r="D55" s="88">
        <v>3556</v>
      </c>
      <c r="E55" s="250">
        <f t="shared" ref="E55" si="10">(C55-D55)/C55</f>
        <v>0.0489435677988767</v>
      </c>
      <c r="F55" s="103">
        <f t="shared" ref="F55" si="11">(C55-D55)*10</f>
        <v>1830</v>
      </c>
      <c r="G55" s="708"/>
      <c r="H55" s="112" t="s">
        <v>33</v>
      </c>
      <c r="I55" s="717">
        <f>(C55-C45)*10</f>
        <v>2630</v>
      </c>
      <c r="J55" s="572">
        <f t="shared" ref="J55" si="12">F55/I55</f>
        <v>0.695817490494297</v>
      </c>
      <c r="K55" s="718">
        <f>I55/F45</f>
        <v>5.36734693877551</v>
      </c>
    </row>
    <row r="56" ht="16.5" hidden="1" outlineLevel="3" spans="1:11">
      <c r="A56" s="709">
        <f>B56-B23</f>
        <v>38</v>
      </c>
      <c r="B56" s="102">
        <v>42951</v>
      </c>
      <c r="C56" s="88">
        <v>3825</v>
      </c>
      <c r="D56" s="88">
        <v>3578</v>
      </c>
      <c r="E56" s="250">
        <f t="shared" ref="E56" si="13">(C56-D56)/C56</f>
        <v>0.0645751633986928</v>
      </c>
      <c r="F56" s="103">
        <f t="shared" ref="F56" si="14">(C56-D56)*10</f>
        <v>2470</v>
      </c>
      <c r="G56" s="708"/>
      <c r="H56" s="112" t="s">
        <v>33</v>
      </c>
      <c r="I56" s="717">
        <f>(C56-C45)*10</f>
        <v>3490</v>
      </c>
      <c r="J56" s="572">
        <f t="shared" ref="J56" si="15">F56/I56</f>
        <v>0.707736389684814</v>
      </c>
      <c r="K56" s="718">
        <f>I56/F45</f>
        <v>7.12244897959184</v>
      </c>
    </row>
    <row r="57" ht="16.5" hidden="1" outlineLevel="3" spans="1:11">
      <c r="A57" s="710">
        <f>B57-B23</f>
        <v>41</v>
      </c>
      <c r="B57" s="251">
        <v>42954</v>
      </c>
      <c r="C57" s="90">
        <v>3998</v>
      </c>
      <c r="D57" s="90">
        <v>3602</v>
      </c>
      <c r="E57" s="252">
        <f t="shared" ref="E57" si="16">(C57-D57)/C57</f>
        <v>0.0990495247623812</v>
      </c>
      <c r="F57" s="125">
        <f t="shared" ref="F57" si="17">(C57-D57)*10</f>
        <v>3960</v>
      </c>
      <c r="G57" s="602"/>
      <c r="H57" s="711" t="s">
        <v>35</v>
      </c>
      <c r="I57" s="719">
        <f>(C57-C45)*10</f>
        <v>5220</v>
      </c>
      <c r="J57" s="574">
        <f t="shared" ref="J57" si="18">F57/I57</f>
        <v>0.758620689655172</v>
      </c>
      <c r="K57" s="720">
        <f>I57/F45</f>
        <v>10.6530612244898</v>
      </c>
    </row>
    <row r="58" ht="16.5" hidden="1" outlineLevel="3" spans="1:11">
      <c r="A58" s="709">
        <f>B58-B23</f>
        <v>41</v>
      </c>
      <c r="B58" s="102">
        <v>42954</v>
      </c>
      <c r="C58" s="88">
        <v>3994</v>
      </c>
      <c r="D58" s="88">
        <v>3602</v>
      </c>
      <c r="E58" s="104">
        <f t="shared" ref="E58" si="19">(C58-D58)/C58</f>
        <v>0.0981472208312469</v>
      </c>
      <c r="F58" s="103">
        <f t="shared" ref="F58" si="20">(C58-D58)*10</f>
        <v>3920</v>
      </c>
      <c r="G58" s="708" t="s">
        <v>36</v>
      </c>
      <c r="H58" s="600" t="s">
        <v>30</v>
      </c>
      <c r="I58" s="717"/>
      <c r="J58" s="572"/>
      <c r="K58" s="718"/>
    </row>
    <row r="59" ht="16.5" hidden="1" outlineLevel="3" spans="1:11">
      <c r="A59" s="709">
        <f>B59-B23</f>
        <v>42</v>
      </c>
      <c r="B59" s="102">
        <v>42955</v>
      </c>
      <c r="C59" s="88">
        <v>3945</v>
      </c>
      <c r="D59" s="88">
        <v>3625</v>
      </c>
      <c r="E59" s="104">
        <f t="shared" ref="E59" si="21">(C59-D59)/C59</f>
        <v>0.0811153358681876</v>
      </c>
      <c r="F59" s="103">
        <f t="shared" ref="F59" si="22">(C59-D59)*10</f>
        <v>3200</v>
      </c>
      <c r="G59" s="599" t="s">
        <v>37</v>
      </c>
      <c r="H59" s="600" t="s">
        <v>30</v>
      </c>
      <c r="I59" s="717"/>
      <c r="J59" s="572"/>
      <c r="K59" s="718"/>
    </row>
    <row r="60" ht="16.5" hidden="1" outlineLevel="3" spans="1:11">
      <c r="A60" s="709">
        <f>B60-B23</f>
        <v>43</v>
      </c>
      <c r="B60" s="102">
        <v>42956</v>
      </c>
      <c r="C60" s="88">
        <v>4026</v>
      </c>
      <c r="D60" s="88">
        <v>3647</v>
      </c>
      <c r="E60" s="104">
        <f t="shared" ref="E60" si="23">(C60-D60)/C60</f>
        <v>0.0941381023348236</v>
      </c>
      <c r="F60" s="103">
        <f t="shared" ref="F60" si="24">(C60-D60)*10</f>
        <v>3790</v>
      </c>
      <c r="G60" s="708" t="s">
        <v>36</v>
      </c>
      <c r="H60" s="600" t="s">
        <v>30</v>
      </c>
      <c r="I60" s="717"/>
      <c r="J60" s="572"/>
      <c r="K60" s="718"/>
    </row>
    <row r="61" ht="16.5" hidden="1" outlineLevel="3" spans="1:11">
      <c r="A61" s="709">
        <f>B61-B23</f>
        <v>44</v>
      </c>
      <c r="B61" s="102">
        <v>42957</v>
      </c>
      <c r="C61" s="88">
        <v>3980</v>
      </c>
      <c r="D61" s="88">
        <v>3671</v>
      </c>
      <c r="E61" s="104">
        <f t="shared" ref="E61" si="25">(C61-D61)/C61</f>
        <v>0.0776381909547739</v>
      </c>
      <c r="F61" s="103">
        <f t="shared" ref="F61" si="26">(C61-D61)*10</f>
        <v>3090</v>
      </c>
      <c r="G61" s="599" t="s">
        <v>37</v>
      </c>
      <c r="H61" s="600" t="s">
        <v>30</v>
      </c>
      <c r="I61" s="717"/>
      <c r="J61" s="572"/>
      <c r="K61" s="718"/>
    </row>
    <row r="62" ht="16.5" hidden="1" outlineLevel="3" spans="1:11">
      <c r="A62" s="709">
        <f>B62-B23</f>
        <v>45</v>
      </c>
      <c r="B62" s="102">
        <v>42958</v>
      </c>
      <c r="C62" s="88">
        <v>3879</v>
      </c>
      <c r="D62" s="88">
        <v>3687</v>
      </c>
      <c r="E62" s="104">
        <f t="shared" ref="E62" si="27">(C62-D62)/C62</f>
        <v>0.0494972931167827</v>
      </c>
      <c r="F62" s="103">
        <f t="shared" ref="F62" si="28">(C62-D62)*10</f>
        <v>1920</v>
      </c>
      <c r="G62" s="599" t="s">
        <v>37</v>
      </c>
      <c r="H62" s="600" t="s">
        <v>30</v>
      </c>
      <c r="I62" s="717"/>
      <c r="J62" s="572"/>
      <c r="K62" s="718"/>
    </row>
    <row r="63" ht="16.5" hidden="1" outlineLevel="3" spans="1:11">
      <c r="A63" s="709">
        <f>B63-B23</f>
        <v>48</v>
      </c>
      <c r="B63" s="102">
        <v>42961</v>
      </c>
      <c r="C63" s="88">
        <v>3832</v>
      </c>
      <c r="D63" s="88">
        <v>3702</v>
      </c>
      <c r="E63" s="104">
        <f t="shared" ref="E63" si="29">(C63-D63)/C63</f>
        <v>0.0339248434237996</v>
      </c>
      <c r="F63" s="103">
        <f t="shared" ref="F63" si="30">(C63-D63)*10</f>
        <v>1300</v>
      </c>
      <c r="G63" s="599" t="s">
        <v>37</v>
      </c>
      <c r="H63" s="600" t="s">
        <v>30</v>
      </c>
      <c r="I63" s="717"/>
      <c r="J63" s="572"/>
      <c r="K63" s="718"/>
    </row>
    <row r="64" ht="16.5" hidden="1" outlineLevel="3" spans="1:11">
      <c r="A64" s="709">
        <f>B64-B23</f>
        <v>49</v>
      </c>
      <c r="B64" s="102">
        <v>42962</v>
      </c>
      <c r="C64" s="88">
        <v>3779</v>
      </c>
      <c r="D64" s="88">
        <v>3710</v>
      </c>
      <c r="E64" s="250">
        <f t="shared" ref="E64" si="31">(C64-D64)/C64</f>
        <v>0.0182587986239746</v>
      </c>
      <c r="F64" s="103">
        <f t="shared" ref="F64" si="32">(C64-D64)*10</f>
        <v>690</v>
      </c>
      <c r="G64" s="599" t="s">
        <v>37</v>
      </c>
      <c r="H64" s="600" t="s">
        <v>30</v>
      </c>
      <c r="I64" s="717"/>
      <c r="J64" s="572"/>
      <c r="K64" s="718"/>
    </row>
    <row r="65" ht="16.5" hidden="1" outlineLevel="3" spans="1:11">
      <c r="A65" s="709">
        <f>B65-B23</f>
        <v>50</v>
      </c>
      <c r="B65" s="102">
        <v>42963</v>
      </c>
      <c r="C65" s="88">
        <v>3731</v>
      </c>
      <c r="D65" s="88">
        <v>3724</v>
      </c>
      <c r="E65" s="250">
        <f t="shared" ref="E65" si="33">(C65-D65)/C65</f>
        <v>0.00187617260787992</v>
      </c>
      <c r="F65" s="103">
        <f t="shared" ref="F65:F66" si="34">(C65-D65)*10</f>
        <v>70</v>
      </c>
      <c r="G65" s="599" t="s">
        <v>37</v>
      </c>
      <c r="H65" s="600" t="s">
        <v>30</v>
      </c>
      <c r="I65" s="717"/>
      <c r="J65" s="572"/>
      <c r="K65" s="718"/>
    </row>
    <row r="66" ht="16.5" hidden="1" outlineLevel="3" spans="1:11">
      <c r="A66" s="709">
        <f>B66-B23</f>
        <v>51</v>
      </c>
      <c r="B66" s="102">
        <v>42964</v>
      </c>
      <c r="C66" s="90">
        <v>3764</v>
      </c>
      <c r="D66" s="90">
        <v>3740</v>
      </c>
      <c r="E66" s="252">
        <f t="shared" ref="E66" si="35">(C66-D66)/C66</f>
        <v>0.00637619553666312</v>
      </c>
      <c r="F66" s="721">
        <f t="shared" si="34"/>
        <v>240</v>
      </c>
      <c r="G66" s="722" t="s">
        <v>37</v>
      </c>
      <c r="H66" s="399" t="s">
        <v>32</v>
      </c>
      <c r="I66" s="717"/>
      <c r="J66" s="572"/>
      <c r="K66" s="718"/>
    </row>
    <row r="67" ht="16.5" hidden="1" outlineLevel="3" spans="1:11">
      <c r="A67" s="709">
        <f>B67-B23</f>
        <v>51</v>
      </c>
      <c r="B67" s="102">
        <v>42964</v>
      </c>
      <c r="C67" s="88">
        <v>3827</v>
      </c>
      <c r="D67" s="88">
        <v>3743</v>
      </c>
      <c r="E67" s="250">
        <f t="shared" ref="E67" si="36">(C67-D67)/C67</f>
        <v>0.021949307551607</v>
      </c>
      <c r="F67" s="723">
        <f t="shared" ref="F67:F71" si="37">(C67-D67)*10</f>
        <v>840</v>
      </c>
      <c r="G67" s="599"/>
      <c r="H67" s="112" t="s">
        <v>33</v>
      </c>
      <c r="I67" s="717">
        <f>(C67-C66)*10</f>
        <v>630</v>
      </c>
      <c r="J67" s="574">
        <f t="shared" ref="J67" si="38">F67/I67</f>
        <v>1.33333333333333</v>
      </c>
      <c r="K67" s="720">
        <f>I67/F66</f>
        <v>2.625</v>
      </c>
    </row>
    <row r="68" ht="16.5" hidden="1" outlineLevel="3" spans="1:11">
      <c r="A68" s="709">
        <f>B68-B23</f>
        <v>52</v>
      </c>
      <c r="B68" s="102">
        <v>42965</v>
      </c>
      <c r="C68" s="88">
        <v>3905</v>
      </c>
      <c r="D68" s="88">
        <v>3766</v>
      </c>
      <c r="E68" s="250">
        <f t="shared" ref="E68" si="39">(C68-D68)/C68</f>
        <v>0.035595390524968</v>
      </c>
      <c r="F68" s="723">
        <f t="shared" si="37"/>
        <v>1390</v>
      </c>
      <c r="G68" s="599"/>
      <c r="H68" s="112" t="s">
        <v>33</v>
      </c>
      <c r="I68" s="717">
        <f>(C68-C66)*10</f>
        <v>1410</v>
      </c>
      <c r="J68" s="574">
        <f t="shared" ref="J68" si="40">F68/I68</f>
        <v>0.985815602836879</v>
      </c>
      <c r="K68" s="720">
        <f>I68/F66</f>
        <v>5.875</v>
      </c>
    </row>
    <row r="69" ht="16.5" hidden="1" outlineLevel="3" spans="1:11">
      <c r="A69" s="709">
        <f>B69-B23</f>
        <v>55</v>
      </c>
      <c r="B69" s="102">
        <v>42968</v>
      </c>
      <c r="C69" s="90">
        <v>3857</v>
      </c>
      <c r="D69" s="90">
        <v>3784</v>
      </c>
      <c r="E69" s="252">
        <f t="shared" ref="E69:E70" si="41">(C69-D69)/C69</f>
        <v>0.0189266269121079</v>
      </c>
      <c r="F69" s="721">
        <f t="shared" si="37"/>
        <v>730</v>
      </c>
      <c r="G69" s="722"/>
      <c r="H69" s="711" t="s">
        <v>35</v>
      </c>
      <c r="I69" s="719">
        <f>(C69-C66)*10</f>
        <v>930</v>
      </c>
      <c r="J69" s="574">
        <f t="shared" ref="J69" si="42">F69/I69</f>
        <v>0.78494623655914</v>
      </c>
      <c r="K69" s="720">
        <f>I69/F66</f>
        <v>3.875</v>
      </c>
    </row>
    <row r="70" ht="16.5" hidden="1" outlineLevel="3" spans="1:11">
      <c r="A70" s="709">
        <f>B70-B23</f>
        <v>55</v>
      </c>
      <c r="B70" s="102">
        <v>42968</v>
      </c>
      <c r="C70" s="90">
        <v>3933</v>
      </c>
      <c r="D70" s="90">
        <v>3790</v>
      </c>
      <c r="E70" s="252">
        <f t="shared" si="41"/>
        <v>0.0363590134757183</v>
      </c>
      <c r="F70" s="721">
        <f t="shared" si="37"/>
        <v>1430</v>
      </c>
      <c r="G70" s="722"/>
      <c r="H70" s="399" t="s">
        <v>32</v>
      </c>
      <c r="I70" s="644">
        <f>-(C70-C69)*10</f>
        <v>-760</v>
      </c>
      <c r="J70" s="747" t="s">
        <v>38</v>
      </c>
      <c r="K70" s="571"/>
    </row>
    <row r="71" ht="16.5" hidden="1" outlineLevel="3" spans="1:11">
      <c r="A71" s="709">
        <f>B71-B23</f>
        <v>55</v>
      </c>
      <c r="B71" s="102">
        <v>42968</v>
      </c>
      <c r="C71" s="88">
        <v>3970</v>
      </c>
      <c r="D71" s="88">
        <v>3790</v>
      </c>
      <c r="E71" s="250">
        <f t="shared" ref="E71" si="43">(C71-D71)/C71</f>
        <v>0.0453400503778338</v>
      </c>
      <c r="F71" s="723">
        <f t="shared" si="37"/>
        <v>1800</v>
      </c>
      <c r="G71" s="722"/>
      <c r="H71" s="112" t="s">
        <v>33</v>
      </c>
      <c r="I71" s="719">
        <f>(C71-C70)*10</f>
        <v>370</v>
      </c>
      <c r="J71" s="574">
        <f t="shared" ref="J71" si="44">F71/I71</f>
        <v>4.86486486486486</v>
      </c>
      <c r="K71" s="720">
        <f>I71/F70</f>
        <v>0.258741258741259</v>
      </c>
    </row>
    <row r="72" hidden="1" outlineLevel="2" collapsed="1" spans="1:11">
      <c r="A72" s="706" t="s">
        <v>39</v>
      </c>
      <c r="B72" s="707"/>
      <c r="C72" s="707"/>
      <c r="D72" s="707"/>
      <c r="E72" s="707"/>
      <c r="F72" s="707"/>
      <c r="G72" s="707"/>
      <c r="H72" s="707"/>
      <c r="I72" s="707"/>
      <c r="J72" s="707"/>
      <c r="K72" s="715"/>
    </row>
    <row r="73" ht="16.5" hidden="1" outlineLevel="3" spans="1:11">
      <c r="A73" s="709">
        <f>B73-B23</f>
        <v>56</v>
      </c>
      <c r="B73" s="102">
        <v>42969</v>
      </c>
      <c r="C73" s="88">
        <v>3942</v>
      </c>
      <c r="D73" s="88">
        <v>3811</v>
      </c>
      <c r="E73" s="250">
        <f t="shared" ref="E73" si="45">(C73-D73)/C73</f>
        <v>0.0332318619989853</v>
      </c>
      <c r="F73" s="723">
        <f>(C73-D73)*10</f>
        <v>1310</v>
      </c>
      <c r="G73" s="722"/>
      <c r="H73" s="112" t="s">
        <v>33</v>
      </c>
      <c r="I73" s="719">
        <f>(C73-C70)*10</f>
        <v>90</v>
      </c>
      <c r="J73" s="574">
        <f t="shared" ref="J73" si="46">F73/I73</f>
        <v>14.5555555555556</v>
      </c>
      <c r="K73" s="720">
        <f>I73/F70</f>
        <v>0.0629370629370629</v>
      </c>
    </row>
    <row r="74" ht="16.5" hidden="1" outlineLevel="3" spans="1:11">
      <c r="A74" s="710">
        <f>B74-B23</f>
        <v>57</v>
      </c>
      <c r="B74" s="251">
        <v>42970</v>
      </c>
      <c r="C74" s="90">
        <v>3790</v>
      </c>
      <c r="D74" s="90">
        <v>3825</v>
      </c>
      <c r="E74" s="252">
        <f t="shared" ref="E74" si="47">(C74-D74)/C74</f>
        <v>-0.00923482849604222</v>
      </c>
      <c r="F74" s="721"/>
      <c r="G74" s="722"/>
      <c r="H74" s="580" t="s">
        <v>40</v>
      </c>
      <c r="I74" s="646">
        <f>(C74-C70)*10</f>
        <v>-1430</v>
      </c>
      <c r="J74" s="574"/>
      <c r="K74" s="748">
        <f>(-I74-F70)/F70</f>
        <v>0</v>
      </c>
    </row>
    <row r="75" ht="17.25" hidden="1" outlineLevel="3" spans="1:11">
      <c r="A75" s="603"/>
      <c r="B75" s="102"/>
      <c r="C75" s="88"/>
      <c r="D75" s="88"/>
      <c r="E75" s="398"/>
      <c r="F75" s="103"/>
      <c r="G75" s="103"/>
      <c r="H75" s="555"/>
      <c r="I75" s="644"/>
      <c r="J75" s="549"/>
      <c r="K75" s="648"/>
    </row>
    <row r="76" ht="66.75" hidden="1" customHeight="1" outlineLevel="2" spans="1:11">
      <c r="A76" s="606" t="s">
        <v>41</v>
      </c>
      <c r="B76" s="607"/>
      <c r="C76" s="607"/>
      <c r="D76" s="607"/>
      <c r="E76" s="607"/>
      <c r="F76" s="607"/>
      <c r="G76" s="607"/>
      <c r="H76" s="607"/>
      <c r="I76" s="607"/>
      <c r="J76" s="607"/>
      <c r="K76" s="649"/>
    </row>
    <row r="77" ht="17.25" hidden="1" outlineLevel="2" spans="1:11">
      <c r="A77" s="724"/>
      <c r="B77" s="533"/>
      <c r="C77" s="534"/>
      <c r="D77" s="534"/>
      <c r="E77" s="535"/>
      <c r="F77" s="534"/>
      <c r="G77" s="725"/>
      <c r="H77" s="726"/>
      <c r="I77" s="749"/>
      <c r="J77" s="651"/>
      <c r="K77" s="651"/>
    </row>
    <row r="78" ht="17.25" hidden="1" outlineLevel="1" collapsed="1" spans="1:11">
      <c r="A78" s="704">
        <v>22</v>
      </c>
      <c r="B78" s="55">
        <v>42971</v>
      </c>
      <c r="C78" s="56">
        <v>3864</v>
      </c>
      <c r="D78" s="56">
        <v>3844</v>
      </c>
      <c r="E78" s="320">
        <f t="shared" ref="E78" si="48">(C78-D78)/C78</f>
        <v>0.005175983436853</v>
      </c>
      <c r="F78" s="56">
        <f t="shared" ref="F78" si="49">(C78-D78)*10</f>
        <v>200</v>
      </c>
      <c r="G78" s="56">
        <v>3832</v>
      </c>
      <c r="H78" s="703">
        <f t="shared" ref="H78" si="50">(G78-C78)*10</f>
        <v>-320</v>
      </c>
      <c r="I78" s="121">
        <f>(-H78-F22)/F22</f>
        <v>-0.835897435897436</v>
      </c>
      <c r="K78" s="653"/>
    </row>
    <row r="79" ht="17.25" hidden="1" outlineLevel="1" spans="1:11">
      <c r="A79" s="289" t="s">
        <v>42</v>
      </c>
      <c r="B79" s="421"/>
      <c r="C79" s="421"/>
      <c r="D79" s="421"/>
      <c r="E79" s="421"/>
      <c r="F79" s="421"/>
      <c r="G79" s="421"/>
      <c r="H79" s="421"/>
      <c r="I79" s="421"/>
      <c r="J79" s="391"/>
      <c r="K79" s="640"/>
    </row>
    <row r="80" ht="36" hidden="1" outlineLevel="1" spans="1:11">
      <c r="A80" s="392" t="s">
        <v>23</v>
      </c>
      <c r="B80" s="393" t="s">
        <v>14</v>
      </c>
      <c r="C80" s="394" t="s">
        <v>15</v>
      </c>
      <c r="D80" s="394" t="s">
        <v>9</v>
      </c>
      <c r="E80" s="596" t="s">
        <v>16</v>
      </c>
      <c r="F80" s="394" t="s">
        <v>17</v>
      </c>
      <c r="G80" s="597" t="s">
        <v>24</v>
      </c>
      <c r="H80" s="394" t="s">
        <v>25</v>
      </c>
      <c r="I80" s="395" t="s">
        <v>19</v>
      </c>
      <c r="J80" s="396" t="s">
        <v>26</v>
      </c>
      <c r="K80" s="641" t="s">
        <v>27</v>
      </c>
    </row>
    <row r="81" hidden="1" outlineLevel="1" collapsed="1" spans="1:11">
      <c r="A81" s="706" t="s">
        <v>28</v>
      </c>
      <c r="B81" s="707"/>
      <c r="C81" s="707"/>
      <c r="D81" s="707"/>
      <c r="E81" s="707"/>
      <c r="F81" s="707"/>
      <c r="G81" s="707"/>
      <c r="H81" s="707"/>
      <c r="I81" s="707"/>
      <c r="J81" s="707"/>
      <c r="K81" s="715"/>
    </row>
    <row r="82" ht="16.5" hidden="1" outlineLevel="2" spans="1:11">
      <c r="A82" s="601">
        <f>B82-B78</f>
        <v>0</v>
      </c>
      <c r="B82" s="251">
        <v>42971</v>
      </c>
      <c r="C82" s="125">
        <v>3826</v>
      </c>
      <c r="D82" s="125">
        <v>3844</v>
      </c>
      <c r="E82" s="398">
        <f t="shared" ref="E82:E88" si="51">(C82-D82)/C82</f>
        <v>-0.00470465237846315</v>
      </c>
      <c r="F82" s="125">
        <f t="shared" ref="F82:F87" si="52">(C82-D82)*10</f>
        <v>-180</v>
      </c>
      <c r="G82" s="602" t="s">
        <v>29</v>
      </c>
      <c r="H82" s="399" t="s">
        <v>32</v>
      </c>
      <c r="I82" s="747" t="s">
        <v>43</v>
      </c>
      <c r="J82" s="545"/>
      <c r="K82" s="571"/>
    </row>
    <row r="83" ht="16.5" hidden="1" outlineLevel="2" spans="1:11">
      <c r="A83" s="598">
        <f>B83-B78</f>
        <v>0</v>
      </c>
      <c r="B83" s="102">
        <v>42971</v>
      </c>
      <c r="C83" s="103">
        <v>3864</v>
      </c>
      <c r="D83" s="103">
        <v>3844</v>
      </c>
      <c r="E83" s="250">
        <f t="shared" si="51"/>
        <v>0.005175983436853</v>
      </c>
      <c r="F83" s="103">
        <f t="shared" si="52"/>
        <v>200</v>
      </c>
      <c r="G83" s="708"/>
      <c r="H83" s="112" t="s">
        <v>33</v>
      </c>
      <c r="I83" s="576">
        <f>(C83-C82)*10</f>
        <v>380</v>
      </c>
      <c r="J83" s="642">
        <f>F83/I83</f>
        <v>0.526315789473684</v>
      </c>
      <c r="K83" s="718">
        <f>I83/ABS(F82)</f>
        <v>2.11111111111111</v>
      </c>
    </row>
    <row r="84" ht="16.5" hidden="1" outlineLevel="2" spans="1:11">
      <c r="A84" s="598">
        <f>B84-B78</f>
        <v>1</v>
      </c>
      <c r="B84" s="102">
        <v>42972</v>
      </c>
      <c r="C84" s="103">
        <v>3934</v>
      </c>
      <c r="D84" s="103">
        <v>3857</v>
      </c>
      <c r="E84" s="250">
        <f t="shared" si="51"/>
        <v>0.0195729537366548</v>
      </c>
      <c r="F84" s="103">
        <f t="shared" si="52"/>
        <v>770</v>
      </c>
      <c r="G84" s="708"/>
      <c r="H84" s="112" t="s">
        <v>33</v>
      </c>
      <c r="I84" s="576">
        <f>(C84-C82)*10</f>
        <v>1080</v>
      </c>
      <c r="J84" s="642">
        <f>F84/I84</f>
        <v>0.712962962962963</v>
      </c>
      <c r="K84" s="718">
        <f>I84/ABS(F82)</f>
        <v>6</v>
      </c>
    </row>
    <row r="85" ht="16.5" hidden="1" outlineLevel="2" spans="1:11">
      <c r="A85" s="598">
        <f>B85-B78</f>
        <v>4</v>
      </c>
      <c r="B85" s="102">
        <v>42975</v>
      </c>
      <c r="C85" s="103">
        <v>3932</v>
      </c>
      <c r="D85" s="103">
        <v>3872</v>
      </c>
      <c r="E85" s="250">
        <f t="shared" si="51"/>
        <v>0.0152594099694812</v>
      </c>
      <c r="F85" s="103">
        <f t="shared" si="52"/>
        <v>600</v>
      </c>
      <c r="G85" s="708"/>
      <c r="H85" s="112" t="s">
        <v>33</v>
      </c>
      <c r="I85" s="576">
        <f>(C85-C82)*10</f>
        <v>1060</v>
      </c>
      <c r="J85" s="642">
        <f>F85/I85</f>
        <v>0.566037735849057</v>
      </c>
      <c r="K85" s="718">
        <f>I85/ABS(F82)</f>
        <v>5.88888888888889</v>
      </c>
    </row>
    <row r="86" ht="16.5" hidden="1" outlineLevel="2" spans="1:11">
      <c r="A86" s="598">
        <f>B86-B78</f>
        <v>5</v>
      </c>
      <c r="B86" s="102">
        <v>42976</v>
      </c>
      <c r="C86" s="103">
        <v>3884</v>
      </c>
      <c r="D86" s="103">
        <v>3883</v>
      </c>
      <c r="E86" s="250">
        <f t="shared" si="51"/>
        <v>0.000257466529351184</v>
      </c>
      <c r="F86" s="103">
        <f t="shared" si="52"/>
        <v>10</v>
      </c>
      <c r="G86" s="708"/>
      <c r="H86" s="112" t="s">
        <v>33</v>
      </c>
      <c r="I86" s="576">
        <f>(C86-C82)*10</f>
        <v>580</v>
      </c>
      <c r="J86" s="642">
        <f>F86/I86</f>
        <v>0.0172413793103448</v>
      </c>
      <c r="K86" s="718">
        <f>I86/ABS(F82)</f>
        <v>3.22222222222222</v>
      </c>
    </row>
    <row r="87" ht="16.5" hidden="1" outlineLevel="2" spans="1:11">
      <c r="A87" s="598">
        <f>B87-B78</f>
        <v>6</v>
      </c>
      <c r="B87" s="102">
        <v>42977</v>
      </c>
      <c r="C87" s="103">
        <v>3871</v>
      </c>
      <c r="D87" s="103">
        <v>3890</v>
      </c>
      <c r="E87" s="104">
        <f t="shared" si="51"/>
        <v>-0.00490829243089641</v>
      </c>
      <c r="F87" s="103">
        <f t="shared" si="52"/>
        <v>-190</v>
      </c>
      <c r="G87" s="708"/>
      <c r="H87" s="580" t="s">
        <v>40</v>
      </c>
      <c r="I87" s="576">
        <f>(C87-C82)*10</f>
        <v>450</v>
      </c>
      <c r="J87" s="642"/>
      <c r="K87" s="718">
        <f>I87/ABS(F82)</f>
        <v>2.5</v>
      </c>
    </row>
    <row r="88" ht="16.5" hidden="1" outlineLevel="2" spans="1:11">
      <c r="A88" s="598">
        <f>B88-B78</f>
        <v>7</v>
      </c>
      <c r="B88" s="102">
        <v>42978</v>
      </c>
      <c r="C88" s="103">
        <v>3926</v>
      </c>
      <c r="D88" s="103">
        <v>3895</v>
      </c>
      <c r="E88" s="250">
        <f t="shared" si="51"/>
        <v>0.00789607743250127</v>
      </c>
      <c r="F88" s="103">
        <f t="shared" ref="F88" si="53">(C88-D88)*10</f>
        <v>310</v>
      </c>
      <c r="G88" s="708"/>
      <c r="H88" s="112" t="s">
        <v>33</v>
      </c>
      <c r="I88" s="576">
        <f>(C88-C82)*10</f>
        <v>1000</v>
      </c>
      <c r="J88" s="642">
        <f t="shared" ref="J88:J93" si="54">F88/I88</f>
        <v>0.31</v>
      </c>
      <c r="K88" s="718">
        <f>I88/ABS(F82)</f>
        <v>5.55555555555556</v>
      </c>
    </row>
    <row r="89" ht="16.5" hidden="1" outlineLevel="2" spans="1:11">
      <c r="A89" s="598">
        <f>B89-B78</f>
        <v>8</v>
      </c>
      <c r="B89" s="102">
        <v>42979</v>
      </c>
      <c r="C89" s="103">
        <v>4059</v>
      </c>
      <c r="D89" s="103">
        <v>3898</v>
      </c>
      <c r="E89" s="250">
        <f t="shared" ref="E89" si="55">(C89-D89)/C89</f>
        <v>0.0396649421039665</v>
      </c>
      <c r="F89" s="103">
        <f t="shared" ref="F89" si="56">(C89-D89)*10</f>
        <v>1610</v>
      </c>
      <c r="G89" s="708"/>
      <c r="H89" s="112" t="s">
        <v>33</v>
      </c>
      <c r="I89" s="576">
        <f>(C89-C82)*10</f>
        <v>2330</v>
      </c>
      <c r="J89" s="642">
        <f t="shared" si="54"/>
        <v>0.690987124463519</v>
      </c>
      <c r="K89" s="718">
        <f>I89/ABS(F82)</f>
        <v>12.9444444444444</v>
      </c>
    </row>
    <row r="90" ht="16.5" hidden="1" outlineLevel="2" spans="1:11">
      <c r="A90" s="598">
        <f>B90-B78</f>
        <v>11</v>
      </c>
      <c r="B90" s="102">
        <v>42982</v>
      </c>
      <c r="C90" s="103">
        <v>4058</v>
      </c>
      <c r="D90" s="103">
        <v>3904</v>
      </c>
      <c r="E90" s="250">
        <f t="shared" ref="E90" si="57">(C90-D90)/C90</f>
        <v>0.0379497289305076</v>
      </c>
      <c r="F90" s="103">
        <f t="shared" ref="F90" si="58">(C90-D90)*10</f>
        <v>1540</v>
      </c>
      <c r="G90" s="708"/>
      <c r="H90" s="112" t="s">
        <v>33</v>
      </c>
      <c r="I90" s="576">
        <f>(C90-C82)*10</f>
        <v>2320</v>
      </c>
      <c r="J90" s="642">
        <f t="shared" si="54"/>
        <v>0.663793103448276</v>
      </c>
      <c r="K90" s="718">
        <f>I90/ABS(F82)</f>
        <v>12.8888888888889</v>
      </c>
    </row>
    <row r="91" ht="16.5" hidden="1" outlineLevel="2" spans="1:11">
      <c r="A91" s="598">
        <f>B91-B78</f>
        <v>12</v>
      </c>
      <c r="B91" s="102">
        <v>42983</v>
      </c>
      <c r="C91" s="103">
        <v>4082</v>
      </c>
      <c r="D91" s="103">
        <v>3907</v>
      </c>
      <c r="E91" s="250">
        <f t="shared" ref="E91" si="59">(C91-D91)/C91</f>
        <v>0.0428711415972562</v>
      </c>
      <c r="F91" s="103">
        <f t="shared" ref="F91" si="60">(C91-D91)*10</f>
        <v>1750</v>
      </c>
      <c r="G91" s="708"/>
      <c r="H91" s="112" t="s">
        <v>33</v>
      </c>
      <c r="I91" s="576">
        <f>(C91-C82)*10</f>
        <v>2560</v>
      </c>
      <c r="J91" s="642">
        <f t="shared" si="54"/>
        <v>0.68359375</v>
      </c>
      <c r="K91" s="718">
        <f>I91/ABS(F82)</f>
        <v>14.2222222222222</v>
      </c>
    </row>
    <row r="92" ht="16.5" hidden="1" outlineLevel="2" spans="1:11">
      <c r="A92" s="598">
        <f>B92-B78</f>
        <v>13</v>
      </c>
      <c r="B92" s="102">
        <v>42984</v>
      </c>
      <c r="C92" s="103">
        <v>3986</v>
      </c>
      <c r="D92" s="103">
        <v>3908</v>
      </c>
      <c r="E92" s="250">
        <f t="shared" ref="E92" si="61">(C92-D92)/C92</f>
        <v>0.019568489713999</v>
      </c>
      <c r="F92" s="103">
        <f t="shared" ref="F92" si="62">(C92-D92)*10</f>
        <v>780</v>
      </c>
      <c r="G92" s="708"/>
      <c r="H92" s="112" t="s">
        <v>33</v>
      </c>
      <c r="I92" s="576">
        <f>(C92-C82)*10</f>
        <v>1600</v>
      </c>
      <c r="J92" s="642">
        <f t="shared" si="54"/>
        <v>0.4875</v>
      </c>
      <c r="K92" s="718">
        <f>I92/ABS(F82)</f>
        <v>8.88888888888889</v>
      </c>
    </row>
    <row r="93" ht="16.5" hidden="1" outlineLevel="2" spans="1:11">
      <c r="A93" s="598">
        <f>B93-B78</f>
        <v>14</v>
      </c>
      <c r="B93" s="102">
        <v>42985</v>
      </c>
      <c r="C93" s="103">
        <v>3959</v>
      </c>
      <c r="D93" s="103">
        <v>3912</v>
      </c>
      <c r="E93" s="250">
        <f t="shared" ref="E93" si="63">(C93-D93)/C93</f>
        <v>0.011871684768881</v>
      </c>
      <c r="F93" s="103">
        <f t="shared" ref="F93" si="64">(C93-D93)*10</f>
        <v>470</v>
      </c>
      <c r="G93" s="708"/>
      <c r="H93" s="112" t="s">
        <v>33</v>
      </c>
      <c r="I93" s="576">
        <f>(C93-C82)*10</f>
        <v>1330</v>
      </c>
      <c r="J93" s="642">
        <f t="shared" si="54"/>
        <v>0.353383458646617</v>
      </c>
      <c r="K93" s="718">
        <f>I93/ABS(F82)</f>
        <v>7.38888888888889</v>
      </c>
    </row>
    <row r="94" ht="120" hidden="1" outlineLevel="2" spans="1:12">
      <c r="A94" s="598">
        <f>B94-B78</f>
        <v>15</v>
      </c>
      <c r="B94" s="102">
        <v>42986</v>
      </c>
      <c r="C94" s="103">
        <v>3917</v>
      </c>
      <c r="D94" s="103">
        <v>3916</v>
      </c>
      <c r="E94" s="250">
        <f t="shared" ref="E94:E96" si="65">(C94-D94)/C94</f>
        <v>0.000255297421496043</v>
      </c>
      <c r="F94" s="103">
        <f t="shared" ref="F94:F96" si="66">(C94-D94)*10</f>
        <v>10</v>
      </c>
      <c r="G94" s="708"/>
      <c r="H94" s="580" t="s">
        <v>40</v>
      </c>
      <c r="I94" s="576">
        <f>(C94-C82)*10</f>
        <v>910</v>
      </c>
      <c r="J94" s="642">
        <f t="shared" ref="J94" si="67">F94/I94</f>
        <v>0.010989010989011</v>
      </c>
      <c r="K94" s="718">
        <f>I94/ABS(F82)</f>
        <v>5.05555555555556</v>
      </c>
      <c r="L94" s="680" t="s">
        <v>44</v>
      </c>
    </row>
    <row r="95" ht="132" hidden="1" outlineLevel="2" spans="1:12">
      <c r="A95" s="598">
        <f>B95-B78</f>
        <v>18</v>
      </c>
      <c r="B95" s="102">
        <v>42989</v>
      </c>
      <c r="C95" s="103">
        <v>3915</v>
      </c>
      <c r="D95" s="103">
        <v>3924</v>
      </c>
      <c r="E95" s="104">
        <f t="shared" ref="E95" si="68">(C95-D95)/C95</f>
        <v>-0.00229885057471264</v>
      </c>
      <c r="F95" s="103"/>
      <c r="G95" s="708"/>
      <c r="H95" s="580" t="s">
        <v>40</v>
      </c>
      <c r="I95" s="576">
        <f>(C95-C82)*10</f>
        <v>890</v>
      </c>
      <c r="J95" s="642"/>
      <c r="K95" s="718">
        <f>I95/ABS(F82)</f>
        <v>4.94444444444444</v>
      </c>
      <c r="L95" s="680" t="s">
        <v>45</v>
      </c>
    </row>
    <row r="96" ht="16.5" hidden="1" outlineLevel="2" spans="1:12">
      <c r="A96" s="598">
        <f>B96-B78</f>
        <v>19</v>
      </c>
      <c r="B96" s="102">
        <v>42990</v>
      </c>
      <c r="C96" s="103">
        <v>3958</v>
      </c>
      <c r="D96" s="103">
        <v>3935</v>
      </c>
      <c r="E96" s="250">
        <f t="shared" si="65"/>
        <v>0.00581101566447701</v>
      </c>
      <c r="F96" s="103">
        <f t="shared" si="66"/>
        <v>230</v>
      </c>
      <c r="G96" s="708"/>
      <c r="H96" s="112" t="s">
        <v>33</v>
      </c>
      <c r="I96" s="576">
        <f>(C96-C82)*10</f>
        <v>1320</v>
      </c>
      <c r="J96" s="642">
        <f t="shared" ref="J96" si="69">F96/I96</f>
        <v>0.174242424242424</v>
      </c>
      <c r="K96" s="718">
        <f>I96/ABS(F82)</f>
        <v>7.33333333333333</v>
      </c>
      <c r="L96" s="680"/>
    </row>
    <row r="97" ht="16.5" hidden="1" outlineLevel="2" spans="1:12">
      <c r="A97" s="598">
        <f>B97-B78</f>
        <v>20</v>
      </c>
      <c r="B97" s="102">
        <v>42991</v>
      </c>
      <c r="C97" s="103">
        <v>3914</v>
      </c>
      <c r="D97" s="103">
        <v>3940</v>
      </c>
      <c r="E97" s="104">
        <f t="shared" ref="E97" si="70">(C97-D97)/C97</f>
        <v>-0.00664282064384262</v>
      </c>
      <c r="F97" s="103"/>
      <c r="G97" s="708"/>
      <c r="H97" s="580" t="s">
        <v>40</v>
      </c>
      <c r="I97" s="576">
        <f>(C97-C82)*10</f>
        <v>880</v>
      </c>
      <c r="J97" s="642"/>
      <c r="K97" s="718">
        <f>I97/ABS(F82)</f>
        <v>4.88888888888889</v>
      </c>
      <c r="L97" s="680"/>
    </row>
    <row r="98" ht="17.25" hidden="1" outlineLevel="2" spans="1:11">
      <c r="A98" s="598">
        <f>B98-B78</f>
        <v>21</v>
      </c>
      <c r="B98" s="102">
        <v>42992</v>
      </c>
      <c r="C98" s="103">
        <v>3832</v>
      </c>
      <c r="D98" s="103">
        <v>3936</v>
      </c>
      <c r="E98" s="104">
        <f t="shared" ref="E98" si="71">(C98-D98)/C98</f>
        <v>-0.0271398747390397</v>
      </c>
      <c r="F98" s="103"/>
      <c r="G98" s="708"/>
      <c r="H98" s="580" t="s">
        <v>40</v>
      </c>
      <c r="I98" s="576">
        <f>(C98-C82)*10</f>
        <v>60</v>
      </c>
      <c r="J98" s="642"/>
      <c r="K98" s="718">
        <f>I98/ABS(F82)</f>
        <v>0.333333333333333</v>
      </c>
    </row>
    <row r="99" ht="40.5" hidden="1" customHeight="1" outlineLevel="1" spans="1:11">
      <c r="A99" s="606" t="s">
        <v>41</v>
      </c>
      <c r="B99" s="607"/>
      <c r="C99" s="607"/>
      <c r="D99" s="607"/>
      <c r="E99" s="607"/>
      <c r="F99" s="607"/>
      <c r="G99" s="607"/>
      <c r="H99" s="607"/>
      <c r="I99" s="607"/>
      <c r="J99" s="607"/>
      <c r="K99" s="649"/>
    </row>
    <row r="100" ht="16.5" spans="1:11">
      <c r="A100" s="727" t="s">
        <v>46</v>
      </c>
      <c r="B100" s="728"/>
      <c r="C100" s="728"/>
      <c r="D100" s="728"/>
      <c r="E100" s="728"/>
      <c r="F100" s="728"/>
      <c r="G100" s="728"/>
      <c r="H100" s="728"/>
      <c r="I100" s="750"/>
      <c r="J100" s="653"/>
      <c r="K100" s="653"/>
    </row>
    <row r="101" ht="17.25" collapsed="1" spans="1:11">
      <c r="A101" s="704">
        <v>23</v>
      </c>
      <c r="B101" s="55">
        <v>43021</v>
      </c>
      <c r="C101" s="56">
        <v>3787</v>
      </c>
      <c r="D101" s="56">
        <v>3700</v>
      </c>
      <c r="E101" s="320">
        <f t="shared" ref="E101" si="72">(C101-D101)/C101</f>
        <v>0.0229733298125165</v>
      </c>
      <c r="F101" s="56">
        <f t="shared" ref="F101" si="73">(C101-D101)*10</f>
        <v>870</v>
      </c>
      <c r="G101" s="56">
        <v>3671</v>
      </c>
      <c r="H101" s="388">
        <f t="shared" ref="H101" si="74">(G101-C101)*10</f>
        <v>-1160</v>
      </c>
      <c r="I101" s="121">
        <f>(-H101-F101)/F101</f>
        <v>0.333333333333333</v>
      </c>
      <c r="J101" s="653"/>
      <c r="K101" s="653"/>
    </row>
    <row r="102" ht="17.25" hidden="1" outlineLevel="1" spans="1:11">
      <c r="A102" s="439" t="s">
        <v>47</v>
      </c>
      <c r="B102" s="729"/>
      <c r="C102" s="729"/>
      <c r="D102" s="729"/>
      <c r="E102" s="729"/>
      <c r="F102" s="729"/>
      <c r="G102" s="729"/>
      <c r="H102" s="729"/>
      <c r="I102" s="729"/>
      <c r="J102" s="751"/>
      <c r="K102" s="752"/>
    </row>
    <row r="103" ht="36" hidden="1" outlineLevel="1" spans="1:11">
      <c r="A103" s="441" t="s">
        <v>23</v>
      </c>
      <c r="B103" s="442" t="s">
        <v>14</v>
      </c>
      <c r="C103" s="443" t="s">
        <v>15</v>
      </c>
      <c r="D103" s="443" t="s">
        <v>9</v>
      </c>
      <c r="E103" s="730" t="s">
        <v>16</v>
      </c>
      <c r="F103" s="443" t="s">
        <v>17</v>
      </c>
      <c r="G103" s="731" t="s">
        <v>24</v>
      </c>
      <c r="H103" s="443" t="s">
        <v>25</v>
      </c>
      <c r="I103" s="444" t="s">
        <v>19</v>
      </c>
      <c r="J103" s="445" t="s">
        <v>26</v>
      </c>
      <c r="K103" s="753" t="s">
        <v>27</v>
      </c>
    </row>
    <row r="104" hidden="1" outlineLevel="1" spans="1:11">
      <c r="A104" s="732" t="s">
        <v>28</v>
      </c>
      <c r="B104" s="733"/>
      <c r="C104" s="733"/>
      <c r="D104" s="733"/>
      <c r="E104" s="733"/>
      <c r="F104" s="733"/>
      <c r="G104" s="733"/>
      <c r="H104" s="733"/>
      <c r="I104" s="733"/>
      <c r="J104" s="733"/>
      <c r="K104" s="754"/>
    </row>
    <row r="105" ht="16.5" hidden="1" outlineLevel="1" spans="1:11">
      <c r="A105" s="125">
        <f>B105-B101</f>
        <v>4</v>
      </c>
      <c r="B105" s="251">
        <v>43025</v>
      </c>
      <c r="C105" s="125">
        <v>3722</v>
      </c>
      <c r="D105" s="125">
        <v>3681</v>
      </c>
      <c r="E105" s="252">
        <f t="shared" ref="E105" si="75">(C105-D105)/C105</f>
        <v>0.0110155830198818</v>
      </c>
      <c r="F105" s="125">
        <f t="shared" ref="F105" si="76">(C105-D105)*10</f>
        <v>410</v>
      </c>
      <c r="G105" s="564"/>
      <c r="H105" s="253" t="s">
        <v>48</v>
      </c>
      <c r="I105" s="755"/>
      <c r="J105" s="756"/>
      <c r="K105" s="757"/>
    </row>
    <row r="106" ht="16.5" hidden="1" outlineLevel="1" spans="1:11">
      <c r="A106" s="103">
        <f>B106-B101</f>
        <v>5</v>
      </c>
      <c r="B106" s="102">
        <v>43026</v>
      </c>
      <c r="C106" s="103">
        <v>3671</v>
      </c>
      <c r="D106" s="103">
        <v>3673</v>
      </c>
      <c r="E106" s="104">
        <f t="shared" ref="E106" si="77">(C106-D106)/C106</f>
        <v>-0.000544810678289294</v>
      </c>
      <c r="F106" s="103"/>
      <c r="G106" s="734"/>
      <c r="H106" s="254" t="s">
        <v>49</v>
      </c>
      <c r="I106" s="758">
        <f>(C106-C105)*10</f>
        <v>-510</v>
      </c>
      <c r="J106" s="756"/>
      <c r="K106" s="647">
        <f>(-I106-F105)/F105</f>
        <v>0.24390243902439</v>
      </c>
    </row>
    <row r="107" ht="16.5" hidden="1" outlineLevel="1" spans="1:11">
      <c r="A107" s="103">
        <f>B107-B101</f>
        <v>6</v>
      </c>
      <c r="B107" s="102">
        <v>43027</v>
      </c>
      <c r="C107" s="103">
        <v>3590</v>
      </c>
      <c r="D107" s="103">
        <v>3661</v>
      </c>
      <c r="E107" s="104">
        <f t="shared" ref="E107" si="78">(C107-D107)/C107</f>
        <v>-0.0197771587743733</v>
      </c>
      <c r="F107" s="103"/>
      <c r="G107" s="734"/>
      <c r="H107" s="254" t="s">
        <v>49</v>
      </c>
      <c r="I107" s="758">
        <f>(C107-C105)*10</f>
        <v>-1320</v>
      </c>
      <c r="J107" s="756"/>
      <c r="K107" s="759">
        <f>(-I107-F105)/F105</f>
        <v>2.21951219512195</v>
      </c>
    </row>
    <row r="108" ht="17.25" hidden="1" outlineLevel="1" spans="1:11">
      <c r="A108" s="735"/>
      <c r="B108" s="736"/>
      <c r="C108" s="737"/>
      <c r="D108" s="737"/>
      <c r="E108" s="738"/>
      <c r="F108" s="737"/>
      <c r="G108" s="739"/>
      <c r="H108" s="739"/>
      <c r="I108" s="760"/>
      <c r="J108" s="761"/>
      <c r="K108" s="762"/>
    </row>
    <row r="109" ht="16.5" spans="1:11">
      <c r="A109" s="727" t="s">
        <v>47</v>
      </c>
      <c r="B109" s="728"/>
      <c r="C109" s="728"/>
      <c r="D109" s="728"/>
      <c r="E109" s="728"/>
      <c r="F109" s="728"/>
      <c r="G109" s="728"/>
      <c r="H109" s="728"/>
      <c r="I109" s="750"/>
      <c r="J109" s="653"/>
      <c r="K109" s="653"/>
    </row>
    <row r="110" ht="17.25" collapsed="1" spans="1:11">
      <c r="A110" s="704">
        <v>24</v>
      </c>
      <c r="B110" s="55">
        <v>43031</v>
      </c>
      <c r="C110" s="56">
        <v>3693</v>
      </c>
      <c r="D110" s="56">
        <v>3656</v>
      </c>
      <c r="E110" s="320">
        <f t="shared" ref="E110" si="79">(C110-D110)/C110</f>
        <v>0.0100189547793122</v>
      </c>
      <c r="F110" s="56">
        <f t="shared" ref="F110" si="80">(C110-D110)*10</f>
        <v>370</v>
      </c>
      <c r="G110" s="56">
        <v>3585</v>
      </c>
      <c r="H110" s="388">
        <f t="shared" ref="H110" si="81">(G110-C110)*10</f>
        <v>-1080</v>
      </c>
      <c r="I110" s="419">
        <f>(-H110-F110)/F110</f>
        <v>1.91891891891892</v>
      </c>
      <c r="J110" s="653"/>
      <c r="K110" s="653"/>
    </row>
    <row r="111" ht="17.25" hidden="1" outlineLevel="1" spans="1:11">
      <c r="A111" s="439" t="s">
        <v>47</v>
      </c>
      <c r="B111" s="729"/>
      <c r="C111" s="729"/>
      <c r="D111" s="729"/>
      <c r="E111" s="729"/>
      <c r="F111" s="729"/>
      <c r="G111" s="729"/>
      <c r="H111" s="729"/>
      <c r="I111" s="729"/>
      <c r="J111" s="751"/>
      <c r="K111" s="752"/>
    </row>
    <row r="112" ht="36" hidden="1" outlineLevel="1" spans="1:11">
      <c r="A112" s="441" t="s">
        <v>23</v>
      </c>
      <c r="B112" s="442" t="s">
        <v>14</v>
      </c>
      <c r="C112" s="443" t="s">
        <v>15</v>
      </c>
      <c r="D112" s="443" t="s">
        <v>9</v>
      </c>
      <c r="E112" s="730" t="s">
        <v>16</v>
      </c>
      <c r="F112" s="443" t="s">
        <v>17</v>
      </c>
      <c r="G112" s="731" t="s">
        <v>24</v>
      </c>
      <c r="H112" s="443" t="s">
        <v>25</v>
      </c>
      <c r="I112" s="444" t="s">
        <v>19</v>
      </c>
      <c r="J112" s="445" t="s">
        <v>26</v>
      </c>
      <c r="K112" s="753" t="s">
        <v>27</v>
      </c>
    </row>
    <row r="113" hidden="1" outlineLevel="1" spans="1:11">
      <c r="A113" s="732" t="s">
        <v>28</v>
      </c>
      <c r="B113" s="733"/>
      <c r="C113" s="733"/>
      <c r="D113" s="733"/>
      <c r="E113" s="733"/>
      <c r="F113" s="733"/>
      <c r="G113" s="733"/>
      <c r="H113" s="733"/>
      <c r="I113" s="733"/>
      <c r="J113" s="733"/>
      <c r="K113" s="754"/>
    </row>
    <row r="114" ht="16.5" hidden="1" outlineLevel="1" spans="1:11">
      <c r="A114" s="125">
        <f>B114-B110</f>
        <v>0</v>
      </c>
      <c r="B114" s="251">
        <v>43031</v>
      </c>
      <c r="C114" s="125">
        <v>3693</v>
      </c>
      <c r="D114" s="125">
        <v>3656</v>
      </c>
      <c r="E114" s="252">
        <f t="shared" ref="E114:E118" si="82">(C114-D114)/C114</f>
        <v>0.0100189547793122</v>
      </c>
      <c r="F114" s="125">
        <f>(C114-D114)*10</f>
        <v>370</v>
      </c>
      <c r="G114" s="564"/>
      <c r="H114" s="253" t="s">
        <v>48</v>
      </c>
      <c r="I114" s="755"/>
      <c r="J114" s="756"/>
      <c r="K114" s="757"/>
    </row>
    <row r="115" ht="16.5" hidden="1" outlineLevel="1" spans="1:11">
      <c r="A115" s="103">
        <f>B115-B110</f>
        <v>1</v>
      </c>
      <c r="B115" s="102">
        <v>43032</v>
      </c>
      <c r="C115" s="103">
        <v>3735</v>
      </c>
      <c r="D115" s="103">
        <v>3655</v>
      </c>
      <c r="E115" s="250">
        <f t="shared" si="82"/>
        <v>0.0214190093708166</v>
      </c>
      <c r="F115" s="103">
        <f t="shared" ref="F115:F118" si="83">(C115-D115)*10</f>
        <v>800</v>
      </c>
      <c r="G115" s="734"/>
      <c r="H115" s="112" t="s">
        <v>50</v>
      </c>
      <c r="I115" s="763">
        <f>(C115-C114)*10</f>
        <v>420</v>
      </c>
      <c r="J115" s="756"/>
      <c r="K115" s="718">
        <f>I115/ABS(F114)</f>
        <v>1.13513513513514</v>
      </c>
    </row>
    <row r="116" ht="16.5" hidden="1" outlineLevel="1" spans="1:11">
      <c r="A116" s="103">
        <f>B116-B110</f>
        <v>2</v>
      </c>
      <c r="B116" s="102">
        <v>43033</v>
      </c>
      <c r="C116" s="103">
        <v>3701</v>
      </c>
      <c r="D116" s="103">
        <v>3658</v>
      </c>
      <c r="E116" s="250">
        <f t="shared" si="82"/>
        <v>0.0116184814914888</v>
      </c>
      <c r="F116" s="103">
        <f t="shared" si="83"/>
        <v>430</v>
      </c>
      <c r="G116" s="734"/>
      <c r="H116" s="112" t="s">
        <v>50</v>
      </c>
      <c r="I116" s="763">
        <f>(C116-C114)*10</f>
        <v>80</v>
      </c>
      <c r="J116" s="756"/>
      <c r="K116" s="718">
        <f>I116/ABS(F114)</f>
        <v>0.216216216216216</v>
      </c>
    </row>
    <row r="117" ht="16.5" hidden="1" outlineLevel="1" spans="1:11">
      <c r="A117" s="103">
        <f>B117-B110</f>
        <v>3</v>
      </c>
      <c r="B117" s="102">
        <v>43034</v>
      </c>
      <c r="C117" s="103">
        <v>3656</v>
      </c>
      <c r="D117" s="103">
        <v>3663</v>
      </c>
      <c r="E117" s="104">
        <f t="shared" si="82"/>
        <v>-0.00191466083150985</v>
      </c>
      <c r="F117" s="103">
        <f t="shared" si="83"/>
        <v>-70</v>
      </c>
      <c r="G117" s="734"/>
      <c r="H117" s="254" t="s">
        <v>49</v>
      </c>
      <c r="I117" s="758">
        <f>(C117-C114)*10</f>
        <v>-370</v>
      </c>
      <c r="J117" s="756"/>
      <c r="K117" s="647">
        <f>(-I117-F114)/F114</f>
        <v>0</v>
      </c>
    </row>
    <row r="118" ht="17.25" hidden="1" outlineLevel="1" spans="1:11">
      <c r="A118" s="103">
        <f>B118-B110</f>
        <v>4</v>
      </c>
      <c r="B118" s="102">
        <v>43035</v>
      </c>
      <c r="C118" s="103">
        <v>3585</v>
      </c>
      <c r="D118" s="103">
        <v>3663</v>
      </c>
      <c r="E118" s="104">
        <f t="shared" si="82"/>
        <v>-0.0217573221757322</v>
      </c>
      <c r="F118" s="103">
        <f t="shared" si="83"/>
        <v>-780</v>
      </c>
      <c r="G118" s="734"/>
      <c r="H118" s="254" t="s">
        <v>49</v>
      </c>
      <c r="I118" s="758">
        <f>(C118-C114)*10</f>
        <v>-1080</v>
      </c>
      <c r="J118" s="756"/>
      <c r="K118" s="647">
        <f>(-I118-F115)/F115</f>
        <v>0.35</v>
      </c>
    </row>
    <row r="119" ht="16.5" spans="1:11">
      <c r="A119" s="727" t="s">
        <v>51</v>
      </c>
      <c r="B119" s="728"/>
      <c r="C119" s="728"/>
      <c r="D119" s="728"/>
      <c r="E119" s="728"/>
      <c r="F119" s="728"/>
      <c r="G119" s="728"/>
      <c r="H119" s="728"/>
      <c r="I119" s="750"/>
      <c r="J119" s="653"/>
      <c r="K119" s="653"/>
    </row>
    <row r="120" ht="17.25" collapsed="1" spans="1:11">
      <c r="A120" s="704">
        <v>25</v>
      </c>
      <c r="B120" s="55">
        <v>43045</v>
      </c>
      <c r="C120" s="56">
        <v>3748</v>
      </c>
      <c r="D120" s="56">
        <v>3666</v>
      </c>
      <c r="E120" s="320">
        <f t="shared" ref="E120" si="84">(C120-D120)/C120</f>
        <v>0.0218783351120598</v>
      </c>
      <c r="F120" s="56">
        <f t="shared" ref="F120" si="85">(C120-D120)*10</f>
        <v>820</v>
      </c>
      <c r="G120" s="56">
        <v>3863</v>
      </c>
      <c r="H120" s="58">
        <f t="shared" ref="H120" si="86">(G120-C120)*10</f>
        <v>1150</v>
      </c>
      <c r="I120" s="115">
        <f t="shared" ref="I120" si="87">H120/(F120)</f>
        <v>1.40243902439024</v>
      </c>
      <c r="J120" s="653"/>
      <c r="K120" s="653"/>
    </row>
    <row r="121" ht="17.25" hidden="1" outlineLevel="1" spans="1:11">
      <c r="A121" s="439" t="s">
        <v>47</v>
      </c>
      <c r="B121" s="729"/>
      <c r="C121" s="729"/>
      <c r="D121" s="729"/>
      <c r="E121" s="729"/>
      <c r="F121" s="729"/>
      <c r="G121" s="729"/>
      <c r="H121" s="729"/>
      <c r="I121" s="729"/>
      <c r="J121" s="751"/>
      <c r="K121" s="752"/>
    </row>
    <row r="122" ht="36" hidden="1" outlineLevel="1" spans="1:11">
      <c r="A122" s="441" t="s">
        <v>23</v>
      </c>
      <c r="B122" s="442" t="s">
        <v>14</v>
      </c>
      <c r="C122" s="443" t="s">
        <v>15</v>
      </c>
      <c r="D122" s="443" t="s">
        <v>9</v>
      </c>
      <c r="E122" s="730" t="s">
        <v>16</v>
      </c>
      <c r="F122" s="443" t="s">
        <v>17</v>
      </c>
      <c r="G122" s="731" t="s">
        <v>24</v>
      </c>
      <c r="H122" s="443" t="s">
        <v>25</v>
      </c>
      <c r="I122" s="444" t="s">
        <v>19</v>
      </c>
      <c r="J122" s="445" t="s">
        <v>26</v>
      </c>
      <c r="K122" s="753" t="s">
        <v>27</v>
      </c>
    </row>
    <row r="123" hidden="1" outlineLevel="1" collapsed="1" spans="1:11">
      <c r="A123" s="732" t="s">
        <v>52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54"/>
    </row>
    <row r="124" ht="16.5" hidden="1" outlineLevel="2" spans="1:11">
      <c r="A124" s="740">
        <f>B124-B120</f>
        <v>0</v>
      </c>
      <c r="B124" s="741">
        <v>43045</v>
      </c>
      <c r="C124" s="740">
        <v>3748</v>
      </c>
      <c r="D124" s="740">
        <v>3666</v>
      </c>
      <c r="E124" s="742">
        <f t="shared" ref="E124:E125" si="88">(C124-D124)/C124</f>
        <v>0.0218783351120598</v>
      </c>
      <c r="F124" s="740">
        <f t="shared" ref="F124:F129" si="89">(C124-D124)*10</f>
        <v>820</v>
      </c>
      <c r="G124" s="743"/>
      <c r="H124" s="253" t="s">
        <v>48</v>
      </c>
      <c r="I124" s="764"/>
      <c r="J124" s="765"/>
      <c r="K124" s="766"/>
    </row>
    <row r="125" ht="16.5" hidden="1" outlineLevel="2" spans="1:11">
      <c r="A125" s="740">
        <f>B125-B120</f>
        <v>1</v>
      </c>
      <c r="B125" s="741">
        <v>43046</v>
      </c>
      <c r="C125" s="740">
        <v>3727</v>
      </c>
      <c r="D125" s="740">
        <v>3678</v>
      </c>
      <c r="E125" s="742">
        <f t="shared" si="88"/>
        <v>0.0131473034612289</v>
      </c>
      <c r="F125" s="740">
        <f t="shared" si="89"/>
        <v>490</v>
      </c>
      <c r="G125" s="744"/>
      <c r="H125" s="112" t="s">
        <v>50</v>
      </c>
      <c r="I125" s="767">
        <f>(C125-C124)*10</f>
        <v>-210</v>
      </c>
      <c r="J125" s="765"/>
      <c r="K125" s="768"/>
    </row>
    <row r="126" ht="16.5" hidden="1" outlineLevel="2" spans="1:11">
      <c r="A126" s="740">
        <f>B126-B120</f>
        <v>2</v>
      </c>
      <c r="B126" s="741">
        <v>43047</v>
      </c>
      <c r="C126" s="745">
        <v>3730</v>
      </c>
      <c r="D126" s="740">
        <v>3682</v>
      </c>
      <c r="E126" s="742">
        <f t="shared" ref="E126" si="90">(C126-D126)/C126</f>
        <v>0.0128686327077748</v>
      </c>
      <c r="F126" s="740">
        <f t="shared" si="89"/>
        <v>480</v>
      </c>
      <c r="G126" s="744"/>
      <c r="H126" s="112" t="s">
        <v>50</v>
      </c>
      <c r="I126" s="767">
        <f>(C126-C124)*10</f>
        <v>-180</v>
      </c>
      <c r="J126" s="765"/>
      <c r="K126" s="768"/>
    </row>
    <row r="127" ht="16.5" hidden="1" outlineLevel="2" spans="1:11">
      <c r="A127" s="740">
        <f>B127-B120</f>
        <v>3</v>
      </c>
      <c r="B127" s="741">
        <v>43048</v>
      </c>
      <c r="C127" s="746">
        <v>3756</v>
      </c>
      <c r="D127" s="740">
        <v>3681</v>
      </c>
      <c r="E127" s="742">
        <f t="shared" ref="E127" si="91">(C127-D127)/C127</f>
        <v>0.0199680511182109</v>
      </c>
      <c r="F127" s="740">
        <f t="shared" si="89"/>
        <v>750</v>
      </c>
      <c r="G127" s="744"/>
      <c r="H127" s="112" t="s">
        <v>50</v>
      </c>
      <c r="I127" s="769">
        <f>(C127-C124)*10</f>
        <v>80</v>
      </c>
      <c r="J127" s="765"/>
      <c r="K127" s="768"/>
    </row>
    <row r="128" ht="16.5" hidden="1" outlineLevel="2" spans="1:11">
      <c r="A128" s="740">
        <f>B128-B120</f>
        <v>4</v>
      </c>
      <c r="B128" s="741">
        <v>43049</v>
      </c>
      <c r="C128" s="746">
        <v>3807</v>
      </c>
      <c r="D128" s="740">
        <v>3681</v>
      </c>
      <c r="E128" s="742">
        <f t="shared" ref="E128" si="92">(C128-D128)/C128</f>
        <v>0.033096926713948</v>
      </c>
      <c r="F128" s="740">
        <f t="shared" si="89"/>
        <v>1260</v>
      </c>
      <c r="G128" s="744"/>
      <c r="H128" s="112" t="s">
        <v>50</v>
      </c>
      <c r="I128" s="769">
        <f>(C128-C125)*10</f>
        <v>800</v>
      </c>
      <c r="J128" s="770"/>
      <c r="K128" s="768"/>
    </row>
    <row r="129" ht="16.5" hidden="1" outlineLevel="2" spans="1:11">
      <c r="A129" s="740">
        <f>B129-B120</f>
        <v>7</v>
      </c>
      <c r="B129" s="741">
        <v>43052</v>
      </c>
      <c r="C129" s="746">
        <v>3835</v>
      </c>
      <c r="D129" s="740">
        <v>3687</v>
      </c>
      <c r="E129" s="742">
        <f t="shared" ref="E129" si="93">(C129-D129)/C129</f>
        <v>0.0385919165580183</v>
      </c>
      <c r="F129" s="740">
        <f t="shared" si="89"/>
        <v>1480</v>
      </c>
      <c r="G129" s="744"/>
      <c r="H129" s="112" t="s">
        <v>50</v>
      </c>
      <c r="I129" s="769">
        <f>(C129-C124)*10</f>
        <v>870</v>
      </c>
      <c r="J129" s="770"/>
      <c r="K129" s="768"/>
    </row>
    <row r="130" ht="16.5" hidden="1" outlineLevel="2" spans="1:11">
      <c r="A130" s="740">
        <f>B130-B120</f>
        <v>8</v>
      </c>
      <c r="B130" s="741">
        <v>43053</v>
      </c>
      <c r="C130" s="746">
        <v>3856</v>
      </c>
      <c r="D130" s="740">
        <v>3697</v>
      </c>
      <c r="E130" s="742">
        <f t="shared" ref="E130" si="94">(C130-D130)/C130</f>
        <v>0.0412344398340249</v>
      </c>
      <c r="F130" s="740">
        <f t="shared" ref="F130" si="95">(C130-D130)*10</f>
        <v>1590</v>
      </c>
      <c r="G130" s="744"/>
      <c r="H130" s="112" t="s">
        <v>50</v>
      </c>
      <c r="I130" s="769">
        <f>(C130-C124)*10</f>
        <v>1080</v>
      </c>
      <c r="J130" s="848"/>
      <c r="K130" s="768"/>
    </row>
    <row r="131" ht="16.5" hidden="1" outlineLevel="2" spans="1:11">
      <c r="A131" s="740">
        <f>B131-B120</f>
        <v>9</v>
      </c>
      <c r="B131" s="741">
        <v>43054</v>
      </c>
      <c r="C131" s="746">
        <v>3771</v>
      </c>
      <c r="D131" s="740">
        <v>3706</v>
      </c>
      <c r="E131" s="742">
        <f t="shared" ref="E131" si="96">(C131-D131)/C131</f>
        <v>0.0172368072129409</v>
      </c>
      <c r="F131" s="740">
        <f t="shared" ref="F131" si="97">(C131-D131)*10</f>
        <v>650</v>
      </c>
      <c r="G131" s="744"/>
      <c r="H131" s="112" t="s">
        <v>50</v>
      </c>
      <c r="I131" s="769">
        <f>(C131-C124)*10</f>
        <v>230</v>
      </c>
      <c r="J131" s="848"/>
      <c r="K131" s="768"/>
    </row>
    <row r="132" ht="16.5" hidden="1" outlineLevel="2" spans="1:11">
      <c r="A132" s="740">
        <f>B132-B120</f>
        <v>10</v>
      </c>
      <c r="B132" s="741">
        <v>43055</v>
      </c>
      <c r="C132" s="746">
        <v>3750</v>
      </c>
      <c r="D132" s="740">
        <v>3706</v>
      </c>
      <c r="E132" s="742">
        <f t="shared" ref="E132" si="98">(C132-D132)/C132</f>
        <v>0.0117333333333333</v>
      </c>
      <c r="F132" s="740">
        <f t="shared" ref="F132" si="99">(C132-D132)*10</f>
        <v>440</v>
      </c>
      <c r="G132" s="744"/>
      <c r="H132" s="112" t="s">
        <v>50</v>
      </c>
      <c r="I132" s="849">
        <f>(C132-C124)*10</f>
        <v>20</v>
      </c>
      <c r="J132" s="850"/>
      <c r="K132" s="768"/>
    </row>
    <row r="133" ht="16.5" hidden="1" outlineLevel="2" spans="1:11">
      <c r="A133" s="740">
        <f>B133-B120</f>
        <v>11</v>
      </c>
      <c r="B133" s="741">
        <v>43056</v>
      </c>
      <c r="C133" s="746">
        <v>3709</v>
      </c>
      <c r="D133" s="740">
        <v>3707</v>
      </c>
      <c r="E133" s="742">
        <f t="shared" ref="E133" si="100">(C133-D133)/C133</f>
        <v>0.000539228902669183</v>
      </c>
      <c r="F133" s="740">
        <f t="shared" ref="F133" si="101">(C133-D133)*10</f>
        <v>20</v>
      </c>
      <c r="G133" s="744"/>
      <c r="H133" s="112" t="s">
        <v>50</v>
      </c>
      <c r="I133" s="851">
        <f>(C133-C124)*10</f>
        <v>-390</v>
      </c>
      <c r="J133" s="765"/>
      <c r="K133" s="768"/>
    </row>
    <row r="134" ht="16.5" hidden="1" outlineLevel="2" spans="1:11">
      <c r="A134" s="740">
        <f>B134-B120</f>
        <v>14</v>
      </c>
      <c r="B134" s="741">
        <v>43059</v>
      </c>
      <c r="C134" s="746">
        <v>3756</v>
      </c>
      <c r="D134" s="740">
        <v>3708</v>
      </c>
      <c r="E134" s="742">
        <f t="shared" ref="E134" si="102">(C134-D134)/C134</f>
        <v>0.012779552715655</v>
      </c>
      <c r="F134" s="740">
        <f t="shared" ref="F134" si="103">(C134-D134)*10</f>
        <v>480</v>
      </c>
      <c r="G134" s="744"/>
      <c r="H134" s="112" t="s">
        <v>50</v>
      </c>
      <c r="I134" s="849">
        <f>(C134-C124)*10</f>
        <v>80</v>
      </c>
      <c r="J134" s="765"/>
      <c r="K134" s="768"/>
    </row>
    <row r="135" ht="16.5" hidden="1" outlineLevel="2" spans="1:11">
      <c r="A135" s="740">
        <f>B135-B120</f>
        <v>15</v>
      </c>
      <c r="B135" s="741">
        <v>43060</v>
      </c>
      <c r="C135" s="746">
        <v>3812</v>
      </c>
      <c r="D135" s="740">
        <v>3714</v>
      </c>
      <c r="E135" s="742">
        <f t="shared" ref="E135" si="104">(C135-D135)/C135</f>
        <v>0.0257082896117524</v>
      </c>
      <c r="F135" s="740">
        <f t="shared" ref="F135" si="105">(C135-D135)*10</f>
        <v>980</v>
      </c>
      <c r="G135" s="744"/>
      <c r="H135" s="112" t="s">
        <v>50</v>
      </c>
      <c r="I135" s="849">
        <f>(C135-C124)*10</f>
        <v>640</v>
      </c>
      <c r="J135" s="765"/>
      <c r="K135" s="768"/>
    </row>
    <row r="136" ht="16.5" hidden="1" outlineLevel="2" spans="1:11">
      <c r="A136" s="740">
        <f>B136-B120</f>
        <v>16</v>
      </c>
      <c r="B136" s="741">
        <v>43061</v>
      </c>
      <c r="C136" s="746">
        <v>3853</v>
      </c>
      <c r="D136" s="740">
        <v>3724</v>
      </c>
      <c r="E136" s="742">
        <f t="shared" ref="E136" si="106">(C136-D136)/C136</f>
        <v>0.0334804048793148</v>
      </c>
      <c r="F136" s="740">
        <f t="shared" ref="F136" si="107">(C136-D136)*10</f>
        <v>1290</v>
      </c>
      <c r="G136" s="744"/>
      <c r="H136" s="112" t="s">
        <v>50</v>
      </c>
      <c r="I136" s="849">
        <f>(C136-C124)*10</f>
        <v>1050</v>
      </c>
      <c r="J136" s="765"/>
      <c r="K136" s="768"/>
    </row>
    <row r="137" ht="16.5" hidden="1" outlineLevel="2" spans="1:11">
      <c r="A137" s="740">
        <f>B137-B120</f>
        <v>17</v>
      </c>
      <c r="B137" s="741">
        <v>43062</v>
      </c>
      <c r="C137" s="746">
        <v>3861</v>
      </c>
      <c r="D137" s="740">
        <v>3739</v>
      </c>
      <c r="E137" s="742">
        <f t="shared" ref="E137" si="108">(C137-D137)/C137</f>
        <v>0.0315980315980316</v>
      </c>
      <c r="F137" s="740">
        <f t="shared" ref="F137" si="109">(C137-D137)*10</f>
        <v>1220</v>
      </c>
      <c r="G137" s="744"/>
      <c r="H137" s="112" t="s">
        <v>50</v>
      </c>
      <c r="I137" s="849">
        <f>(C137-C124)*10</f>
        <v>1130</v>
      </c>
      <c r="J137" s="765"/>
      <c r="K137" s="768"/>
    </row>
    <row r="138" ht="16.5" hidden="1" outlineLevel="2" spans="1:11">
      <c r="A138" s="740">
        <f>B138-B120</f>
        <v>18</v>
      </c>
      <c r="B138" s="741">
        <v>43063</v>
      </c>
      <c r="C138" s="746">
        <v>3859</v>
      </c>
      <c r="D138" s="740">
        <v>3754</v>
      </c>
      <c r="E138" s="742">
        <f t="shared" ref="E138" si="110">(C138-D138)/C138</f>
        <v>0.0272091215340762</v>
      </c>
      <c r="F138" s="740">
        <f t="shared" ref="F138" si="111">(C138-D138)*10</f>
        <v>1050</v>
      </c>
      <c r="G138" s="744"/>
      <c r="H138" s="112" t="s">
        <v>50</v>
      </c>
      <c r="I138" s="769">
        <f>(C138-C124)*10</f>
        <v>1110</v>
      </c>
      <c r="J138" s="765"/>
      <c r="K138" s="768"/>
    </row>
    <row r="139" ht="16.5" hidden="1" outlineLevel="2" spans="1:11">
      <c r="A139" s="740">
        <f>B139-B120</f>
        <v>21</v>
      </c>
      <c r="B139" s="741">
        <v>43066</v>
      </c>
      <c r="C139" s="746">
        <v>3904</v>
      </c>
      <c r="D139" s="740">
        <v>3768</v>
      </c>
      <c r="E139" s="742">
        <f t="shared" ref="E139:E145" si="112">(C139-D139)/C139</f>
        <v>0.0348360655737705</v>
      </c>
      <c r="F139" s="740">
        <f t="shared" ref="F139:F145" si="113">(C139-D139)*10</f>
        <v>1360</v>
      </c>
      <c r="G139" s="744"/>
      <c r="H139" s="112" t="s">
        <v>50</v>
      </c>
      <c r="I139" s="769">
        <f>(C139-C124)*10</f>
        <v>1560</v>
      </c>
      <c r="J139" s="765"/>
      <c r="K139" s="768"/>
    </row>
    <row r="140" ht="16.5" hidden="1" outlineLevel="2" spans="1:11">
      <c r="A140" s="740">
        <f>B140-B120</f>
        <v>22</v>
      </c>
      <c r="B140" s="741">
        <v>43067</v>
      </c>
      <c r="C140" s="746">
        <v>3938</v>
      </c>
      <c r="D140" s="740">
        <v>3787</v>
      </c>
      <c r="E140" s="742">
        <f t="shared" si="112"/>
        <v>0.0383443372270188</v>
      </c>
      <c r="F140" s="740">
        <f t="shared" si="113"/>
        <v>1510</v>
      </c>
      <c r="G140" s="744"/>
      <c r="H140" s="112" t="s">
        <v>50</v>
      </c>
      <c r="I140" s="769">
        <f>(C140-C124)*10</f>
        <v>1900</v>
      </c>
      <c r="J140" s="765"/>
      <c r="K140" s="768"/>
    </row>
    <row r="141" ht="16.5" hidden="1" outlineLevel="2" spans="1:11">
      <c r="A141" s="740">
        <f>B141-B120</f>
        <v>23</v>
      </c>
      <c r="B141" s="741">
        <v>43068</v>
      </c>
      <c r="C141" s="746">
        <v>3998</v>
      </c>
      <c r="D141" s="740">
        <v>3805</v>
      </c>
      <c r="E141" s="742">
        <f t="shared" si="112"/>
        <v>0.0482741370685343</v>
      </c>
      <c r="F141" s="740">
        <f t="shared" si="113"/>
        <v>1930</v>
      </c>
      <c r="G141" s="744"/>
      <c r="H141" s="112" t="s">
        <v>50</v>
      </c>
      <c r="I141" s="769">
        <f>(C141-C124)*10</f>
        <v>2500</v>
      </c>
      <c r="J141" s="765"/>
      <c r="K141" s="768"/>
    </row>
    <row r="142" ht="16.5" hidden="1" outlineLevel="2" spans="1:11">
      <c r="A142" s="771">
        <f>B142-B120</f>
        <v>24</v>
      </c>
      <c r="B142" s="772">
        <v>43069</v>
      </c>
      <c r="C142" s="773">
        <v>4030</v>
      </c>
      <c r="D142" s="771">
        <v>3826</v>
      </c>
      <c r="E142" s="774">
        <f t="shared" si="112"/>
        <v>0.0506203473945409</v>
      </c>
      <c r="F142" s="771">
        <f t="shared" si="113"/>
        <v>2040</v>
      </c>
      <c r="G142" s="775"/>
      <c r="H142" s="776" t="s">
        <v>50</v>
      </c>
      <c r="I142" s="852">
        <f>(C142-C124)*10</f>
        <v>2820</v>
      </c>
      <c r="J142" s="853"/>
      <c r="K142" s="854"/>
    </row>
    <row r="143" ht="16.5" hidden="1" outlineLevel="2" spans="1:11">
      <c r="A143" s="777">
        <f>B143-B120</f>
        <v>25</v>
      </c>
      <c r="B143" s="778">
        <v>43070</v>
      </c>
      <c r="C143" s="779">
        <v>4022</v>
      </c>
      <c r="D143" s="777">
        <v>3841</v>
      </c>
      <c r="E143" s="780">
        <f t="shared" si="112"/>
        <v>0.0450024863252113</v>
      </c>
      <c r="F143" s="777">
        <f t="shared" si="113"/>
        <v>1810</v>
      </c>
      <c r="G143" s="781"/>
      <c r="H143" s="782" t="s">
        <v>50</v>
      </c>
      <c r="I143" s="849">
        <f>(C143-C124)*10</f>
        <v>2740</v>
      </c>
      <c r="J143" s="855"/>
      <c r="K143" s="768"/>
    </row>
    <row r="144" ht="16.5" hidden="1" outlineLevel="2" spans="1:11">
      <c r="A144" s="783">
        <f>B144-B120</f>
        <v>28</v>
      </c>
      <c r="B144" s="784">
        <v>43073</v>
      </c>
      <c r="C144" s="785">
        <v>4104</v>
      </c>
      <c r="D144" s="785">
        <v>3860</v>
      </c>
      <c r="E144" s="786">
        <f t="shared" si="112"/>
        <v>0.0594541910331384</v>
      </c>
      <c r="F144" s="785">
        <f t="shared" si="113"/>
        <v>2440</v>
      </c>
      <c r="G144" s="787"/>
      <c r="H144" s="788" t="s">
        <v>50</v>
      </c>
      <c r="I144" s="856">
        <f>(C144-C124)*10</f>
        <v>3560</v>
      </c>
      <c r="J144" s="857"/>
      <c r="K144" s="858"/>
    </row>
    <row r="145" ht="16.5" hidden="1" outlineLevel="2" spans="1:11">
      <c r="A145" s="789">
        <f>B145-B120</f>
        <v>29</v>
      </c>
      <c r="B145" s="790">
        <v>43074</v>
      </c>
      <c r="C145" s="791">
        <v>4073</v>
      </c>
      <c r="D145" s="791">
        <v>3878</v>
      </c>
      <c r="E145" s="792">
        <f t="shared" si="112"/>
        <v>0.0478762582862755</v>
      </c>
      <c r="F145" s="791">
        <f t="shared" si="113"/>
        <v>1950</v>
      </c>
      <c r="G145" s="793"/>
      <c r="H145" s="794" t="s">
        <v>50</v>
      </c>
      <c r="I145" s="859">
        <f>(C145-C124)*10</f>
        <v>3250</v>
      </c>
      <c r="J145" s="860"/>
      <c r="K145" s="861"/>
    </row>
    <row r="146" hidden="1" outlineLevel="1" collapsed="1" spans="1:11">
      <c r="A146" s="795" t="s">
        <v>53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862"/>
    </row>
    <row r="147" ht="16.5" hidden="1" outlineLevel="2" spans="1:11">
      <c r="A147" s="789">
        <f>B147-B120</f>
        <v>30</v>
      </c>
      <c r="B147" s="790">
        <v>43075</v>
      </c>
      <c r="C147" s="791">
        <v>3974</v>
      </c>
      <c r="D147" s="791">
        <v>3890</v>
      </c>
      <c r="E147" s="792">
        <f>(C147-D147)/C147</f>
        <v>0.0211373930548566</v>
      </c>
      <c r="F147" s="791">
        <f>(C147-D147)*10</f>
        <v>840</v>
      </c>
      <c r="G147" s="793"/>
      <c r="H147" s="794" t="s">
        <v>50</v>
      </c>
      <c r="I147" s="859">
        <f>(C147-C124)*10</f>
        <v>2260</v>
      </c>
      <c r="J147" s="860"/>
      <c r="K147" s="861"/>
    </row>
    <row r="148" ht="16.5" hidden="1" outlineLevel="2" spans="1:11">
      <c r="A148" s="796">
        <f>B148-B120</f>
        <v>31</v>
      </c>
      <c r="B148" s="797">
        <v>43076</v>
      </c>
      <c r="C148" s="798">
        <v>3863</v>
      </c>
      <c r="D148" s="798">
        <v>3893</v>
      </c>
      <c r="E148" s="799">
        <f>(C148-D148)/C148</f>
        <v>-0.00776598498576236</v>
      </c>
      <c r="F148" s="798">
        <f>(C148-D148)*10</f>
        <v>-300</v>
      </c>
      <c r="G148" s="800"/>
      <c r="H148" s="801" t="s">
        <v>49</v>
      </c>
      <c r="I148" s="863">
        <f>(C148-C125)*10</f>
        <v>1360</v>
      </c>
      <c r="J148" s="864"/>
      <c r="K148" s="865"/>
    </row>
    <row r="149" ht="16.5" hidden="1" outlineLevel="2" spans="1:11">
      <c r="A149" s="796"/>
      <c r="B149" s="797"/>
      <c r="C149" s="798"/>
      <c r="D149" s="798"/>
      <c r="E149" s="802"/>
      <c r="F149" s="798"/>
      <c r="G149" s="800"/>
      <c r="H149" s="803"/>
      <c r="I149" s="863"/>
      <c r="J149" s="866"/>
      <c r="K149" s="867"/>
    </row>
    <row r="150" ht="16.5" hidden="1" outlineLevel="2" spans="1:11">
      <c r="A150" s="804"/>
      <c r="B150" s="805"/>
      <c r="C150" s="746"/>
      <c r="D150" s="746"/>
      <c r="E150" s="806"/>
      <c r="F150" s="746"/>
      <c r="G150" s="807"/>
      <c r="H150" s="808"/>
      <c r="I150" s="868"/>
      <c r="J150" s="869"/>
      <c r="K150" s="870"/>
    </row>
    <row r="151" ht="16.5" hidden="1" outlineLevel="2" spans="1:11">
      <c r="A151" s="804"/>
      <c r="B151" s="805"/>
      <c r="C151" s="746"/>
      <c r="D151" s="746"/>
      <c r="E151" s="806"/>
      <c r="F151" s="746"/>
      <c r="G151" s="807"/>
      <c r="H151" s="808"/>
      <c r="I151" s="868"/>
      <c r="J151" s="869"/>
      <c r="K151" s="870"/>
    </row>
    <row r="152" ht="16.5" hidden="1" outlineLevel="2" spans="1:11">
      <c r="A152" s="804"/>
      <c r="B152" s="805"/>
      <c r="C152" s="746"/>
      <c r="D152" s="746"/>
      <c r="E152" s="806"/>
      <c r="F152" s="746"/>
      <c r="G152" s="807"/>
      <c r="H152" s="808"/>
      <c r="I152" s="868"/>
      <c r="J152" s="871"/>
      <c r="K152" s="865"/>
    </row>
    <row r="153" ht="17.25" hidden="1" outlineLevel="2" spans="1:11">
      <c r="A153" s="809"/>
      <c r="B153" s="810"/>
      <c r="C153" s="811"/>
      <c r="D153" s="811"/>
      <c r="E153" s="812"/>
      <c r="F153" s="811"/>
      <c r="G153" s="813"/>
      <c r="H153" s="813"/>
      <c r="I153" s="872"/>
      <c r="J153" s="873"/>
      <c r="K153" s="874"/>
    </row>
    <row r="154" ht="16.5" spans="1:11">
      <c r="A154" s="814" t="s">
        <v>51</v>
      </c>
      <c r="B154" s="815"/>
      <c r="C154" s="815"/>
      <c r="D154" s="815"/>
      <c r="E154" s="815"/>
      <c r="F154" s="815"/>
      <c r="G154" s="815"/>
      <c r="H154" s="815"/>
      <c r="I154" s="875"/>
      <c r="J154" s="653"/>
      <c r="K154" s="653"/>
    </row>
    <row r="155" ht="17.25" collapsed="1" spans="1:11">
      <c r="A155" s="816">
        <v>26</v>
      </c>
      <c r="B155" s="297">
        <v>43077</v>
      </c>
      <c r="C155" s="298">
        <v>3934</v>
      </c>
      <c r="D155" s="298">
        <v>3898</v>
      </c>
      <c r="E155" s="817">
        <f t="shared" ref="E155:E162" si="114">(C155-D155)/C155</f>
        <v>0.00915099135739705</v>
      </c>
      <c r="F155" s="298">
        <f t="shared" ref="F155:F160" si="115">(C155-D155)*10</f>
        <v>360</v>
      </c>
      <c r="G155" s="298">
        <v>3830</v>
      </c>
      <c r="H155" s="300">
        <f>(G155-C155)*10</f>
        <v>-1040</v>
      </c>
      <c r="I155" s="876">
        <f>(-H155-F155)/F155</f>
        <v>1.88888888888889</v>
      </c>
      <c r="J155" s="653"/>
      <c r="K155" s="205"/>
    </row>
    <row r="156" ht="14.25" hidden="1" outlineLevel="1" spans="1:9">
      <c r="A156" s="818" t="s">
        <v>23</v>
      </c>
      <c r="B156" s="819" t="s">
        <v>14</v>
      </c>
      <c r="C156" s="820" t="s">
        <v>15</v>
      </c>
      <c r="D156" s="820" t="s">
        <v>9</v>
      </c>
      <c r="E156" s="821" t="s">
        <v>16</v>
      </c>
      <c r="F156" s="820" t="s">
        <v>17</v>
      </c>
      <c r="G156" s="822" t="s">
        <v>24</v>
      </c>
      <c r="H156" s="820" t="s">
        <v>25</v>
      </c>
      <c r="I156" s="877" t="s">
        <v>19</v>
      </c>
    </row>
    <row r="157" ht="14.25" hidden="1" outlineLevel="1" spans="1:11">
      <c r="A157" s="823" t="s">
        <v>52</v>
      </c>
      <c r="B157" s="824"/>
      <c r="C157" s="824"/>
      <c r="D157" s="824"/>
      <c r="E157" s="824"/>
      <c r="F157" s="824"/>
      <c r="G157" s="824"/>
      <c r="H157" s="824"/>
      <c r="I157" s="878"/>
      <c r="J157" s="653"/>
      <c r="K157" s="653"/>
    </row>
    <row r="158" ht="16.5" hidden="1" outlineLevel="1" spans="1:9">
      <c r="A158" s="825">
        <f>B158-B155</f>
        <v>0</v>
      </c>
      <c r="B158" s="805">
        <v>43077</v>
      </c>
      <c r="C158" s="746">
        <v>3934</v>
      </c>
      <c r="D158" s="746">
        <v>3898</v>
      </c>
      <c r="E158" s="806">
        <f t="shared" si="114"/>
        <v>0.00915099135739705</v>
      </c>
      <c r="F158" s="746">
        <f t="shared" si="115"/>
        <v>360</v>
      </c>
      <c r="G158" s="826"/>
      <c r="H158" s="827" t="s">
        <v>48</v>
      </c>
      <c r="I158" s="879">
        <f>(C158-C158)*10</f>
        <v>0</v>
      </c>
    </row>
    <row r="159" ht="16.5" hidden="1" outlineLevel="1" spans="1:9">
      <c r="A159" s="825">
        <f>B159-B155</f>
        <v>3</v>
      </c>
      <c r="B159" s="805">
        <v>43080</v>
      </c>
      <c r="C159" s="746">
        <v>3949</v>
      </c>
      <c r="D159" s="746">
        <v>3903</v>
      </c>
      <c r="E159" s="806">
        <f t="shared" si="114"/>
        <v>0.0116485186123069</v>
      </c>
      <c r="F159" s="746">
        <f t="shared" si="115"/>
        <v>460</v>
      </c>
      <c r="G159" s="826"/>
      <c r="H159" s="332" t="s">
        <v>50</v>
      </c>
      <c r="I159" s="879">
        <f>(C159-C158)*10</f>
        <v>150</v>
      </c>
    </row>
    <row r="160" ht="16.5" hidden="1" outlineLevel="1" spans="1:9">
      <c r="A160" s="825">
        <f>B160-B155</f>
        <v>4</v>
      </c>
      <c r="B160" s="805">
        <v>43081</v>
      </c>
      <c r="C160" s="746">
        <v>3923</v>
      </c>
      <c r="D160" s="746">
        <v>3911</v>
      </c>
      <c r="E160" s="806">
        <f t="shared" si="114"/>
        <v>0.00305888350751976</v>
      </c>
      <c r="F160" s="746">
        <f t="shared" si="115"/>
        <v>120</v>
      </c>
      <c r="G160" s="826"/>
      <c r="H160" s="332" t="s">
        <v>50</v>
      </c>
      <c r="I160" s="880">
        <f>(C160-C158)*10</f>
        <v>-110</v>
      </c>
    </row>
    <row r="161" ht="16.5" hidden="1" outlineLevel="1" spans="1:9">
      <c r="A161" s="825">
        <f>B161-B155</f>
        <v>5</v>
      </c>
      <c r="B161" s="805">
        <v>43082</v>
      </c>
      <c r="C161" s="746">
        <v>3888</v>
      </c>
      <c r="D161" s="746">
        <v>3918</v>
      </c>
      <c r="E161" s="828">
        <f t="shared" si="114"/>
        <v>-0.00771604938271605</v>
      </c>
      <c r="F161" s="746"/>
      <c r="G161" s="826"/>
      <c r="H161" s="332" t="s">
        <v>50</v>
      </c>
      <c r="I161" s="880">
        <f>(C161-C158)*10</f>
        <v>-460</v>
      </c>
    </row>
    <row r="162" ht="16.5" hidden="1" outlineLevel="1" spans="1:9">
      <c r="A162" s="825">
        <f>B162-B155</f>
        <v>6</v>
      </c>
      <c r="B162" s="805">
        <v>43083</v>
      </c>
      <c r="C162" s="746">
        <v>3830</v>
      </c>
      <c r="D162" s="746">
        <v>3925</v>
      </c>
      <c r="E162" s="828">
        <f t="shared" si="114"/>
        <v>-0.0248041775456919</v>
      </c>
      <c r="F162" s="746"/>
      <c r="G162" s="826"/>
      <c r="H162" s="96" t="s">
        <v>49</v>
      </c>
      <c r="I162" s="880">
        <f>(C162-C158)*10</f>
        <v>-1040</v>
      </c>
    </row>
    <row r="163" ht="17.25" hidden="1" outlineLevel="1" spans="1:11">
      <c r="A163" s="829"/>
      <c r="B163" s="830"/>
      <c r="C163" s="831"/>
      <c r="D163" s="831"/>
      <c r="E163" s="832"/>
      <c r="F163" s="831"/>
      <c r="G163" s="833"/>
      <c r="H163" s="834"/>
      <c r="I163" s="881"/>
      <c r="J163" s="205"/>
      <c r="K163" s="205"/>
    </row>
    <row r="164" ht="16.5" spans="1:11">
      <c r="A164" s="814" t="s">
        <v>54</v>
      </c>
      <c r="B164" s="815"/>
      <c r="C164" s="815"/>
      <c r="D164" s="815"/>
      <c r="E164" s="815"/>
      <c r="F164" s="815"/>
      <c r="G164" s="815"/>
      <c r="H164" s="815"/>
      <c r="I164" s="875"/>
      <c r="J164" s="205"/>
      <c r="K164" s="205"/>
    </row>
    <row r="165" ht="17.25" spans="1:11">
      <c r="A165" s="816">
        <v>27</v>
      </c>
      <c r="B165" s="297">
        <v>43130</v>
      </c>
      <c r="C165" s="298">
        <v>3903</v>
      </c>
      <c r="D165" s="298">
        <v>3845</v>
      </c>
      <c r="E165" s="817">
        <f>(C165-D165)/C165</f>
        <v>0.0148603638227005</v>
      </c>
      <c r="F165" s="298">
        <f>(C165-D165)*10</f>
        <v>580</v>
      </c>
      <c r="G165" s="298">
        <v>3848</v>
      </c>
      <c r="H165" s="300">
        <f>(G165-C165)*10</f>
        <v>-550</v>
      </c>
      <c r="I165" s="882">
        <f>(-H165-F165)/F165</f>
        <v>-0.0517241379310345</v>
      </c>
      <c r="J165" s="205"/>
      <c r="K165" s="205"/>
    </row>
    <row r="166" ht="16.5" spans="1:11">
      <c r="A166" s="814" t="s">
        <v>54</v>
      </c>
      <c r="B166" s="815"/>
      <c r="C166" s="815"/>
      <c r="D166" s="815"/>
      <c r="E166" s="815"/>
      <c r="F166" s="815"/>
      <c r="G166" s="815"/>
      <c r="H166" s="815"/>
      <c r="I166" s="875"/>
      <c r="J166" s="205"/>
      <c r="K166" s="205"/>
    </row>
    <row r="167" ht="17.25" collapsed="1" spans="1:11">
      <c r="A167" s="816">
        <v>28</v>
      </c>
      <c r="B167" s="297">
        <v>43154</v>
      </c>
      <c r="C167" s="298">
        <v>3930</v>
      </c>
      <c r="D167" s="298">
        <v>3907</v>
      </c>
      <c r="E167" s="817">
        <f t="shared" ref="E167:E172" si="116">(C167-D167)/C167</f>
        <v>0.00585241730279898</v>
      </c>
      <c r="F167" s="298">
        <f t="shared" ref="F167:F172" si="117">(C167-D167)*10</f>
        <v>230</v>
      </c>
      <c r="G167" s="298">
        <v>3934</v>
      </c>
      <c r="H167" s="835">
        <f>(G167-C167)*10</f>
        <v>40</v>
      </c>
      <c r="I167" s="115">
        <f>H167/(F167)</f>
        <v>0.173913043478261</v>
      </c>
      <c r="J167" s="205"/>
      <c r="K167" s="205"/>
    </row>
    <row r="168" ht="14.25" hidden="1" outlineLevel="1" spans="1:11">
      <c r="A168" s="818" t="s">
        <v>23</v>
      </c>
      <c r="B168" s="819" t="s">
        <v>14</v>
      </c>
      <c r="C168" s="820" t="s">
        <v>15</v>
      </c>
      <c r="D168" s="820" t="s">
        <v>9</v>
      </c>
      <c r="E168" s="821" t="s">
        <v>16</v>
      </c>
      <c r="F168" s="820" t="s">
        <v>17</v>
      </c>
      <c r="G168" s="822" t="s">
        <v>55</v>
      </c>
      <c r="H168" s="820" t="s">
        <v>25</v>
      </c>
      <c r="I168" s="877" t="s">
        <v>19</v>
      </c>
      <c r="J168" s="205"/>
      <c r="K168" s="205"/>
    </row>
    <row r="169" ht="14.25" hidden="1" outlineLevel="1" spans="1:11">
      <c r="A169" s="823" t="s">
        <v>52</v>
      </c>
      <c r="B169" s="824"/>
      <c r="C169" s="824"/>
      <c r="D169" s="824"/>
      <c r="E169" s="824"/>
      <c r="F169" s="824"/>
      <c r="G169" s="824"/>
      <c r="H169" s="824"/>
      <c r="I169" s="878"/>
      <c r="J169" s="205"/>
      <c r="K169" s="205"/>
    </row>
    <row r="170" ht="16.5" hidden="1" outlineLevel="1" spans="1:11">
      <c r="A170" s="825">
        <f>B170-B167</f>
        <v>0</v>
      </c>
      <c r="B170" s="805">
        <v>43154</v>
      </c>
      <c r="C170" s="746">
        <v>3930</v>
      </c>
      <c r="D170" s="746">
        <v>3907</v>
      </c>
      <c r="E170" s="806">
        <f t="shared" si="116"/>
        <v>0.00585241730279898</v>
      </c>
      <c r="F170" s="746">
        <f t="shared" si="117"/>
        <v>230</v>
      </c>
      <c r="G170" s="836">
        <f>C167-C167*(1.65/100)</f>
        <v>3865.155</v>
      </c>
      <c r="H170" s="827" t="s">
        <v>48</v>
      </c>
      <c r="I170" s="879">
        <f>(C170-C170)*10</f>
        <v>0</v>
      </c>
      <c r="J170" s="205"/>
      <c r="K170" s="205"/>
    </row>
    <row r="171" ht="16.5" hidden="1" outlineLevel="1" spans="1:11">
      <c r="A171" s="825">
        <f>B171-B167</f>
        <v>3</v>
      </c>
      <c r="B171" s="805">
        <v>43157</v>
      </c>
      <c r="C171" s="746">
        <v>4006</v>
      </c>
      <c r="D171" s="746">
        <v>3915</v>
      </c>
      <c r="E171" s="806">
        <f t="shared" si="116"/>
        <v>0.0227159261108337</v>
      </c>
      <c r="F171" s="746">
        <f t="shared" si="117"/>
        <v>910</v>
      </c>
      <c r="G171" s="836">
        <f t="shared" ref="G171:G176" si="118">C170-C170*(1.65/100)</f>
        <v>3865.155</v>
      </c>
      <c r="H171" s="332" t="s">
        <v>50</v>
      </c>
      <c r="I171" s="879">
        <f>(C171-C170)*10</f>
        <v>760</v>
      </c>
      <c r="J171" s="205"/>
      <c r="K171" s="205"/>
    </row>
    <row r="172" ht="16.5" hidden="1" outlineLevel="1" spans="1:11">
      <c r="A172" s="825">
        <f>B172-B167</f>
        <v>4</v>
      </c>
      <c r="B172" s="805">
        <v>43158</v>
      </c>
      <c r="C172" s="746">
        <v>4009</v>
      </c>
      <c r="D172" s="746">
        <v>3920</v>
      </c>
      <c r="E172" s="806">
        <f t="shared" si="116"/>
        <v>0.0222000498877526</v>
      </c>
      <c r="F172" s="746">
        <f t="shared" si="117"/>
        <v>890</v>
      </c>
      <c r="G172" s="836">
        <f t="shared" si="118"/>
        <v>3939.901</v>
      </c>
      <c r="H172" s="332" t="s">
        <v>50</v>
      </c>
      <c r="I172" s="879">
        <f>(C172-C170)*10</f>
        <v>790</v>
      </c>
      <c r="J172" s="205"/>
      <c r="K172" s="205"/>
    </row>
    <row r="173" ht="16.5" hidden="1" outlineLevel="1" spans="1:11">
      <c r="A173" s="825">
        <f>B173-B167</f>
        <v>5</v>
      </c>
      <c r="B173" s="805">
        <v>43159</v>
      </c>
      <c r="C173" s="746">
        <v>3995</v>
      </c>
      <c r="D173" s="746">
        <v>3924</v>
      </c>
      <c r="E173" s="806">
        <f t="shared" ref="E173:E176" si="119">(C173-D173)/C173</f>
        <v>0.0177722152690864</v>
      </c>
      <c r="F173" s="746">
        <f t="shared" ref="F173:F176" si="120">(C173-D173)*10</f>
        <v>710</v>
      </c>
      <c r="G173" s="836">
        <f t="shared" si="118"/>
        <v>3942.8515</v>
      </c>
      <c r="H173" s="332" t="s">
        <v>50</v>
      </c>
      <c r="I173" s="879">
        <f>(C173-C170)*10</f>
        <v>650</v>
      </c>
      <c r="J173" s="205"/>
      <c r="K173" s="205"/>
    </row>
    <row r="174" ht="16.5" hidden="1" outlineLevel="1" spans="1:11">
      <c r="A174" s="825">
        <f>B174-B167</f>
        <v>6</v>
      </c>
      <c r="B174" s="805">
        <v>43160</v>
      </c>
      <c r="C174" s="746">
        <v>4006</v>
      </c>
      <c r="D174" s="746">
        <v>3929</v>
      </c>
      <c r="E174" s="806">
        <f t="shared" si="119"/>
        <v>0.0192211682476286</v>
      </c>
      <c r="F174" s="746">
        <f t="shared" si="120"/>
        <v>770</v>
      </c>
      <c r="G174" s="836">
        <f t="shared" si="118"/>
        <v>3929.0825</v>
      </c>
      <c r="H174" s="332" t="s">
        <v>50</v>
      </c>
      <c r="I174" s="879">
        <f>(C174-C170)*10</f>
        <v>760</v>
      </c>
      <c r="J174" s="205"/>
      <c r="K174" s="205"/>
    </row>
    <row r="175" ht="16.5" hidden="1" outlineLevel="1" spans="1:11">
      <c r="A175" s="825">
        <f>B175-B167</f>
        <v>7</v>
      </c>
      <c r="B175" s="805">
        <v>43161</v>
      </c>
      <c r="C175" s="746">
        <v>3999</v>
      </c>
      <c r="D175" s="746">
        <v>3932</v>
      </c>
      <c r="E175" s="806">
        <f t="shared" si="119"/>
        <v>0.0167541885471368</v>
      </c>
      <c r="F175" s="746">
        <f t="shared" si="120"/>
        <v>670</v>
      </c>
      <c r="G175" s="836">
        <f t="shared" si="118"/>
        <v>3939.901</v>
      </c>
      <c r="H175" s="332" t="s">
        <v>50</v>
      </c>
      <c r="I175" s="879">
        <f>(C175-C170)*10</f>
        <v>690</v>
      </c>
      <c r="J175" s="205"/>
      <c r="K175" s="205"/>
    </row>
    <row r="176" ht="17.25" hidden="1" outlineLevel="1" spans="1:11">
      <c r="A176" s="825">
        <f>B176-B167</f>
        <v>10</v>
      </c>
      <c r="B176" s="805">
        <v>43164</v>
      </c>
      <c r="C176" s="746">
        <v>3934</v>
      </c>
      <c r="D176" s="746">
        <v>3932</v>
      </c>
      <c r="E176" s="806">
        <f t="shared" si="119"/>
        <v>0.000508388408744281</v>
      </c>
      <c r="F176" s="746">
        <f t="shared" si="120"/>
        <v>20</v>
      </c>
      <c r="G176" s="836">
        <f t="shared" si="118"/>
        <v>3933.0165</v>
      </c>
      <c r="H176" s="96" t="s">
        <v>49</v>
      </c>
      <c r="I176" s="879">
        <f>(C176-C170)*10</f>
        <v>40</v>
      </c>
      <c r="J176" s="205"/>
      <c r="K176" s="205"/>
    </row>
    <row r="177" ht="16.5" spans="1:11">
      <c r="A177" s="814" t="s">
        <v>56</v>
      </c>
      <c r="B177" s="815"/>
      <c r="C177" s="815"/>
      <c r="D177" s="815"/>
      <c r="E177" s="815"/>
      <c r="F177" s="815"/>
      <c r="G177" s="815"/>
      <c r="H177" s="815"/>
      <c r="I177" s="875"/>
      <c r="J177" s="205"/>
      <c r="K177" s="205"/>
    </row>
    <row r="178" ht="17.25" collapsed="1" spans="1:11">
      <c r="A178" s="816">
        <v>29</v>
      </c>
      <c r="B178" s="297">
        <v>43165</v>
      </c>
      <c r="C178" s="298">
        <v>3946</v>
      </c>
      <c r="D178" s="298">
        <v>3932</v>
      </c>
      <c r="E178" s="817">
        <f>(C178-D178)/C178</f>
        <v>0.00354789660415611</v>
      </c>
      <c r="F178" s="298">
        <f>(C178-D178)*10</f>
        <v>140</v>
      </c>
      <c r="G178" s="298">
        <v>3873</v>
      </c>
      <c r="H178" s="835">
        <f>(G178-C178)*10</f>
        <v>-730</v>
      </c>
      <c r="I178" s="876">
        <f>(-H178-F178)/F178</f>
        <v>4.21428571428571</v>
      </c>
      <c r="J178" s="205"/>
      <c r="K178" s="205"/>
    </row>
    <row r="179" ht="14.25" hidden="1" outlineLevel="1" spans="1:11">
      <c r="A179" s="818" t="s">
        <v>23</v>
      </c>
      <c r="B179" s="819" t="s">
        <v>14</v>
      </c>
      <c r="C179" s="820" t="s">
        <v>15</v>
      </c>
      <c r="D179" s="820" t="s">
        <v>9</v>
      </c>
      <c r="E179" s="821" t="s">
        <v>16</v>
      </c>
      <c r="F179" s="820" t="s">
        <v>17</v>
      </c>
      <c r="G179" s="822" t="s">
        <v>55</v>
      </c>
      <c r="H179" s="820" t="s">
        <v>25</v>
      </c>
      <c r="I179" s="877" t="s">
        <v>19</v>
      </c>
      <c r="J179" s="205"/>
      <c r="K179" s="205"/>
    </row>
    <row r="180" ht="14.25" hidden="1" outlineLevel="1" spans="1:11">
      <c r="A180" s="823" t="s">
        <v>52</v>
      </c>
      <c r="B180" s="824"/>
      <c r="C180" s="824"/>
      <c r="D180" s="824"/>
      <c r="E180" s="824"/>
      <c r="F180" s="824"/>
      <c r="G180" s="824"/>
      <c r="H180" s="824"/>
      <c r="I180" s="878"/>
      <c r="J180" s="205"/>
      <c r="K180" s="205"/>
    </row>
    <row r="181" ht="16.5" hidden="1" outlineLevel="1" spans="1:11">
      <c r="A181" s="825">
        <f>B181-B178</f>
        <v>0</v>
      </c>
      <c r="B181" s="805">
        <v>43165</v>
      </c>
      <c r="C181" s="746">
        <v>3946</v>
      </c>
      <c r="D181" s="746">
        <v>3932</v>
      </c>
      <c r="E181" s="806">
        <f>(C181-D181)/C181</f>
        <v>0.00354789660415611</v>
      </c>
      <c r="F181" s="746">
        <f>(C181-D181)*10</f>
        <v>140</v>
      </c>
      <c r="G181" s="836">
        <f>C178-C178*(1.65/100)</f>
        <v>3880.891</v>
      </c>
      <c r="H181" s="827" t="s">
        <v>48</v>
      </c>
      <c r="I181" s="879">
        <f>(C181-C181)*10</f>
        <v>0</v>
      </c>
      <c r="J181" s="205"/>
      <c r="K181" s="205"/>
    </row>
    <row r="182" ht="16.5" hidden="1" outlineLevel="1" spans="1:11">
      <c r="A182" s="825">
        <f>B182-B178</f>
        <v>1</v>
      </c>
      <c r="B182" s="805">
        <v>43166</v>
      </c>
      <c r="C182" s="746">
        <v>3873</v>
      </c>
      <c r="D182" s="746">
        <v>3930</v>
      </c>
      <c r="E182" s="806">
        <f>(C182-D182)/C182</f>
        <v>-0.0147172734314485</v>
      </c>
      <c r="F182" s="746">
        <f>(C182-D182)*10</f>
        <v>-570</v>
      </c>
      <c r="G182" s="836">
        <f>C181-C181*(1.65/100)</f>
        <v>3880.891</v>
      </c>
      <c r="H182" s="837" t="s">
        <v>49</v>
      </c>
      <c r="I182" s="879">
        <f>(C182-C182)*10</f>
        <v>0</v>
      </c>
      <c r="J182" s="205"/>
      <c r="K182" s="205"/>
    </row>
    <row r="183" ht="16.5" hidden="1" outlineLevel="1" spans="1:11">
      <c r="A183" s="825"/>
      <c r="B183" s="805"/>
      <c r="C183" s="746"/>
      <c r="D183" s="746"/>
      <c r="E183" s="806"/>
      <c r="F183" s="746"/>
      <c r="G183" s="836"/>
      <c r="H183" s="827"/>
      <c r="I183" s="879"/>
      <c r="J183" s="205"/>
      <c r="K183" s="205"/>
    </row>
    <row r="184" ht="16.5" hidden="1" outlineLevel="1" spans="1:11">
      <c r="A184" s="838"/>
      <c r="B184" s="839"/>
      <c r="C184" s="779"/>
      <c r="D184" s="779"/>
      <c r="E184" s="840"/>
      <c r="F184" s="779"/>
      <c r="G184" s="841"/>
      <c r="H184" s="842"/>
      <c r="I184" s="883"/>
      <c r="J184" s="205"/>
      <c r="K184" s="205"/>
    </row>
    <row r="185" ht="89.1" hidden="1" customHeight="1" outlineLevel="1" spans="1:11">
      <c r="A185" s="843" t="s">
        <v>57</v>
      </c>
      <c r="B185" s="844"/>
      <c r="C185" s="844"/>
      <c r="D185" s="844"/>
      <c r="E185" s="844"/>
      <c r="F185" s="844"/>
      <c r="G185" s="844"/>
      <c r="H185" s="844"/>
      <c r="I185" s="884"/>
      <c r="J185" s="205"/>
      <c r="K185" s="205"/>
    </row>
    <row r="186" ht="16.5" spans="1:11">
      <c r="A186" s="845"/>
      <c r="B186" s="84"/>
      <c r="C186" s="85"/>
      <c r="D186" s="85"/>
      <c r="E186" s="284"/>
      <c r="F186" s="85"/>
      <c r="G186" s="846"/>
      <c r="H186" s="847"/>
      <c r="I186" s="191"/>
      <c r="J186" s="205"/>
      <c r="K186" s="205"/>
    </row>
    <row r="187" ht="16.5" spans="1:11">
      <c r="A187" s="845"/>
      <c r="B187" s="84"/>
      <c r="C187" s="85"/>
      <c r="D187" s="85"/>
      <c r="E187" s="284"/>
      <c r="F187" s="85"/>
      <c r="G187" s="846"/>
      <c r="H187" s="847"/>
      <c r="I187" s="191"/>
      <c r="J187" s="205"/>
      <c r="K187" s="205"/>
    </row>
    <row r="188" ht="16.5" spans="1:11">
      <c r="A188" s="845"/>
      <c r="B188" s="84"/>
      <c r="C188" s="85"/>
      <c r="D188" s="85"/>
      <c r="E188" s="284"/>
      <c r="F188" s="85"/>
      <c r="G188" s="846"/>
      <c r="H188" s="847"/>
      <c r="I188" s="191"/>
      <c r="J188" s="205"/>
      <c r="K188" s="205"/>
    </row>
    <row r="189" ht="16.5" spans="1:11">
      <c r="A189" s="845"/>
      <c r="B189" s="84"/>
      <c r="C189" s="85"/>
      <c r="D189" s="85"/>
      <c r="E189" s="284"/>
      <c r="F189" s="85"/>
      <c r="G189" s="846"/>
      <c r="H189" s="847"/>
      <c r="I189" s="191"/>
      <c r="J189" s="205"/>
      <c r="K189" s="205"/>
    </row>
    <row r="190" ht="16.5" spans="1:11">
      <c r="A190" s="845"/>
      <c r="B190" s="84"/>
      <c r="C190" s="85"/>
      <c r="D190" s="85"/>
      <c r="E190" s="284"/>
      <c r="F190" s="85"/>
      <c r="G190" s="846"/>
      <c r="H190" s="847"/>
      <c r="I190" s="191"/>
      <c r="J190" s="205"/>
      <c r="K190" s="205"/>
    </row>
    <row r="191" ht="16.5" spans="1:11">
      <c r="A191" s="845"/>
      <c r="B191" s="84"/>
      <c r="C191" s="85"/>
      <c r="D191" s="85"/>
      <c r="E191" s="284"/>
      <c r="F191" s="85"/>
      <c r="G191" s="846"/>
      <c r="H191" s="847"/>
      <c r="I191" s="191"/>
      <c r="J191" s="205"/>
      <c r="K191" s="205"/>
    </row>
    <row r="192" ht="16.5" spans="1:11">
      <c r="A192" s="845"/>
      <c r="B192" s="84"/>
      <c r="C192" s="85"/>
      <c r="D192" s="85"/>
      <c r="E192" s="284"/>
      <c r="F192" s="85"/>
      <c r="G192" s="846"/>
      <c r="H192" s="847"/>
      <c r="I192" s="191"/>
      <c r="J192" s="205"/>
      <c r="K192" s="205"/>
    </row>
    <row r="193" ht="16.5" spans="1:11">
      <c r="A193" s="845"/>
      <c r="B193" s="84"/>
      <c r="C193" s="85"/>
      <c r="D193" s="85"/>
      <c r="E193" s="284"/>
      <c r="F193" s="85"/>
      <c r="G193" s="846"/>
      <c r="H193" s="847"/>
      <c r="I193" s="191"/>
      <c r="J193" s="205"/>
      <c r="K193" s="205"/>
    </row>
    <row r="194" ht="17.25" spans="1:9">
      <c r="A194" s="885"/>
      <c r="B194" s="297"/>
      <c r="C194" s="298"/>
      <c r="D194" s="298"/>
      <c r="E194" s="817"/>
      <c r="F194" s="298"/>
      <c r="G194" s="298"/>
      <c r="H194" s="300"/>
      <c r="I194" s="896"/>
    </row>
    <row r="197" ht="14.25"/>
    <row r="198" ht="17.25" spans="1:12">
      <c r="A198" s="150" t="s">
        <v>32</v>
      </c>
      <c r="B198" s="135"/>
      <c r="C198" s="135"/>
      <c r="D198" s="135"/>
      <c r="E198" s="135"/>
      <c r="F198" s="135"/>
      <c r="G198" s="135"/>
      <c r="H198" s="135"/>
      <c r="I198" s="190"/>
      <c r="K198" s="892"/>
      <c r="L198" s="892"/>
    </row>
    <row r="199" ht="17.25" collapsed="1" spans="1:12">
      <c r="A199" s="886" t="s">
        <v>58</v>
      </c>
      <c r="B199" s="887"/>
      <c r="C199" s="887"/>
      <c r="D199" s="887"/>
      <c r="E199" s="887"/>
      <c r="F199" s="887"/>
      <c r="G199" s="887"/>
      <c r="H199" s="887"/>
      <c r="I199" s="897"/>
      <c r="J199" s="892"/>
      <c r="K199" s="892"/>
      <c r="L199" s="892"/>
    </row>
    <row r="200" ht="17.25" hidden="1" outlineLevel="1" spans="1:12">
      <c r="A200" s="886" t="s">
        <v>59</v>
      </c>
      <c r="B200" s="887"/>
      <c r="C200" s="887"/>
      <c r="D200" s="887"/>
      <c r="E200" s="887"/>
      <c r="F200" s="887"/>
      <c r="G200" s="887"/>
      <c r="H200" s="887"/>
      <c r="I200" s="897"/>
      <c r="J200" s="892"/>
      <c r="K200" s="892"/>
      <c r="L200" s="893"/>
    </row>
    <row r="201" ht="17.25" spans="1:12">
      <c r="A201" s="205"/>
      <c r="B201" s="206"/>
      <c r="C201" s="205"/>
      <c r="D201" s="205"/>
      <c r="E201" s="207"/>
      <c r="F201" s="205"/>
      <c r="G201" s="205"/>
      <c r="H201" s="205"/>
      <c r="I201" s="207"/>
      <c r="J201" s="892"/>
      <c r="K201" s="892"/>
      <c r="L201" s="893"/>
    </row>
    <row r="202" ht="16.5" collapsed="1" spans="1:9">
      <c r="A202" s="888" t="s">
        <v>40</v>
      </c>
      <c r="B202" s="889"/>
      <c r="C202" s="889"/>
      <c r="D202" s="889"/>
      <c r="E202" s="889"/>
      <c r="F202" s="890"/>
      <c r="G202" s="890"/>
      <c r="H202" s="890"/>
      <c r="I202" s="898"/>
    </row>
    <row r="203" ht="14.25" hidden="1" outlineLevel="1" spans="1:9">
      <c r="A203" s="886" t="s">
        <v>60</v>
      </c>
      <c r="B203" s="887"/>
      <c r="C203" s="887"/>
      <c r="D203" s="887"/>
      <c r="E203" s="887"/>
      <c r="F203" s="887"/>
      <c r="G203" s="887"/>
      <c r="H203" s="887"/>
      <c r="I203" s="897"/>
    </row>
    <row r="204" ht="17.25" hidden="1" outlineLevel="1" spans="1:12">
      <c r="A204" s="886" t="s">
        <v>59</v>
      </c>
      <c r="B204" s="887"/>
      <c r="C204" s="887"/>
      <c r="D204" s="887"/>
      <c r="E204" s="887"/>
      <c r="F204" s="887"/>
      <c r="G204" s="887"/>
      <c r="H204" s="887"/>
      <c r="I204" s="897"/>
      <c r="K204" s="892"/>
      <c r="L204" s="892"/>
    </row>
    <row r="205" ht="17.25" spans="1:12">
      <c r="A205"/>
      <c r="B205"/>
      <c r="C205"/>
      <c r="D205"/>
      <c r="E205"/>
      <c r="F205" s="205"/>
      <c r="G205" s="205"/>
      <c r="H205" s="205"/>
      <c r="I205" s="207"/>
      <c r="J205" s="892"/>
      <c r="K205" s="892"/>
      <c r="L205" s="892"/>
    </row>
    <row r="206" ht="17.25" collapsed="1" spans="1:12">
      <c r="A206" s="176" t="s">
        <v>33</v>
      </c>
      <c r="B206" s="177"/>
      <c r="C206" s="177"/>
      <c r="D206" s="177"/>
      <c r="E206" s="177"/>
      <c r="F206" s="172"/>
      <c r="G206" s="172"/>
      <c r="H206" s="172"/>
      <c r="I206" s="197"/>
      <c r="J206" s="892"/>
      <c r="K206" s="892"/>
      <c r="L206" s="893"/>
    </row>
    <row r="207" ht="17.25" hidden="1" outlineLevel="1" spans="1:12">
      <c r="A207" s="886" t="s">
        <v>60</v>
      </c>
      <c r="B207" s="887"/>
      <c r="C207" s="887"/>
      <c r="D207" s="887"/>
      <c r="E207" s="887"/>
      <c r="F207" s="887"/>
      <c r="G207" s="887"/>
      <c r="H207" s="887"/>
      <c r="I207" s="897"/>
      <c r="J207" s="892"/>
      <c r="K207" s="892"/>
      <c r="L207" s="893"/>
    </row>
    <row r="208" ht="14.25" hidden="1" outlineLevel="1" spans="1:9">
      <c r="A208" s="886" t="s">
        <v>59</v>
      </c>
      <c r="B208" s="887"/>
      <c r="C208" s="887"/>
      <c r="D208" s="887"/>
      <c r="E208" s="887"/>
      <c r="F208" s="887"/>
      <c r="G208" s="887"/>
      <c r="H208" s="887"/>
      <c r="I208" s="897"/>
    </row>
    <row r="209" ht="14.25" spans="1:9">
      <c r="A209" s="205"/>
      <c r="B209" s="206"/>
      <c r="C209" s="205"/>
      <c r="D209" s="205"/>
      <c r="E209" s="207"/>
      <c r="F209" s="205"/>
      <c r="G209" s="205"/>
      <c r="H209" s="205"/>
      <c r="I209" s="207"/>
    </row>
    <row r="210" ht="17.25" collapsed="1" spans="1:9">
      <c r="A210" s="178" t="s">
        <v>35</v>
      </c>
      <c r="B210" s="179"/>
      <c r="C210" s="179"/>
      <c r="D210" s="179"/>
      <c r="E210" s="179"/>
      <c r="F210" s="172"/>
      <c r="G210" s="172"/>
      <c r="H210" s="172"/>
      <c r="I210" s="197"/>
    </row>
    <row r="211" ht="14.25" hidden="1" outlineLevel="1" spans="1:9">
      <c r="A211" s="886" t="s">
        <v>60</v>
      </c>
      <c r="B211" s="887"/>
      <c r="C211" s="887"/>
      <c r="D211" s="887"/>
      <c r="E211" s="887"/>
      <c r="F211" s="887"/>
      <c r="G211" s="887"/>
      <c r="H211" s="887"/>
      <c r="I211" s="897"/>
    </row>
    <row r="212" ht="14.25" hidden="1" outlineLevel="1" spans="1:9">
      <c r="A212" s="886" t="s">
        <v>59</v>
      </c>
      <c r="B212" s="887"/>
      <c r="C212" s="887"/>
      <c r="D212" s="887"/>
      <c r="E212" s="887"/>
      <c r="F212" s="887"/>
      <c r="G212" s="887"/>
      <c r="H212" s="887"/>
      <c r="I212" s="897"/>
    </row>
    <row r="213" ht="14.25" hidden="1" outlineLevel="1" spans="1:9">
      <c r="A213" s="886" t="s">
        <v>61</v>
      </c>
      <c r="B213" s="887"/>
      <c r="C213" s="887"/>
      <c r="D213" s="887"/>
      <c r="E213" s="887"/>
      <c r="F213" s="887"/>
      <c r="G213" s="887"/>
      <c r="H213" s="887"/>
      <c r="I213" s="897"/>
    </row>
    <row r="214" ht="14.25"/>
    <row r="215" ht="14.25" collapsed="1" spans="1:9">
      <c r="A215" s="675" t="s">
        <v>62</v>
      </c>
      <c r="B215" s="676"/>
      <c r="C215" s="676"/>
      <c r="D215" s="676"/>
      <c r="E215" s="676"/>
      <c r="F215" s="676"/>
      <c r="G215" s="676"/>
      <c r="H215" s="676"/>
      <c r="I215" s="698"/>
    </row>
    <row r="216" hidden="1" outlineLevel="1" collapsed="1" spans="1:9">
      <c r="A216" s="699">
        <v>1</v>
      </c>
      <c r="B216" s="682" t="s">
        <v>46</v>
      </c>
      <c r="C216" s="891"/>
      <c r="D216" s="891"/>
      <c r="E216" s="891"/>
      <c r="F216" s="891"/>
      <c r="G216" s="891"/>
      <c r="H216" s="891"/>
      <c r="I216" s="891"/>
    </row>
    <row r="217" ht="386.25" hidden="1" customHeight="1" outlineLevel="2" spans="2:9">
      <c r="B217" s="680" t="s">
        <v>63</v>
      </c>
      <c r="C217" s="891"/>
      <c r="D217" s="891"/>
      <c r="E217" s="891"/>
      <c r="F217" s="891"/>
      <c r="G217" s="891"/>
      <c r="H217" s="891"/>
      <c r="I217" s="891"/>
    </row>
    <row r="218" hidden="1" outlineLevel="1" collapsed="1" spans="1:9">
      <c r="A218" s="699">
        <v>2</v>
      </c>
      <c r="B218" s="682" t="s">
        <v>47</v>
      </c>
      <c r="C218" s="891"/>
      <c r="D218" s="891"/>
      <c r="E218" s="891"/>
      <c r="F218" s="891"/>
      <c r="G218" s="891"/>
      <c r="H218" s="891"/>
      <c r="I218" s="891"/>
    </row>
    <row r="219" ht="394.5" hidden="1" customHeight="1" outlineLevel="2" spans="2:9">
      <c r="B219" s="680" t="s">
        <v>64</v>
      </c>
      <c r="C219" s="891"/>
      <c r="D219" s="891"/>
      <c r="E219" s="891"/>
      <c r="F219" s="891"/>
      <c r="G219" s="891"/>
      <c r="H219" s="891"/>
      <c r="I219" s="891"/>
    </row>
    <row r="220" hidden="1" outlineLevel="1" collapsed="1" spans="1:9">
      <c r="A220" s="699">
        <v>3</v>
      </c>
      <c r="B220" s="682" t="s">
        <v>65</v>
      </c>
      <c r="C220" s="891"/>
      <c r="D220" s="891"/>
      <c r="E220" s="891"/>
      <c r="F220" s="891"/>
      <c r="G220" s="891"/>
      <c r="H220" s="891"/>
      <c r="I220" s="891"/>
    </row>
    <row r="221" ht="408.95" hidden="1" customHeight="1" outlineLevel="2" spans="2:9">
      <c r="B221" s="680" t="s">
        <v>66</v>
      </c>
      <c r="C221" s="682"/>
      <c r="D221" s="682"/>
      <c r="E221" s="682"/>
      <c r="F221" s="682"/>
      <c r="G221" s="682"/>
      <c r="H221" s="682"/>
      <c r="I221" s="682"/>
    </row>
    <row r="222" hidden="1" outlineLevel="1" collapsed="1" spans="1:9">
      <c r="A222" s="699">
        <v>4</v>
      </c>
      <c r="B222" s="682" t="s">
        <v>67</v>
      </c>
      <c r="C222" s="891"/>
      <c r="D222" s="891"/>
      <c r="E222" s="891"/>
      <c r="F222" s="891"/>
      <c r="G222" s="891"/>
      <c r="H222" s="891"/>
      <c r="I222" s="891"/>
    </row>
    <row r="223" ht="56.1" hidden="1" customHeight="1" outlineLevel="2" spans="2:9">
      <c r="B223" s="680" t="s">
        <v>68</v>
      </c>
      <c r="C223" s="682"/>
      <c r="D223" s="682"/>
      <c r="E223" s="682"/>
      <c r="F223" s="682"/>
      <c r="G223" s="682"/>
      <c r="H223" s="682"/>
      <c r="I223" s="682"/>
    </row>
    <row r="224" hidden="1" outlineLevel="1" collapsed="1" spans="1:9">
      <c r="A224" s="699">
        <v>5</v>
      </c>
      <c r="B224" s="680" t="s">
        <v>69</v>
      </c>
      <c r="C224" s="891"/>
      <c r="D224" s="891"/>
      <c r="E224" s="891"/>
      <c r="F224" s="891"/>
      <c r="G224" s="891"/>
      <c r="H224" s="891"/>
      <c r="I224" s="891"/>
    </row>
    <row r="225" hidden="1" outlineLevel="2" spans="2:9">
      <c r="B225" s="680" t="s">
        <v>70</v>
      </c>
      <c r="C225" s="682"/>
      <c r="D225" s="682"/>
      <c r="E225" s="682"/>
      <c r="F225" s="682"/>
      <c r="G225" s="682"/>
      <c r="H225" s="682"/>
      <c r="I225" s="682"/>
    </row>
    <row r="226" ht="13" hidden="1" customHeight="1" outlineLevel="2" spans="2:9">
      <c r="B226" s="680" t="s">
        <v>71</v>
      </c>
      <c r="C226" s="682"/>
      <c r="D226" s="682"/>
      <c r="E226" s="682"/>
      <c r="F226" s="682"/>
      <c r="G226" s="682"/>
      <c r="H226" s="682"/>
      <c r="I226" s="682"/>
    </row>
    <row r="227" hidden="1" outlineLevel="1" collapsed="1" spans="1:9">
      <c r="A227" s="699">
        <v>6</v>
      </c>
      <c r="B227" s="682" t="s">
        <v>72</v>
      </c>
      <c r="C227" s="891"/>
      <c r="D227" s="891"/>
      <c r="E227" s="891"/>
      <c r="F227" s="891"/>
      <c r="G227" s="891"/>
      <c r="H227" s="891"/>
      <c r="I227" s="891"/>
    </row>
    <row r="228" hidden="1" outlineLevel="2" spans="2:9">
      <c r="B228" s="680" t="s">
        <v>73</v>
      </c>
      <c r="C228" s="682"/>
      <c r="D228" s="682"/>
      <c r="E228" s="682"/>
      <c r="F228" s="682"/>
      <c r="G228" s="682"/>
      <c r="H228" s="682"/>
      <c r="I228" s="682"/>
    </row>
    <row r="231" ht="16.5" spans="2:3">
      <c r="B231" s="892" t="s">
        <v>74</v>
      </c>
      <c r="C231" s="892" t="s">
        <v>75</v>
      </c>
    </row>
    <row r="232" ht="16.5" spans="1:3">
      <c r="A232" s="892" t="s">
        <v>76</v>
      </c>
      <c r="B232" s="892">
        <v>4192</v>
      </c>
      <c r="C232" s="892">
        <v>4277</v>
      </c>
    </row>
    <row r="233" ht="16.5" spans="1:3">
      <c r="A233" s="892" t="s">
        <v>49</v>
      </c>
      <c r="B233" s="892">
        <v>4176</v>
      </c>
      <c r="C233" s="893">
        <f>(C232*B233)/B232</f>
        <v>4260.67557251908</v>
      </c>
    </row>
    <row r="234" ht="16.5" spans="1:3">
      <c r="A234" s="892" t="s">
        <v>77</v>
      </c>
      <c r="B234" s="892">
        <v>4292</v>
      </c>
      <c r="C234" s="893">
        <f>(C232*B234)/B232</f>
        <v>4379.02767175573</v>
      </c>
    </row>
    <row r="237" ht="16.5" spans="2:3">
      <c r="B237" s="892" t="s">
        <v>74</v>
      </c>
      <c r="C237" s="892" t="s">
        <v>75</v>
      </c>
    </row>
    <row r="238" ht="16.5" spans="1:3">
      <c r="A238" s="892" t="s">
        <v>78</v>
      </c>
      <c r="B238" s="892">
        <v>4270</v>
      </c>
      <c r="C238" s="892">
        <v>4369</v>
      </c>
    </row>
    <row r="239" ht="16.5" spans="1:3">
      <c r="A239" s="892" t="s">
        <v>49</v>
      </c>
      <c r="B239" s="893">
        <f>(B238*C239)/C238</f>
        <v>4258.2719157702</v>
      </c>
      <c r="C239" s="893">
        <v>4357</v>
      </c>
    </row>
    <row r="240" ht="16.5" spans="1:3">
      <c r="A240" s="892" t="s">
        <v>77</v>
      </c>
      <c r="B240" s="892"/>
      <c r="C240" s="893"/>
    </row>
    <row r="243" ht="16.5" spans="2:3">
      <c r="B243" s="892" t="s">
        <v>74</v>
      </c>
      <c r="C243" s="892" t="s">
        <v>75</v>
      </c>
    </row>
    <row r="244" ht="16.5" spans="1:4">
      <c r="A244" s="892" t="s">
        <v>78</v>
      </c>
      <c r="B244" s="892">
        <v>4231</v>
      </c>
      <c r="C244" s="892">
        <v>4250</v>
      </c>
      <c r="D244" s="892" t="s">
        <v>79</v>
      </c>
    </row>
    <row r="245" ht="16.5" spans="1:3">
      <c r="A245" s="892" t="s">
        <v>80</v>
      </c>
      <c r="B245" s="894">
        <v>4288</v>
      </c>
      <c r="C245" s="895">
        <f>C244*B245/B244</f>
        <v>4307.2559678563</v>
      </c>
    </row>
    <row r="246" ht="16.5" spans="1:3">
      <c r="A246" s="892"/>
      <c r="B246" s="892"/>
      <c r="C246" s="893"/>
    </row>
    <row r="247" ht="16.5" spans="2:3">
      <c r="B247" s="892" t="s">
        <v>74</v>
      </c>
      <c r="C247" s="892" t="s">
        <v>75</v>
      </c>
    </row>
    <row r="248" ht="16.5" spans="1:4">
      <c r="A248" s="892" t="s">
        <v>78</v>
      </c>
      <c r="B248" s="892">
        <v>4280</v>
      </c>
      <c r="C248" s="892">
        <v>4250</v>
      </c>
      <c r="D248" s="892" t="s">
        <v>79</v>
      </c>
    </row>
    <row r="249" ht="16.5" spans="1:3">
      <c r="A249" s="892" t="s">
        <v>81</v>
      </c>
      <c r="B249" s="894">
        <v>4217</v>
      </c>
      <c r="C249" s="895">
        <f>C248*B249/B248</f>
        <v>4187.44158878505</v>
      </c>
    </row>
    <row r="252" ht="16.5" spans="2:3">
      <c r="B252" s="892" t="s">
        <v>74</v>
      </c>
      <c r="C252" s="892"/>
    </row>
    <row r="253" ht="16.5" spans="1:4">
      <c r="A253" s="892" t="s">
        <v>82</v>
      </c>
      <c r="B253" s="892">
        <v>4230</v>
      </c>
      <c r="C253" s="892"/>
      <c r="D253" s="892"/>
    </row>
    <row r="254" ht="16.5" spans="1:3">
      <c r="A254" s="892" t="s">
        <v>83</v>
      </c>
      <c r="B254" s="894">
        <f>(B253+B253*0.028)</f>
        <v>4348.44</v>
      </c>
      <c r="C254" s="895"/>
    </row>
    <row r="255" ht="16.5" spans="1:3">
      <c r="A255" s="892" t="s">
        <v>84</v>
      </c>
      <c r="B255" s="894">
        <f>(B253+B253*0.001)</f>
        <v>4234.23</v>
      </c>
      <c r="C255" s="895"/>
    </row>
    <row r="258" ht="16.5" spans="2:3">
      <c r="B258" s="892" t="s">
        <v>74</v>
      </c>
      <c r="C258" s="892"/>
    </row>
    <row r="259" ht="16.5" spans="1:4">
      <c r="A259" s="892" t="s">
        <v>82</v>
      </c>
      <c r="B259" s="892">
        <v>4075</v>
      </c>
      <c r="C259" s="892"/>
      <c r="D259" s="892"/>
    </row>
    <row r="260" ht="16.5" spans="1:3">
      <c r="A260" s="892" t="s">
        <v>85</v>
      </c>
      <c r="B260" s="894">
        <f>(B259+B259*0.001)</f>
        <v>4079.075</v>
      </c>
      <c r="C260" s="895"/>
    </row>
    <row r="261" ht="16.5" spans="1:3">
      <c r="A261" s="892" t="s">
        <v>86</v>
      </c>
      <c r="B261" s="894">
        <f>(B259+B259*0.018)</f>
        <v>4148.35</v>
      </c>
      <c r="C261" s="895"/>
    </row>
    <row r="265" spans="2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2:13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A2:I2"/>
    <mergeCell ref="A24:K24"/>
    <mergeCell ref="A26:K26"/>
    <mergeCell ref="A47:K47"/>
    <mergeCell ref="J70:K70"/>
    <mergeCell ref="A72:K72"/>
    <mergeCell ref="A76:K76"/>
    <mergeCell ref="A79:K79"/>
    <mergeCell ref="A81:K81"/>
    <mergeCell ref="I82:K82"/>
    <mergeCell ref="A99:K99"/>
    <mergeCell ref="A100:I100"/>
    <mergeCell ref="A102:K102"/>
    <mergeCell ref="A104:K104"/>
    <mergeCell ref="A109:I109"/>
    <mergeCell ref="A111:K111"/>
    <mergeCell ref="A113:K113"/>
    <mergeCell ref="A119:I119"/>
    <mergeCell ref="A121:K121"/>
    <mergeCell ref="A123:K123"/>
    <mergeCell ref="A146:K146"/>
    <mergeCell ref="A154:I154"/>
    <mergeCell ref="A157:I157"/>
    <mergeCell ref="A164:I164"/>
    <mergeCell ref="A166:I166"/>
    <mergeCell ref="A169:I169"/>
    <mergeCell ref="A177:I177"/>
    <mergeCell ref="A180:I180"/>
    <mergeCell ref="A185:I185"/>
    <mergeCell ref="A198:I198"/>
    <mergeCell ref="A199:I199"/>
    <mergeCell ref="A200:I200"/>
    <mergeCell ref="A202:I202"/>
    <mergeCell ref="A203:I203"/>
    <mergeCell ref="A204:I204"/>
    <mergeCell ref="A206:I206"/>
    <mergeCell ref="A207:I207"/>
    <mergeCell ref="A208:I208"/>
    <mergeCell ref="A210:I210"/>
    <mergeCell ref="A211:I211"/>
    <mergeCell ref="A212:I212"/>
    <mergeCell ref="A213:I213"/>
    <mergeCell ref="A215:I215"/>
    <mergeCell ref="B216:I216"/>
    <mergeCell ref="B217:I217"/>
    <mergeCell ref="B218:I218"/>
    <mergeCell ref="B219:I219"/>
    <mergeCell ref="B220:I220"/>
    <mergeCell ref="B221:I221"/>
    <mergeCell ref="B222:I222"/>
    <mergeCell ref="B223:I223"/>
    <mergeCell ref="B224:I224"/>
    <mergeCell ref="B225:I225"/>
    <mergeCell ref="B226:I226"/>
    <mergeCell ref="B227:I227"/>
    <mergeCell ref="B228:I228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17"/>
  <sheetViews>
    <sheetView workbookViewId="0">
      <pane ySplit="1" topLeftCell="A80" activePane="bottomLeft" state="frozen"/>
      <selection/>
      <selection pane="bottomLeft" activeCell="A116" sqref="A116:I116"/>
    </sheetView>
  </sheetViews>
  <sheetFormatPr defaultColWidth="9" defaultRowHeight="12"/>
  <cols>
    <col min="1" max="1" width="10" style="205" customWidth="1"/>
    <col min="2" max="2" width="13.375" style="206" customWidth="1"/>
    <col min="3" max="3" width="7.25833333333333" style="205" customWidth="1"/>
    <col min="4" max="4" width="11" style="205" customWidth="1"/>
    <col min="5" max="5" width="8.375" style="207" customWidth="1"/>
    <col min="6" max="6" width="7.125" style="205" customWidth="1"/>
    <col min="7" max="7" width="7.25833333333333" style="205" customWidth="1"/>
    <col min="8" max="8" width="8" style="205" customWidth="1"/>
    <col min="9" max="9" width="11.375" style="207" customWidth="1"/>
    <col min="10" max="10" width="31.125" style="205" customWidth="1"/>
    <col min="11" max="11" width="9" style="205"/>
    <col min="12" max="12" width="17.375" style="205" customWidth="1"/>
    <col min="13" max="13" width="11.2583333333333" style="205" customWidth="1"/>
    <col min="14" max="14" width="11.375" style="205" customWidth="1"/>
    <col min="15" max="15" width="24.125" style="205" customWidth="1"/>
    <col min="16" max="16384" width="9" style="205"/>
  </cols>
  <sheetData>
    <row r="1" collapsed="1" spans="1:9">
      <c r="A1" s="48" t="s">
        <v>13</v>
      </c>
      <c r="B1" s="49" t="s">
        <v>14</v>
      </c>
      <c r="C1" s="50" t="s">
        <v>87</v>
      </c>
      <c r="D1" s="50" t="s">
        <v>3</v>
      </c>
      <c r="E1" s="51" t="s">
        <v>16</v>
      </c>
      <c r="F1" s="50" t="s">
        <v>17</v>
      </c>
      <c r="G1" s="50" t="s">
        <v>88</v>
      </c>
      <c r="H1" s="50" t="s">
        <v>19</v>
      </c>
      <c r="I1" s="113" t="s">
        <v>20</v>
      </c>
    </row>
    <row r="2" ht="16.5" hidden="1" outlineLevel="1" spans="1:9">
      <c r="A2" s="52" t="s">
        <v>89</v>
      </c>
      <c r="B2" s="53"/>
      <c r="C2" s="53"/>
      <c r="D2" s="53"/>
      <c r="E2" s="53"/>
      <c r="F2" s="53"/>
      <c r="G2" s="53"/>
      <c r="H2" s="53"/>
      <c r="I2" s="114"/>
    </row>
    <row r="3" ht="17.25" hidden="1" outlineLevel="1" spans="1:9">
      <c r="A3" s="353">
        <v>1</v>
      </c>
      <c r="B3" s="55">
        <v>40077</v>
      </c>
      <c r="C3" s="56">
        <v>3988</v>
      </c>
      <c r="D3" s="56">
        <v>4045</v>
      </c>
      <c r="E3" s="320">
        <f t="shared" ref="E3:E32" si="0">-(C3-D3)/C3</f>
        <v>0.0142928786359077</v>
      </c>
      <c r="F3" s="56">
        <f>-(C3-D3)*10</f>
        <v>570</v>
      </c>
      <c r="G3" s="56">
        <v>3834</v>
      </c>
      <c r="H3" s="58">
        <f>(C3-G3)*10</f>
        <v>1540</v>
      </c>
      <c r="I3" s="115">
        <f>-H3/(0-F3)</f>
        <v>2.70175438596491</v>
      </c>
    </row>
    <row r="4" ht="17.25" hidden="1" outlineLevel="1" spans="1:10">
      <c r="A4" s="353">
        <v>2</v>
      </c>
      <c r="B4" s="55">
        <v>40318</v>
      </c>
      <c r="C4" s="56">
        <v>4252</v>
      </c>
      <c r="D4" s="56">
        <v>4494</v>
      </c>
      <c r="E4" s="57">
        <f t="shared" si="0"/>
        <v>0.0569143932267168</v>
      </c>
      <c r="F4" s="56">
        <f t="shared" ref="F4:F32" si="1">-(C4-D4)*10</f>
        <v>2420</v>
      </c>
      <c r="G4" s="56">
        <v>4120</v>
      </c>
      <c r="H4" s="58">
        <f t="shared" ref="H4:H32" si="2">(C4-G4)*10</f>
        <v>1320</v>
      </c>
      <c r="I4" s="115">
        <f>-H4/(0-F4)</f>
        <v>0.545454545454545</v>
      </c>
      <c r="J4" s="116" t="s">
        <v>90</v>
      </c>
    </row>
    <row r="5" ht="16.5" hidden="1" outlineLevel="1" spans="1:9">
      <c r="A5" s="353">
        <v>3</v>
      </c>
      <c r="B5" s="55">
        <v>40670</v>
      </c>
      <c r="C5" s="56">
        <v>4824</v>
      </c>
      <c r="D5" s="56">
        <v>4863</v>
      </c>
      <c r="E5" s="320">
        <f t="shared" si="0"/>
        <v>0.00808457711442786</v>
      </c>
      <c r="F5" s="56">
        <f t="shared" si="1"/>
        <v>390</v>
      </c>
      <c r="G5" s="56">
        <v>4877</v>
      </c>
      <c r="H5" s="585">
        <f t="shared" si="2"/>
        <v>-530</v>
      </c>
      <c r="I5" s="121">
        <f>(-H5-F5)/F5</f>
        <v>0.358974358974359</v>
      </c>
    </row>
    <row r="6" ht="16.5" hidden="1" outlineLevel="1" spans="1:9">
      <c r="A6" s="353">
        <v>4</v>
      </c>
      <c r="B6" s="55">
        <v>40710</v>
      </c>
      <c r="C6" s="56">
        <v>4784</v>
      </c>
      <c r="D6" s="56">
        <v>4837</v>
      </c>
      <c r="E6" s="320">
        <f t="shared" si="0"/>
        <v>0.0110785953177258</v>
      </c>
      <c r="F6" s="56">
        <f t="shared" si="1"/>
        <v>530</v>
      </c>
      <c r="G6" s="56">
        <v>4790</v>
      </c>
      <c r="H6" s="585">
        <f t="shared" si="2"/>
        <v>-60</v>
      </c>
      <c r="I6" s="121">
        <f>(-H6-F6)/F6</f>
        <v>-0.886792452830189</v>
      </c>
    </row>
    <row r="7" ht="16.5" hidden="1" outlineLevel="1" spans="1:9">
      <c r="A7" s="353">
        <v>5</v>
      </c>
      <c r="B7" s="55">
        <v>40801</v>
      </c>
      <c r="C7" s="56">
        <v>4751</v>
      </c>
      <c r="D7" s="56">
        <v>4818</v>
      </c>
      <c r="E7" s="320">
        <f t="shared" si="0"/>
        <v>0.0141022942538413</v>
      </c>
      <c r="F7" s="56">
        <f t="shared" si="1"/>
        <v>670</v>
      </c>
      <c r="G7" s="56">
        <v>4119</v>
      </c>
      <c r="H7" s="58">
        <f t="shared" si="2"/>
        <v>6320</v>
      </c>
      <c r="I7" s="115">
        <f>-H7/(0-F7)</f>
        <v>9.43283582089552</v>
      </c>
    </row>
    <row r="8" ht="16.5" hidden="1" outlineLevel="1" spans="1:9">
      <c r="A8" s="353">
        <v>6</v>
      </c>
      <c r="B8" s="55">
        <v>40871</v>
      </c>
      <c r="C8" s="56">
        <v>4092</v>
      </c>
      <c r="D8" s="56">
        <v>4124</v>
      </c>
      <c r="E8" s="320">
        <f t="shared" si="0"/>
        <v>0.00782013685239492</v>
      </c>
      <c r="F8" s="56">
        <f t="shared" si="1"/>
        <v>320</v>
      </c>
      <c r="G8" s="56">
        <v>4177</v>
      </c>
      <c r="H8" s="388">
        <f t="shared" si="2"/>
        <v>-850</v>
      </c>
      <c r="I8" s="419">
        <f>(-H8-F8)/F8</f>
        <v>1.65625</v>
      </c>
    </row>
    <row r="9" ht="16.5" hidden="1" outlineLevel="1" spans="1:9">
      <c r="A9" s="353">
        <v>7</v>
      </c>
      <c r="B9" s="55">
        <v>41039</v>
      </c>
      <c r="C9" s="56">
        <v>4190</v>
      </c>
      <c r="D9" s="56">
        <v>4278</v>
      </c>
      <c r="E9" s="320">
        <f t="shared" si="0"/>
        <v>0.0210023866348449</v>
      </c>
      <c r="F9" s="56">
        <f t="shared" si="1"/>
        <v>880</v>
      </c>
      <c r="G9" s="56">
        <v>4098</v>
      </c>
      <c r="H9" s="58">
        <f t="shared" si="2"/>
        <v>920</v>
      </c>
      <c r="I9" s="115">
        <f>-H9/(0-F9)</f>
        <v>1.04545454545455</v>
      </c>
    </row>
    <row r="10" ht="16.5" hidden="1" outlineLevel="1" spans="1:9">
      <c r="A10" s="353">
        <v>8</v>
      </c>
      <c r="B10" s="55">
        <v>41088</v>
      </c>
      <c r="C10" s="56">
        <v>4080</v>
      </c>
      <c r="D10" s="56">
        <v>4097</v>
      </c>
      <c r="E10" s="320">
        <f t="shared" si="0"/>
        <v>0.00416666666666667</v>
      </c>
      <c r="F10" s="56">
        <f t="shared" si="1"/>
        <v>170</v>
      </c>
      <c r="G10" s="56">
        <v>3463</v>
      </c>
      <c r="H10" s="58">
        <f t="shared" si="2"/>
        <v>6170</v>
      </c>
      <c r="I10" s="115">
        <f>-H10/(0-F10)</f>
        <v>36.2941176470588</v>
      </c>
    </row>
    <row r="11" ht="16.5" hidden="1" outlineLevel="1" spans="1:9">
      <c r="A11" s="353">
        <v>9</v>
      </c>
      <c r="B11" s="55">
        <v>41221</v>
      </c>
      <c r="C11" s="56">
        <v>3631</v>
      </c>
      <c r="D11" s="56">
        <v>3646</v>
      </c>
      <c r="E11" s="320">
        <f t="shared" si="0"/>
        <v>0.00413109336271</v>
      </c>
      <c r="F11" s="56">
        <f t="shared" si="1"/>
        <v>150</v>
      </c>
      <c r="G11" s="56">
        <v>3597</v>
      </c>
      <c r="H11" s="58">
        <f t="shared" si="2"/>
        <v>340</v>
      </c>
      <c r="I11" s="115">
        <f>-H11/(0-F11)</f>
        <v>2.26666666666667</v>
      </c>
    </row>
    <row r="12" ht="16.5" hidden="1" outlineLevel="1" spans="1:9">
      <c r="A12" s="353">
        <v>10</v>
      </c>
      <c r="B12" s="55">
        <v>41380</v>
      </c>
      <c r="C12" s="56">
        <v>3748</v>
      </c>
      <c r="D12" s="56">
        <v>3828</v>
      </c>
      <c r="E12" s="320">
        <f t="shared" si="0"/>
        <v>0.0213447171824973</v>
      </c>
      <c r="F12" s="56">
        <f t="shared" si="1"/>
        <v>800</v>
      </c>
      <c r="G12" s="56">
        <v>3537</v>
      </c>
      <c r="H12" s="58">
        <f t="shared" si="2"/>
        <v>2110</v>
      </c>
      <c r="I12" s="115">
        <f>-H12/(0-F12)</f>
        <v>2.6375</v>
      </c>
    </row>
    <row r="13" ht="16.5" hidden="1" outlineLevel="1" spans="1:9">
      <c r="A13" s="353">
        <v>11</v>
      </c>
      <c r="B13" s="55">
        <v>41558</v>
      </c>
      <c r="C13" s="56">
        <v>3613</v>
      </c>
      <c r="D13" s="56">
        <v>3649</v>
      </c>
      <c r="E13" s="320">
        <f t="shared" si="0"/>
        <v>0.00996401882092444</v>
      </c>
      <c r="F13" s="56">
        <f t="shared" si="1"/>
        <v>360</v>
      </c>
      <c r="G13" s="56">
        <v>3629</v>
      </c>
      <c r="H13" s="585">
        <f t="shared" si="2"/>
        <v>-160</v>
      </c>
      <c r="I13" s="121">
        <f>(-H13-F13)/F13</f>
        <v>-0.555555555555556</v>
      </c>
    </row>
    <row r="14" ht="16.5" hidden="1" outlineLevel="1" spans="1:9">
      <c r="A14" s="353">
        <v>12</v>
      </c>
      <c r="B14" s="55">
        <v>41635</v>
      </c>
      <c r="C14" s="56">
        <v>3626</v>
      </c>
      <c r="D14" s="56">
        <v>3673</v>
      </c>
      <c r="E14" s="320">
        <f t="shared" si="0"/>
        <v>0.0129619415333701</v>
      </c>
      <c r="F14" s="56">
        <f t="shared" si="1"/>
        <v>470</v>
      </c>
      <c r="G14" s="56">
        <v>3473</v>
      </c>
      <c r="H14" s="58">
        <f t="shared" si="2"/>
        <v>1530</v>
      </c>
      <c r="I14" s="115">
        <f>-H14/(0-F14)</f>
        <v>3.25531914893617</v>
      </c>
    </row>
    <row r="15" ht="16.5" hidden="1" outlineLevel="1" spans="1:9">
      <c r="A15" s="353">
        <v>13</v>
      </c>
      <c r="B15" s="55">
        <v>41695</v>
      </c>
      <c r="C15" s="56">
        <v>3359</v>
      </c>
      <c r="D15" s="56">
        <v>3452</v>
      </c>
      <c r="E15" s="320">
        <f t="shared" si="0"/>
        <v>0.0276868115510569</v>
      </c>
      <c r="F15" s="56">
        <f t="shared" si="1"/>
        <v>930</v>
      </c>
      <c r="G15" s="56">
        <v>3303</v>
      </c>
      <c r="H15" s="58">
        <f t="shared" si="2"/>
        <v>560</v>
      </c>
      <c r="I15" s="115">
        <f>-H15/(0-F15)</f>
        <v>0.602150537634409</v>
      </c>
    </row>
    <row r="16" ht="16.5" hidden="1" outlineLevel="1" spans="1:9">
      <c r="A16" s="353">
        <v>14</v>
      </c>
      <c r="B16" s="55">
        <v>41752</v>
      </c>
      <c r="C16" s="56">
        <v>3269</v>
      </c>
      <c r="D16" s="56">
        <v>3323</v>
      </c>
      <c r="E16" s="320">
        <f t="shared" si="0"/>
        <v>0.0165188130926889</v>
      </c>
      <c r="F16" s="56">
        <f t="shared" si="1"/>
        <v>540</v>
      </c>
      <c r="G16" s="56">
        <v>3068</v>
      </c>
      <c r="H16" s="58">
        <f t="shared" si="2"/>
        <v>2010</v>
      </c>
      <c r="I16" s="115">
        <f>-H16/(0-F16)</f>
        <v>3.72222222222222</v>
      </c>
    </row>
    <row r="17" ht="16.5" hidden="1" outlineLevel="1" spans="1:9">
      <c r="A17" s="353">
        <v>15</v>
      </c>
      <c r="B17" s="55">
        <v>41843</v>
      </c>
      <c r="C17" s="56">
        <v>3045</v>
      </c>
      <c r="D17" s="56">
        <v>3092</v>
      </c>
      <c r="E17" s="320">
        <f t="shared" si="0"/>
        <v>0.0154351395730706</v>
      </c>
      <c r="F17" s="56">
        <f t="shared" si="1"/>
        <v>470</v>
      </c>
      <c r="G17" s="56">
        <v>3108</v>
      </c>
      <c r="H17" s="585">
        <f t="shared" si="2"/>
        <v>-630</v>
      </c>
      <c r="I17" s="121">
        <f>(-H17-F17)/F17</f>
        <v>0.340425531914894</v>
      </c>
    </row>
    <row r="18" ht="16.5" hidden="1" outlineLevel="1" spans="1:9">
      <c r="A18" s="353">
        <v>16</v>
      </c>
      <c r="B18" s="55">
        <v>41865</v>
      </c>
      <c r="C18" s="56">
        <v>3026</v>
      </c>
      <c r="D18" s="56">
        <v>3073</v>
      </c>
      <c r="E18" s="320">
        <f t="shared" si="0"/>
        <v>0.0155320555188367</v>
      </c>
      <c r="F18" s="56">
        <f t="shared" si="1"/>
        <v>470</v>
      </c>
      <c r="G18" s="56">
        <v>2612</v>
      </c>
      <c r="H18" s="58">
        <f t="shared" si="2"/>
        <v>4140</v>
      </c>
      <c r="I18" s="115">
        <f>-H18/(0-F18)</f>
        <v>8.80851063829787</v>
      </c>
    </row>
    <row r="19" ht="16.5" hidden="1" outlineLevel="1" spans="1:9">
      <c r="A19" s="353">
        <v>17</v>
      </c>
      <c r="B19" s="55">
        <v>41948</v>
      </c>
      <c r="C19" s="56">
        <v>2535</v>
      </c>
      <c r="D19" s="56">
        <v>2600</v>
      </c>
      <c r="E19" s="320">
        <f t="shared" si="0"/>
        <v>0.0256410256410256</v>
      </c>
      <c r="F19" s="56">
        <f t="shared" si="1"/>
        <v>650</v>
      </c>
      <c r="G19" s="56">
        <v>2554</v>
      </c>
      <c r="H19" s="585">
        <f t="shared" si="2"/>
        <v>-190</v>
      </c>
      <c r="I19" s="121">
        <f>(-H19-F19)/F19</f>
        <v>-0.707692307692308</v>
      </c>
    </row>
    <row r="20" ht="16.5" hidden="1" outlineLevel="1" spans="1:9">
      <c r="A20" s="353">
        <v>18</v>
      </c>
      <c r="B20" s="55">
        <v>41998</v>
      </c>
      <c r="C20" s="56">
        <v>2488</v>
      </c>
      <c r="D20" s="56">
        <v>2543</v>
      </c>
      <c r="E20" s="320">
        <f t="shared" si="0"/>
        <v>0.0221061093247588</v>
      </c>
      <c r="F20" s="56">
        <f t="shared" si="1"/>
        <v>550</v>
      </c>
      <c r="G20" s="56">
        <v>2597</v>
      </c>
      <c r="H20" s="388">
        <f t="shared" si="2"/>
        <v>-1090</v>
      </c>
      <c r="I20" s="419">
        <f>(-H20-F20)/F20</f>
        <v>0.981818181818182</v>
      </c>
    </row>
    <row r="21" ht="16.5" hidden="1" outlineLevel="1" spans="1:9">
      <c r="A21" s="353">
        <v>19</v>
      </c>
      <c r="B21" s="55">
        <v>42019</v>
      </c>
      <c r="C21" s="56">
        <v>2520</v>
      </c>
      <c r="D21" s="56">
        <v>2541</v>
      </c>
      <c r="E21" s="320">
        <f t="shared" si="0"/>
        <v>0.00833333333333333</v>
      </c>
      <c r="F21" s="56">
        <f t="shared" si="1"/>
        <v>210</v>
      </c>
      <c r="G21" s="56">
        <v>2516</v>
      </c>
      <c r="H21" s="58">
        <f t="shared" si="2"/>
        <v>40</v>
      </c>
      <c r="I21" s="115">
        <f>-H21/(0-F21)</f>
        <v>0.19047619047619</v>
      </c>
    </row>
    <row r="22" ht="17.25" hidden="1" outlineLevel="1" spans="1:9">
      <c r="A22" s="353">
        <v>20</v>
      </c>
      <c r="B22" s="55">
        <v>42072</v>
      </c>
      <c r="C22" s="56">
        <v>2444</v>
      </c>
      <c r="D22" s="56">
        <v>2506</v>
      </c>
      <c r="E22" s="320">
        <f t="shared" si="0"/>
        <v>0.0253682487725041</v>
      </c>
      <c r="F22" s="56">
        <f t="shared" si="1"/>
        <v>620</v>
      </c>
      <c r="G22" s="56">
        <v>2525</v>
      </c>
      <c r="H22" s="585">
        <f t="shared" si="2"/>
        <v>-810</v>
      </c>
      <c r="I22" s="121">
        <f>(-H22-F22)/F22</f>
        <v>0.306451612903226</v>
      </c>
    </row>
    <row r="23" ht="17.25" hidden="1" outlineLevel="1" collapsed="1" spans="1:10">
      <c r="A23" s="353">
        <v>21</v>
      </c>
      <c r="B23" s="55">
        <v>42097</v>
      </c>
      <c r="C23" s="56">
        <v>2343</v>
      </c>
      <c r="D23" s="56">
        <v>2446</v>
      </c>
      <c r="E23" s="57">
        <f t="shared" si="0"/>
        <v>0.0439607341015792</v>
      </c>
      <c r="F23" s="56">
        <f t="shared" si="1"/>
        <v>1030</v>
      </c>
      <c r="G23" s="56">
        <v>2407</v>
      </c>
      <c r="H23" s="585">
        <f t="shared" si="2"/>
        <v>-640</v>
      </c>
      <c r="I23" s="634">
        <f>(-H23-F23)/F23</f>
        <v>-0.378640776699029</v>
      </c>
      <c r="J23" s="116" t="s">
        <v>90</v>
      </c>
    </row>
    <row r="24" ht="16.5" hidden="1" outlineLevel="2" spans="1:11">
      <c r="A24" s="586" t="s">
        <v>91</v>
      </c>
      <c r="B24" s="587"/>
      <c r="C24" s="587"/>
      <c r="D24" s="587"/>
      <c r="E24" s="587"/>
      <c r="F24" s="587"/>
      <c r="G24" s="587"/>
      <c r="H24" s="587"/>
      <c r="I24" s="587"/>
      <c r="J24" s="440"/>
      <c r="K24" s="635"/>
    </row>
    <row r="25" ht="36" hidden="1" outlineLevel="2" spans="1:11">
      <c r="A25" s="61" t="s">
        <v>23</v>
      </c>
      <c r="B25" s="62" t="s">
        <v>14</v>
      </c>
      <c r="C25" s="63" t="s">
        <v>87</v>
      </c>
      <c r="D25" s="63" t="s">
        <v>3</v>
      </c>
      <c r="E25" s="588" t="s">
        <v>16</v>
      </c>
      <c r="F25" s="63" t="s">
        <v>17</v>
      </c>
      <c r="G25" s="589" t="s">
        <v>92</v>
      </c>
      <c r="H25" s="63" t="s">
        <v>25</v>
      </c>
      <c r="I25" s="64" t="s">
        <v>19</v>
      </c>
      <c r="J25" s="65" t="s">
        <v>26</v>
      </c>
      <c r="K25" s="636" t="s">
        <v>27</v>
      </c>
    </row>
    <row r="26" ht="17.25" hidden="1" outlineLevel="2" spans="1:11">
      <c r="A26" s="590">
        <f>B26-B23</f>
        <v>20</v>
      </c>
      <c r="B26" s="219">
        <v>42117</v>
      </c>
      <c r="C26" s="450">
        <v>2322</v>
      </c>
      <c r="D26" s="591"/>
      <c r="E26" s="591"/>
      <c r="F26" s="591"/>
      <c r="G26" s="591"/>
      <c r="H26" s="591"/>
      <c r="I26" s="502">
        <f>(G23-C22)*10</f>
        <v>-370</v>
      </c>
      <c r="J26" s="591"/>
      <c r="K26" s="637"/>
    </row>
    <row r="27" ht="16.5" hidden="1" outlineLevel="1" spans="1:9">
      <c r="A27" s="353">
        <v>22</v>
      </c>
      <c r="B27" s="55">
        <v>42145</v>
      </c>
      <c r="C27" s="56">
        <v>2350</v>
      </c>
      <c r="D27" s="56">
        <v>2384</v>
      </c>
      <c r="E27" s="320">
        <f t="shared" si="0"/>
        <v>0.014468085106383</v>
      </c>
      <c r="F27" s="56">
        <f t="shared" si="1"/>
        <v>340</v>
      </c>
      <c r="G27" s="56">
        <v>2386</v>
      </c>
      <c r="H27" s="585">
        <f t="shared" si="2"/>
        <v>-360</v>
      </c>
      <c r="I27" s="121">
        <f>(-H27-F27)/F27</f>
        <v>0.0588235294117647</v>
      </c>
    </row>
    <row r="28" ht="16.5" hidden="1" outlineLevel="1" spans="1:9">
      <c r="A28" s="353">
        <v>23</v>
      </c>
      <c r="B28" s="55">
        <v>42163</v>
      </c>
      <c r="C28" s="56">
        <v>2344</v>
      </c>
      <c r="D28" s="56">
        <v>2361</v>
      </c>
      <c r="E28" s="320">
        <f t="shared" si="0"/>
        <v>0.00725255972696246</v>
      </c>
      <c r="F28" s="56">
        <f t="shared" si="1"/>
        <v>170</v>
      </c>
      <c r="G28" s="56">
        <v>2060</v>
      </c>
      <c r="H28" s="58">
        <f t="shared" si="2"/>
        <v>2840</v>
      </c>
      <c r="I28" s="115">
        <f>-H28/(0-F28)</f>
        <v>16.7058823529412</v>
      </c>
    </row>
    <row r="29" ht="17.25" hidden="1" outlineLevel="1" spans="1:9">
      <c r="A29" s="353">
        <v>24</v>
      </c>
      <c r="B29" s="55">
        <v>42236</v>
      </c>
      <c r="C29" s="56">
        <v>2032</v>
      </c>
      <c r="D29" s="56">
        <v>2076</v>
      </c>
      <c r="E29" s="320">
        <f t="shared" si="0"/>
        <v>0.0216535433070866</v>
      </c>
      <c r="F29" s="56">
        <f t="shared" si="1"/>
        <v>440</v>
      </c>
      <c r="G29" s="56">
        <v>1679</v>
      </c>
      <c r="H29" s="58">
        <f t="shared" si="2"/>
        <v>3530</v>
      </c>
      <c r="I29" s="115">
        <f>-H29/(0-F29)</f>
        <v>8.02272727272727</v>
      </c>
    </row>
    <row r="30" ht="17.25" hidden="1" outlineLevel="1" spans="1:10">
      <c r="A30" s="353">
        <v>25</v>
      </c>
      <c r="B30" s="55">
        <v>42517</v>
      </c>
      <c r="C30" s="56">
        <v>2024</v>
      </c>
      <c r="D30" s="56">
        <v>2107</v>
      </c>
      <c r="E30" s="57">
        <f t="shared" si="0"/>
        <v>0.0410079051383399</v>
      </c>
      <c r="F30" s="56">
        <f t="shared" si="1"/>
        <v>830</v>
      </c>
      <c r="G30" s="56">
        <v>2070</v>
      </c>
      <c r="H30" s="585">
        <f t="shared" si="2"/>
        <v>-460</v>
      </c>
      <c r="I30" s="638">
        <f>(-H30-F30)/F30</f>
        <v>-0.44578313253012</v>
      </c>
      <c r="J30" s="116" t="s">
        <v>90</v>
      </c>
    </row>
    <row r="31" ht="17.25" hidden="1" outlineLevel="1" spans="1:10">
      <c r="A31" s="348">
        <v>26</v>
      </c>
      <c r="B31" s="55">
        <v>42842</v>
      </c>
      <c r="C31" s="56">
        <v>2928</v>
      </c>
      <c r="D31" s="56">
        <v>3144</v>
      </c>
      <c r="E31" s="57">
        <f t="shared" si="0"/>
        <v>0.0737704918032787</v>
      </c>
      <c r="F31" s="56">
        <f t="shared" si="1"/>
        <v>2160</v>
      </c>
      <c r="G31" s="56">
        <v>3105</v>
      </c>
      <c r="H31" s="592">
        <f t="shared" si="2"/>
        <v>-1770</v>
      </c>
      <c r="I31" s="638">
        <f>(-H31-F31)/F31</f>
        <v>-0.180555555555556</v>
      </c>
      <c r="J31" s="116" t="s">
        <v>90</v>
      </c>
    </row>
    <row r="32" ht="17.25" hidden="1" outlineLevel="1" collapsed="1" spans="1:10">
      <c r="A32" s="593">
        <v>27</v>
      </c>
      <c r="B32" s="325">
        <v>42892</v>
      </c>
      <c r="C32" s="326">
        <v>2926</v>
      </c>
      <c r="D32" s="326">
        <v>3077</v>
      </c>
      <c r="E32" s="327">
        <f t="shared" si="0"/>
        <v>0.0516062884483937</v>
      </c>
      <c r="F32" s="326">
        <f t="shared" si="1"/>
        <v>1510</v>
      </c>
      <c r="G32" s="326">
        <v>3073</v>
      </c>
      <c r="H32" s="594">
        <f t="shared" si="2"/>
        <v>-1470</v>
      </c>
      <c r="I32" s="638">
        <f>(-H32-F32)/F32</f>
        <v>-0.0264900662251656</v>
      </c>
      <c r="J32" s="639" t="s">
        <v>90</v>
      </c>
    </row>
    <row r="33" ht="16.5" hidden="1" customHeight="1" outlineLevel="2" spans="1:11">
      <c r="A33" s="595" t="s">
        <v>93</v>
      </c>
      <c r="B33" s="391"/>
      <c r="C33" s="391"/>
      <c r="D33" s="391"/>
      <c r="E33" s="391"/>
      <c r="F33" s="391"/>
      <c r="G33" s="391"/>
      <c r="H33" s="391"/>
      <c r="I33" s="391"/>
      <c r="J33" s="391"/>
      <c r="K33" s="640"/>
    </row>
    <row r="34" ht="36" hidden="1" outlineLevel="2" spans="1:11">
      <c r="A34" s="392" t="s">
        <v>23</v>
      </c>
      <c r="B34" s="393" t="s">
        <v>14</v>
      </c>
      <c r="C34" s="394" t="s">
        <v>87</v>
      </c>
      <c r="D34" s="394" t="s">
        <v>3</v>
      </c>
      <c r="E34" s="596" t="s">
        <v>16</v>
      </c>
      <c r="F34" s="394" t="s">
        <v>17</v>
      </c>
      <c r="G34" s="597" t="s">
        <v>92</v>
      </c>
      <c r="H34" s="394" t="s">
        <v>25</v>
      </c>
      <c r="I34" s="395" t="s">
        <v>19</v>
      </c>
      <c r="J34" s="396" t="s">
        <v>26</v>
      </c>
      <c r="K34" s="641" t="s">
        <v>27</v>
      </c>
    </row>
    <row r="35" ht="14.25" hidden="1" customHeight="1" outlineLevel="2" spans="1:11">
      <c r="A35" s="598">
        <v>8</v>
      </c>
      <c r="B35" s="102">
        <v>42900</v>
      </c>
      <c r="C35" s="103">
        <v>3047</v>
      </c>
      <c r="D35" s="103">
        <v>3070</v>
      </c>
      <c r="E35" s="252">
        <f>-(C35-D35)/C35</f>
        <v>0.00754840827042993</v>
      </c>
      <c r="F35" s="103">
        <f>-(C35-D35)*10</f>
        <v>230</v>
      </c>
      <c r="G35" s="599" t="s">
        <v>31</v>
      </c>
      <c r="H35" s="600" t="s">
        <v>94</v>
      </c>
      <c r="I35" s="642"/>
      <c r="J35" s="600"/>
      <c r="K35" s="643"/>
    </row>
    <row r="36" ht="14.25" hidden="1" customHeight="1" outlineLevel="2" spans="1:11">
      <c r="A36" s="598">
        <v>9</v>
      </c>
      <c r="B36" s="102">
        <v>42901</v>
      </c>
      <c r="C36" s="103">
        <v>3076</v>
      </c>
      <c r="D36" s="103">
        <v>3070</v>
      </c>
      <c r="E36" s="398">
        <f>-(C36-D36)/C36</f>
        <v>-0.00195058517555267</v>
      </c>
      <c r="F36" s="103"/>
      <c r="G36" s="599" t="s">
        <v>31</v>
      </c>
      <c r="H36" s="600" t="s">
        <v>95</v>
      </c>
      <c r="I36" s="642"/>
      <c r="J36" s="600"/>
      <c r="K36" s="643"/>
    </row>
    <row r="37" ht="17.25" hidden="1" customHeight="1" outlineLevel="2" spans="1:11">
      <c r="A37" s="601">
        <v>10</v>
      </c>
      <c r="B37" s="251">
        <v>42902</v>
      </c>
      <c r="C37" s="125">
        <v>3057</v>
      </c>
      <c r="D37" s="125">
        <v>3067</v>
      </c>
      <c r="E37" s="252">
        <f>-(C37-D37)/C37</f>
        <v>0.00327118089630357</v>
      </c>
      <c r="F37" s="125">
        <f>-(C37-D37)*10</f>
        <v>100</v>
      </c>
      <c r="G37" s="602" t="s">
        <v>29</v>
      </c>
      <c r="H37" s="399" t="s">
        <v>32</v>
      </c>
      <c r="I37" s="642"/>
      <c r="J37" s="600"/>
      <c r="K37" s="643"/>
    </row>
    <row r="38" ht="16.5" hidden="1" outlineLevel="2" spans="1:11">
      <c r="A38" s="603">
        <v>11</v>
      </c>
      <c r="B38" s="102">
        <v>42905</v>
      </c>
      <c r="C38" s="88">
        <v>3105</v>
      </c>
      <c r="D38" s="88">
        <v>3061</v>
      </c>
      <c r="E38" s="398">
        <f>-(C38-D38)/C38</f>
        <v>-0.014170692431562</v>
      </c>
      <c r="F38" s="103"/>
      <c r="G38" s="103"/>
      <c r="H38" s="580" t="s">
        <v>40</v>
      </c>
      <c r="I38" s="644">
        <f>(C37-C38)*10</f>
        <v>-480</v>
      </c>
      <c r="J38" s="549"/>
      <c r="K38" s="645">
        <f>(-I38-F37)/F37</f>
        <v>3.8</v>
      </c>
    </row>
    <row r="39" ht="16.5" hidden="1" outlineLevel="2" spans="1:11">
      <c r="A39" s="604">
        <v>12</v>
      </c>
      <c r="B39" s="251">
        <v>42906</v>
      </c>
      <c r="C39" s="90">
        <v>3073</v>
      </c>
      <c r="D39" s="90">
        <v>3048</v>
      </c>
      <c r="E39" s="398">
        <f>-(C39-D39)/C39</f>
        <v>-0.00813537260006508</v>
      </c>
      <c r="F39" s="125"/>
      <c r="G39" s="125"/>
      <c r="H39" s="605" t="s">
        <v>96</v>
      </c>
      <c r="I39" s="646">
        <f>(C37-C39)*10</f>
        <v>-160</v>
      </c>
      <c r="J39" s="555"/>
      <c r="K39" s="647">
        <f>(-I39-F37)/F37</f>
        <v>0.6</v>
      </c>
    </row>
    <row r="40" ht="16.5" hidden="1" outlineLevel="2" spans="1:11">
      <c r="A40" s="603"/>
      <c r="B40" s="102"/>
      <c r="C40" s="88"/>
      <c r="D40" s="88"/>
      <c r="E40" s="398"/>
      <c r="F40" s="103"/>
      <c r="G40" s="103"/>
      <c r="H40" s="555"/>
      <c r="I40" s="644"/>
      <c r="J40" s="549"/>
      <c r="K40" s="648"/>
    </row>
    <row r="41" ht="17.25" hidden="1" outlineLevel="2" spans="1:11">
      <c r="A41" s="603"/>
      <c r="B41" s="102"/>
      <c r="C41" s="88"/>
      <c r="D41" s="88"/>
      <c r="E41" s="398"/>
      <c r="F41" s="103"/>
      <c r="G41" s="103"/>
      <c r="H41" s="555"/>
      <c r="I41" s="644"/>
      <c r="J41" s="549"/>
      <c r="K41" s="648"/>
    </row>
    <row r="42" ht="38.25" hidden="1" customHeight="1" outlineLevel="2" spans="1:11">
      <c r="A42" s="606" t="s">
        <v>41</v>
      </c>
      <c r="B42" s="607"/>
      <c r="C42" s="607"/>
      <c r="D42" s="607"/>
      <c r="E42" s="607"/>
      <c r="F42" s="607"/>
      <c r="G42" s="607"/>
      <c r="H42" s="607"/>
      <c r="I42" s="607"/>
      <c r="J42" s="607"/>
      <c r="K42" s="649"/>
    </row>
    <row r="43" ht="17.25" hidden="1" outlineLevel="2" spans="1:11">
      <c r="A43" s="608"/>
      <c r="B43" s="609"/>
      <c r="C43" s="610"/>
      <c r="D43" s="610"/>
      <c r="E43" s="611"/>
      <c r="F43" s="610"/>
      <c r="G43" s="612"/>
      <c r="H43" s="613"/>
      <c r="I43" s="650"/>
      <c r="J43" s="651"/>
      <c r="K43" s="652"/>
    </row>
    <row r="44" ht="16.5" hidden="1" outlineLevel="1" spans="1:11">
      <c r="A44" s="52" t="s">
        <v>97</v>
      </c>
      <c r="B44" s="53"/>
      <c r="C44" s="53"/>
      <c r="D44" s="53"/>
      <c r="E44" s="53"/>
      <c r="F44" s="53"/>
      <c r="G44" s="53"/>
      <c r="H44" s="53"/>
      <c r="I44" s="114"/>
      <c r="J44" s="653"/>
      <c r="K44" s="653"/>
    </row>
    <row r="45" ht="17.25" hidden="1" outlineLevel="1" collapsed="1" spans="1:11">
      <c r="A45" s="614">
        <v>28</v>
      </c>
      <c r="B45" s="405">
        <v>43000</v>
      </c>
      <c r="C45" s="406">
        <v>3550</v>
      </c>
      <c r="D45" s="406">
        <v>3877</v>
      </c>
      <c r="E45" s="615">
        <f t="shared" ref="E45" si="3">-(C45-D45)/C45</f>
        <v>0.092112676056338</v>
      </c>
      <c r="F45" s="616">
        <f t="shared" ref="F45" si="4">-(C45-D45)*10</f>
        <v>3270</v>
      </c>
      <c r="G45" s="406">
        <v>3595</v>
      </c>
      <c r="H45" s="617">
        <f t="shared" ref="H45" si="5">(C45-G45)*10</f>
        <v>-450</v>
      </c>
      <c r="I45" s="654">
        <f>(-H45-F45)/F45</f>
        <v>-0.862385321100917</v>
      </c>
      <c r="J45" s="653"/>
      <c r="K45" s="653"/>
    </row>
    <row r="46" ht="17.25" hidden="1" outlineLevel="2" spans="1:11">
      <c r="A46" s="618" t="s">
        <v>98</v>
      </c>
      <c r="B46" s="421"/>
      <c r="C46" s="421"/>
      <c r="D46" s="421"/>
      <c r="E46" s="421"/>
      <c r="F46" s="421"/>
      <c r="G46" s="421"/>
      <c r="H46" s="421"/>
      <c r="I46" s="421"/>
      <c r="J46" s="391"/>
      <c r="K46" s="640"/>
    </row>
    <row r="47" ht="36" hidden="1" outlineLevel="2" spans="1:11">
      <c r="A47" s="392" t="s">
        <v>23</v>
      </c>
      <c r="B47" s="393" t="s">
        <v>14</v>
      </c>
      <c r="C47" s="394" t="s">
        <v>87</v>
      </c>
      <c r="D47" s="394" t="s">
        <v>3</v>
      </c>
      <c r="E47" s="596" t="s">
        <v>16</v>
      </c>
      <c r="F47" s="394" t="s">
        <v>17</v>
      </c>
      <c r="G47" s="597" t="s">
        <v>92</v>
      </c>
      <c r="H47" s="394" t="s">
        <v>25</v>
      </c>
      <c r="I47" s="395" t="s">
        <v>19</v>
      </c>
      <c r="J47" s="396" t="s">
        <v>26</v>
      </c>
      <c r="K47" s="641" t="s">
        <v>27</v>
      </c>
    </row>
    <row r="48" ht="16.5" hidden="1" outlineLevel="2" spans="1:11">
      <c r="A48" s="598">
        <f>B48-B45</f>
        <v>3</v>
      </c>
      <c r="B48" s="102">
        <v>43003</v>
      </c>
      <c r="C48" s="103">
        <v>3595</v>
      </c>
      <c r="D48" s="103">
        <v>3862</v>
      </c>
      <c r="E48" s="398">
        <f>(D48-C48)/C48</f>
        <v>0.0742698191933241</v>
      </c>
      <c r="F48" s="103">
        <f>(D48-C48)*10</f>
        <v>2670</v>
      </c>
      <c r="G48" s="599"/>
      <c r="H48" s="600" t="s">
        <v>30</v>
      </c>
      <c r="I48" s="642"/>
      <c r="J48" s="600"/>
      <c r="K48" s="643"/>
    </row>
    <row r="49" ht="17.25" hidden="1" outlineLevel="2" spans="1:11">
      <c r="A49" s="619"/>
      <c r="B49" s="219"/>
      <c r="C49" s="69"/>
      <c r="D49" s="69"/>
      <c r="E49" s="620"/>
      <c r="F49" s="69"/>
      <c r="G49" s="621"/>
      <c r="H49" s="622"/>
      <c r="I49" s="655"/>
      <c r="J49" s="622"/>
      <c r="K49" s="656"/>
    </row>
    <row r="50" ht="16.5" hidden="1" outlineLevel="1" spans="1:11">
      <c r="A50" s="52" t="s">
        <v>97</v>
      </c>
      <c r="B50" s="53"/>
      <c r="C50" s="53"/>
      <c r="D50" s="53"/>
      <c r="E50" s="53"/>
      <c r="F50" s="53"/>
      <c r="G50" s="53"/>
      <c r="H50" s="53"/>
      <c r="I50" s="114"/>
      <c r="J50" s="653"/>
      <c r="K50" s="653"/>
    </row>
    <row r="51" ht="17.25" hidden="1" outlineLevel="1" collapsed="1" spans="1:11">
      <c r="A51" s="614">
        <v>29</v>
      </c>
      <c r="B51" s="405">
        <v>43004</v>
      </c>
      <c r="C51" s="406">
        <v>3605</v>
      </c>
      <c r="D51" s="406">
        <v>3848</v>
      </c>
      <c r="E51" s="615">
        <f t="shared" ref="E51" si="6">-(C51-D51)/C51</f>
        <v>0.0674063800277393</v>
      </c>
      <c r="F51" s="616">
        <f t="shared" ref="F51" si="7">-(C51-D51)*10</f>
        <v>2430</v>
      </c>
      <c r="G51" s="406">
        <v>3665</v>
      </c>
      <c r="H51" s="617">
        <f t="shared" ref="H51" si="8">(C51-G51)*10</f>
        <v>-600</v>
      </c>
      <c r="I51" s="654">
        <f>(-H51-F51)/F51</f>
        <v>-0.753086419753086</v>
      </c>
      <c r="J51" s="653"/>
      <c r="K51" s="653"/>
    </row>
    <row r="52" ht="17.25" hidden="1" outlineLevel="2" spans="1:11">
      <c r="A52" s="618" t="s">
        <v>98</v>
      </c>
      <c r="B52" s="421"/>
      <c r="C52" s="421"/>
      <c r="D52" s="421"/>
      <c r="E52" s="421"/>
      <c r="F52" s="421"/>
      <c r="G52" s="421"/>
      <c r="H52" s="421"/>
      <c r="I52" s="421"/>
      <c r="J52" s="391"/>
      <c r="K52" s="640"/>
    </row>
    <row r="53" ht="36" hidden="1" outlineLevel="2" spans="1:11">
      <c r="A53" s="392" t="s">
        <v>23</v>
      </c>
      <c r="B53" s="393" t="s">
        <v>14</v>
      </c>
      <c r="C53" s="394" t="s">
        <v>87</v>
      </c>
      <c r="D53" s="394" t="s">
        <v>3</v>
      </c>
      <c r="E53" s="596" t="s">
        <v>16</v>
      </c>
      <c r="F53" s="394" t="s">
        <v>17</v>
      </c>
      <c r="G53" s="597" t="s">
        <v>92</v>
      </c>
      <c r="H53" s="394" t="s">
        <v>25</v>
      </c>
      <c r="I53" s="395" t="s">
        <v>19</v>
      </c>
      <c r="J53" s="396" t="s">
        <v>26</v>
      </c>
      <c r="K53" s="641" t="s">
        <v>27</v>
      </c>
    </row>
    <row r="54" ht="16.5" hidden="1" outlineLevel="2" spans="1:11">
      <c r="A54" s="598">
        <f>B54-B51</f>
        <v>1</v>
      </c>
      <c r="B54" s="102">
        <v>43005</v>
      </c>
      <c r="C54" s="623">
        <v>3665</v>
      </c>
      <c r="D54" s="624">
        <v>3834</v>
      </c>
      <c r="E54" s="625">
        <f t="shared" ref="E54" si="9">-(C54-D54)/C54</f>
        <v>0.0461118690313779</v>
      </c>
      <c r="F54" s="624">
        <f t="shared" ref="F54" si="10">-(C54-D54)*10</f>
        <v>1690</v>
      </c>
      <c r="G54" s="624"/>
      <c r="H54" s="626" t="s">
        <v>30</v>
      </c>
      <c r="I54" s="642"/>
      <c r="J54" s="600"/>
      <c r="K54" s="643"/>
    </row>
    <row r="55" ht="17.25" hidden="1" outlineLevel="2" spans="1:11">
      <c r="A55" s="619"/>
      <c r="B55" s="219"/>
      <c r="C55" s="69"/>
      <c r="D55" s="69"/>
      <c r="E55" s="620"/>
      <c r="F55" s="69"/>
      <c r="G55" s="621"/>
      <c r="H55" s="622"/>
      <c r="I55" s="655"/>
      <c r="J55" s="622"/>
      <c r="K55" s="656"/>
    </row>
    <row r="56" ht="16.5" hidden="1" outlineLevel="1" spans="1:11">
      <c r="A56" s="52" t="s">
        <v>99</v>
      </c>
      <c r="B56" s="53"/>
      <c r="C56" s="53"/>
      <c r="D56" s="53"/>
      <c r="E56" s="53"/>
      <c r="F56" s="53"/>
      <c r="G56" s="53"/>
      <c r="H56" s="53"/>
      <c r="I56" s="114"/>
      <c r="J56" s="653"/>
      <c r="K56" s="653"/>
    </row>
    <row r="57" ht="17.25" hidden="1" outlineLevel="1" collapsed="1" spans="1:11">
      <c r="A57" s="614">
        <v>30</v>
      </c>
      <c r="B57" s="405">
        <v>43007</v>
      </c>
      <c r="C57" s="406">
        <v>3676</v>
      </c>
      <c r="D57" s="406">
        <v>3790</v>
      </c>
      <c r="E57" s="627">
        <f t="shared" ref="E57" si="11">-(C57-D57)/C57</f>
        <v>0.0310119695321001</v>
      </c>
      <c r="F57" s="616">
        <f t="shared" ref="F57" si="12">-(C57-D57)*10</f>
        <v>1140</v>
      </c>
      <c r="G57" s="406">
        <v>3787</v>
      </c>
      <c r="H57" s="585">
        <f t="shared" ref="H57" si="13">(C57-G57)*10</f>
        <v>-1110</v>
      </c>
      <c r="I57" s="654">
        <f>(-H57-F57)/F57</f>
        <v>-0.0263157894736842</v>
      </c>
      <c r="J57" s="653"/>
      <c r="K57" s="653"/>
    </row>
    <row r="58" ht="17.25" hidden="1" outlineLevel="2" spans="1:11">
      <c r="A58" s="618" t="s">
        <v>98</v>
      </c>
      <c r="B58" s="421"/>
      <c r="C58" s="421"/>
      <c r="D58" s="421"/>
      <c r="E58" s="421"/>
      <c r="F58" s="421"/>
      <c r="G58" s="421"/>
      <c r="H58" s="421"/>
      <c r="I58" s="421"/>
      <c r="J58" s="391"/>
      <c r="K58" s="640"/>
    </row>
    <row r="59" ht="36" hidden="1" outlineLevel="2" spans="1:11">
      <c r="A59" s="392" t="s">
        <v>23</v>
      </c>
      <c r="B59" s="393" t="s">
        <v>14</v>
      </c>
      <c r="C59" s="394" t="s">
        <v>87</v>
      </c>
      <c r="D59" s="394" t="s">
        <v>3</v>
      </c>
      <c r="E59" s="596" t="s">
        <v>16</v>
      </c>
      <c r="F59" s="394" t="s">
        <v>17</v>
      </c>
      <c r="G59" s="597" t="s">
        <v>92</v>
      </c>
      <c r="H59" s="394" t="s">
        <v>25</v>
      </c>
      <c r="I59" s="395" t="s">
        <v>19</v>
      </c>
      <c r="J59" s="396" t="s">
        <v>26</v>
      </c>
      <c r="K59" s="641" t="s">
        <v>27</v>
      </c>
    </row>
    <row r="60" ht="16.5" hidden="1" outlineLevel="2" spans="1:11">
      <c r="A60" s="601">
        <f>B60-B57</f>
        <v>0</v>
      </c>
      <c r="B60" s="108">
        <v>43007</v>
      </c>
      <c r="C60" s="628">
        <v>3676</v>
      </c>
      <c r="D60" s="629">
        <v>3790</v>
      </c>
      <c r="E60" s="630">
        <f t="shared" ref="E60" si="14">-(C60-D60)/C60</f>
        <v>0.0310119695321001</v>
      </c>
      <c r="F60" s="629">
        <f t="shared" ref="F60" si="15">-(C60-D60)*10</f>
        <v>1140</v>
      </c>
      <c r="G60" s="629"/>
      <c r="H60" s="631" t="s">
        <v>48</v>
      </c>
      <c r="I60" s="572"/>
      <c r="J60" s="600"/>
      <c r="K60" s="643"/>
    </row>
    <row r="61" ht="16.5" hidden="1" outlineLevel="2" spans="1:11">
      <c r="A61" s="598">
        <f>B61-B57</f>
        <v>10</v>
      </c>
      <c r="B61" s="102">
        <v>43017</v>
      </c>
      <c r="C61" s="623">
        <v>3680</v>
      </c>
      <c r="D61" s="623">
        <v>3768</v>
      </c>
      <c r="E61" s="632">
        <f t="shared" ref="E61" si="16">-(C61-D61)/C61</f>
        <v>0.0239130434782609</v>
      </c>
      <c r="F61" s="623">
        <f t="shared" ref="F61" si="17">-(C61-D61)*10</f>
        <v>880</v>
      </c>
      <c r="G61" s="623"/>
      <c r="H61" s="633" t="s">
        <v>50</v>
      </c>
      <c r="I61" s="657">
        <f>(C60-C61)*10</f>
        <v>-40</v>
      </c>
      <c r="J61" s="600"/>
      <c r="K61" s="658">
        <f>(-I61-F60)/F60</f>
        <v>-0.964912280701754</v>
      </c>
    </row>
    <row r="62" ht="16.5" hidden="1" outlineLevel="2" spans="1:11">
      <c r="A62" s="598">
        <f>B62-B57</f>
        <v>11</v>
      </c>
      <c r="B62" s="102">
        <v>43018</v>
      </c>
      <c r="C62" s="623">
        <v>3534</v>
      </c>
      <c r="D62" s="623">
        <v>3745</v>
      </c>
      <c r="E62" s="632">
        <f t="shared" ref="E62" si="18">-(C62-D62)/C62</f>
        <v>0.0597057159026599</v>
      </c>
      <c r="F62" s="623">
        <f t="shared" ref="F62" si="19">-(C62-D62)*10</f>
        <v>2110</v>
      </c>
      <c r="G62" s="623"/>
      <c r="H62" s="633" t="s">
        <v>50</v>
      </c>
      <c r="I62" s="659">
        <f>(C60-C62)*10</f>
        <v>1420</v>
      </c>
      <c r="J62" s="600"/>
      <c r="K62" s="660">
        <f>(I62)/D60</f>
        <v>0.37467018469657</v>
      </c>
    </row>
    <row r="63" ht="16.5" hidden="1" outlineLevel="2" spans="1:11">
      <c r="A63" s="598">
        <f>B63-B57</f>
        <v>12</v>
      </c>
      <c r="B63" s="102">
        <v>43019</v>
      </c>
      <c r="C63" s="623">
        <v>3501</v>
      </c>
      <c r="D63" s="623">
        <v>3721</v>
      </c>
      <c r="E63" s="632">
        <f t="shared" ref="E63" si="20">-(C63-D63)/C63</f>
        <v>0.0628391888031991</v>
      </c>
      <c r="F63" s="623">
        <f t="shared" ref="F63" si="21">-(C63-D63)*10</f>
        <v>2200</v>
      </c>
      <c r="G63" s="623"/>
      <c r="H63" s="633" t="s">
        <v>50</v>
      </c>
      <c r="I63" s="659">
        <f>(C60-C63)*10</f>
        <v>1750</v>
      </c>
      <c r="J63" s="600"/>
      <c r="K63" s="660">
        <f>(I63)/D61</f>
        <v>0.464437367303609</v>
      </c>
    </row>
    <row r="64" ht="16.5" hidden="1" outlineLevel="2" spans="1:11">
      <c r="A64" s="598">
        <f>B64-B57</f>
        <v>13</v>
      </c>
      <c r="B64" s="102">
        <v>43020</v>
      </c>
      <c r="C64" s="623">
        <v>3643</v>
      </c>
      <c r="D64" s="623">
        <v>3706</v>
      </c>
      <c r="E64" s="632">
        <f t="shared" ref="E64" si="22">-(C64-D64)/C64</f>
        <v>0.0172934394729618</v>
      </c>
      <c r="F64" s="623">
        <f t="shared" ref="F64" si="23">-(C64-D64)*10</f>
        <v>630</v>
      </c>
      <c r="G64" s="623"/>
      <c r="H64" s="633" t="s">
        <v>50</v>
      </c>
      <c r="I64" s="659">
        <f>(C60-C64)*10</f>
        <v>330</v>
      </c>
      <c r="J64" s="600"/>
      <c r="K64" s="660">
        <f>(I64)/D62</f>
        <v>0.0881174899866489</v>
      </c>
    </row>
    <row r="65" ht="16.5" hidden="1" outlineLevel="2" spans="1:11">
      <c r="A65" s="598">
        <f>B65-B57</f>
        <v>14</v>
      </c>
      <c r="B65" s="102">
        <v>43021</v>
      </c>
      <c r="C65" s="623">
        <v>3787</v>
      </c>
      <c r="D65" s="623">
        <v>3700</v>
      </c>
      <c r="E65" s="661">
        <f t="shared" ref="E65" si="24">-(C65-D65)/C65</f>
        <v>-0.0229733298125165</v>
      </c>
      <c r="F65" s="662">
        <f t="shared" ref="F65" si="25">-(C65-D65)*10</f>
        <v>-870</v>
      </c>
      <c r="G65" s="623"/>
      <c r="H65" s="663" t="s">
        <v>49</v>
      </c>
      <c r="I65" s="657">
        <f>(C60-C65)*10</f>
        <v>-1110</v>
      </c>
      <c r="J65" s="600"/>
      <c r="K65" s="658">
        <f>(-I65-F64)/F64</f>
        <v>0.761904761904762</v>
      </c>
    </row>
    <row r="66" ht="17.25" hidden="1" outlineLevel="2" spans="1:11">
      <c r="A66" s="619"/>
      <c r="B66" s="219"/>
      <c r="C66" s="69"/>
      <c r="D66" s="69"/>
      <c r="E66" s="620"/>
      <c r="F66" s="69"/>
      <c r="G66" s="621"/>
      <c r="H66" s="622"/>
      <c r="I66" s="655"/>
      <c r="J66" s="622"/>
      <c r="K66" s="656"/>
    </row>
    <row r="67" ht="16.5" hidden="1" outlineLevel="1" spans="1:11">
      <c r="A67" s="52" t="s">
        <v>99</v>
      </c>
      <c r="B67" s="53"/>
      <c r="C67" s="53"/>
      <c r="D67" s="53"/>
      <c r="E67" s="53"/>
      <c r="F67" s="53"/>
      <c r="G67" s="53"/>
      <c r="H67" s="53"/>
      <c r="I67" s="114"/>
      <c r="J67" s="653"/>
      <c r="K67" s="653"/>
    </row>
    <row r="68" ht="17.25" hidden="1" outlineLevel="1" collapsed="1" spans="1:11">
      <c r="A68" s="614">
        <v>31</v>
      </c>
      <c r="B68" s="405">
        <v>43027</v>
      </c>
      <c r="C68" s="406">
        <v>3590</v>
      </c>
      <c r="D68" s="406">
        <v>3661</v>
      </c>
      <c r="E68" s="627">
        <f t="shared" ref="E68" si="26">-(C68-D68)/C68</f>
        <v>0.0197771587743733</v>
      </c>
      <c r="F68" s="616">
        <f t="shared" ref="F68" si="27">-(C68-D68)*10</f>
        <v>710</v>
      </c>
      <c r="G68" s="406">
        <v>3758</v>
      </c>
      <c r="H68" s="585">
        <f t="shared" ref="H68" si="28">(C68-G68)*10</f>
        <v>-1680</v>
      </c>
      <c r="I68" s="419">
        <f>(-H68-F68)/F68</f>
        <v>1.36619718309859</v>
      </c>
      <c r="J68" s="653"/>
      <c r="K68" s="653"/>
    </row>
    <row r="69" ht="17.25" hidden="1" outlineLevel="2" spans="1:11">
      <c r="A69" s="618" t="s">
        <v>98</v>
      </c>
      <c r="B69" s="421"/>
      <c r="C69" s="421"/>
      <c r="D69" s="421"/>
      <c r="E69" s="421"/>
      <c r="F69" s="421"/>
      <c r="G69" s="421"/>
      <c r="H69" s="421"/>
      <c r="I69" s="421"/>
      <c r="J69" s="391"/>
      <c r="K69" s="640"/>
    </row>
    <row r="70" ht="36" hidden="1" outlineLevel="2" spans="1:11">
      <c r="A70" s="664" t="s">
        <v>23</v>
      </c>
      <c r="B70" s="665" t="s">
        <v>14</v>
      </c>
      <c r="C70" s="666" t="s">
        <v>87</v>
      </c>
      <c r="D70" s="666" t="s">
        <v>3</v>
      </c>
      <c r="E70" s="667" t="s">
        <v>16</v>
      </c>
      <c r="F70" s="666" t="s">
        <v>17</v>
      </c>
      <c r="G70" s="668" t="s">
        <v>92</v>
      </c>
      <c r="H70" s="666" t="s">
        <v>25</v>
      </c>
      <c r="I70" s="688" t="s">
        <v>19</v>
      </c>
      <c r="J70" s="689" t="s">
        <v>26</v>
      </c>
      <c r="K70" s="690" t="s">
        <v>27</v>
      </c>
    </row>
    <row r="71" ht="16.5" hidden="1" outlineLevel="2" spans="1:11">
      <c r="A71" s="601">
        <f>B71-B68</f>
        <v>0</v>
      </c>
      <c r="B71" s="108">
        <v>43027</v>
      </c>
      <c r="C71" s="628">
        <v>3590</v>
      </c>
      <c r="D71" s="629">
        <v>3661</v>
      </c>
      <c r="E71" s="632">
        <f t="shared" ref="E71" si="29">-(C71-D71)/C71</f>
        <v>0.0197771587743733</v>
      </c>
      <c r="F71" s="623">
        <f t="shared" ref="F71" si="30">-(C71-D71)*10</f>
        <v>710</v>
      </c>
      <c r="G71" s="629"/>
      <c r="H71" s="631" t="s">
        <v>48</v>
      </c>
      <c r="I71" s="572"/>
      <c r="J71" s="600"/>
      <c r="K71" s="643"/>
    </row>
    <row r="72" ht="17.25" hidden="1" outlineLevel="2" spans="1:11">
      <c r="A72" s="619">
        <f>B72-B68</f>
        <v>1</v>
      </c>
      <c r="B72" s="219">
        <v>43028</v>
      </c>
      <c r="C72" s="669">
        <v>3758</v>
      </c>
      <c r="D72" s="670">
        <v>3659</v>
      </c>
      <c r="E72" s="671">
        <f t="shared" ref="E72" si="31">-(C72-D72)/C72</f>
        <v>-0.0263437998935604</v>
      </c>
      <c r="F72" s="669">
        <f t="shared" ref="F72" si="32">-(C72-D72)*10</f>
        <v>-990</v>
      </c>
      <c r="G72" s="670"/>
      <c r="H72" s="672" t="s">
        <v>49</v>
      </c>
      <c r="I72" s="691">
        <f>(C71-C72)*10</f>
        <v>-1680</v>
      </c>
      <c r="J72" s="622"/>
      <c r="K72" s="692">
        <f>(-I72-F71)/F71</f>
        <v>1.36619718309859</v>
      </c>
    </row>
    <row r="73" ht="16.5" hidden="1" outlineLevel="1" spans="1:11">
      <c r="A73" s="52" t="s">
        <v>99</v>
      </c>
      <c r="B73" s="53"/>
      <c r="C73" s="53"/>
      <c r="D73" s="53"/>
      <c r="E73" s="53"/>
      <c r="F73" s="53"/>
      <c r="G73" s="53"/>
      <c r="H73" s="53"/>
      <c r="I73" s="114"/>
      <c r="J73" s="653"/>
      <c r="K73" s="653"/>
    </row>
    <row r="74" ht="17.25" hidden="1" outlineLevel="1" collapsed="1" spans="1:11">
      <c r="A74" s="614">
        <v>32</v>
      </c>
      <c r="B74" s="405">
        <v>43035</v>
      </c>
      <c r="C74" s="406">
        <v>3585</v>
      </c>
      <c r="D74" s="406">
        <v>3663</v>
      </c>
      <c r="E74" s="627">
        <f t="shared" ref="E74" si="33">-(C74-D74)/C74</f>
        <v>0.0217573221757322</v>
      </c>
      <c r="F74" s="616">
        <f t="shared" ref="F74" si="34">-(C74-D74)*10</f>
        <v>780</v>
      </c>
      <c r="G74" s="406">
        <v>3660</v>
      </c>
      <c r="H74" s="585">
        <f t="shared" ref="H74" si="35">(C74-G74)*10</f>
        <v>-750</v>
      </c>
      <c r="I74" s="654">
        <f>(-H74-F74)/F74</f>
        <v>-0.0384615384615385</v>
      </c>
      <c r="J74" s="653"/>
      <c r="K74" s="653"/>
    </row>
    <row r="75" ht="17.25" hidden="1" outlineLevel="2" spans="1:11">
      <c r="A75" s="618" t="s">
        <v>98</v>
      </c>
      <c r="B75" s="421"/>
      <c r="C75" s="421"/>
      <c r="D75" s="421"/>
      <c r="E75" s="421"/>
      <c r="F75" s="421"/>
      <c r="G75" s="421"/>
      <c r="H75" s="421"/>
      <c r="I75" s="421"/>
      <c r="J75" s="391"/>
      <c r="K75" s="640"/>
    </row>
    <row r="76" ht="36" hidden="1" outlineLevel="2" spans="1:11">
      <c r="A76" s="664" t="s">
        <v>23</v>
      </c>
      <c r="B76" s="665" t="s">
        <v>14</v>
      </c>
      <c r="C76" s="666" t="s">
        <v>87</v>
      </c>
      <c r="D76" s="666" t="s">
        <v>3</v>
      </c>
      <c r="E76" s="667" t="s">
        <v>16</v>
      </c>
      <c r="F76" s="666" t="s">
        <v>17</v>
      </c>
      <c r="G76" s="668" t="s">
        <v>92</v>
      </c>
      <c r="H76" s="666" t="s">
        <v>25</v>
      </c>
      <c r="I76" s="688" t="s">
        <v>19</v>
      </c>
      <c r="J76" s="689" t="s">
        <v>26</v>
      </c>
      <c r="K76" s="690" t="s">
        <v>27</v>
      </c>
    </row>
    <row r="77" ht="16.5" hidden="1" outlineLevel="2" spans="1:11">
      <c r="A77" s="601">
        <f>B77-B74</f>
        <v>0</v>
      </c>
      <c r="B77" s="108">
        <v>43035</v>
      </c>
      <c r="C77" s="628">
        <v>3585</v>
      </c>
      <c r="D77" s="629">
        <v>3663</v>
      </c>
      <c r="E77" s="632">
        <f t="shared" ref="E77" si="36">-(C77-D77)/C77</f>
        <v>0.0217573221757322</v>
      </c>
      <c r="F77" s="623">
        <f t="shared" ref="F77" si="37">-(C77-D77)*10</f>
        <v>780</v>
      </c>
      <c r="G77" s="629"/>
      <c r="H77" s="631" t="s">
        <v>48</v>
      </c>
      <c r="I77" s="572"/>
      <c r="J77" s="600"/>
      <c r="K77" s="643"/>
    </row>
    <row r="78" ht="17.25" hidden="1" outlineLevel="2" spans="1:11">
      <c r="A78" s="619">
        <f>B78-B74</f>
        <v>3</v>
      </c>
      <c r="B78" s="219">
        <v>43038</v>
      </c>
      <c r="C78" s="669">
        <v>3575</v>
      </c>
      <c r="D78" s="670">
        <v>3661</v>
      </c>
      <c r="E78" s="632">
        <f t="shared" ref="E78" si="38">-(C78-D78)/C78</f>
        <v>0.0240559440559441</v>
      </c>
      <c r="F78" s="623">
        <f t="shared" ref="F78" si="39">-(C78-D78)*10</f>
        <v>860</v>
      </c>
      <c r="G78" s="670"/>
      <c r="H78" s="673" t="s">
        <v>50</v>
      </c>
      <c r="I78" s="693">
        <f>(C77-C78)*10</f>
        <v>100</v>
      </c>
      <c r="J78" s="549"/>
      <c r="K78" s="694"/>
    </row>
    <row r="79" ht="17.25" hidden="1" outlineLevel="2" spans="1:11">
      <c r="A79" s="619">
        <f>B79-B74</f>
        <v>4</v>
      </c>
      <c r="B79" s="219">
        <v>43039</v>
      </c>
      <c r="C79" s="669">
        <v>3660</v>
      </c>
      <c r="D79" s="670">
        <v>3657</v>
      </c>
      <c r="E79" s="632">
        <f t="shared" ref="E79" si="40">-(C79-D79)/C79</f>
        <v>-0.000819672131147541</v>
      </c>
      <c r="F79" s="623">
        <f t="shared" ref="F79" si="41">-(C79-D79)*10</f>
        <v>-30</v>
      </c>
      <c r="G79" s="670"/>
      <c r="H79" s="672" t="s">
        <v>49</v>
      </c>
      <c r="I79" s="693">
        <f>(C77-C79)*10</f>
        <v>-750</v>
      </c>
      <c r="J79" s="622"/>
      <c r="K79" s="695">
        <f>(-I79-F77)/F77</f>
        <v>-0.0384615384615385</v>
      </c>
    </row>
    <row r="80" ht="24" spans="1:10">
      <c r="A80" s="348"/>
      <c r="B80" s="55"/>
      <c r="C80" s="56"/>
      <c r="D80" s="56"/>
      <c r="E80" s="57"/>
      <c r="F80" s="56"/>
      <c r="G80" s="56"/>
      <c r="H80" s="388"/>
      <c r="I80" s="359"/>
      <c r="J80" s="696" t="s">
        <v>100</v>
      </c>
    </row>
    <row r="81" ht="16.5" spans="1:9">
      <c r="A81" s="348"/>
      <c r="B81" s="55"/>
      <c r="C81" s="56"/>
      <c r="D81" s="56"/>
      <c r="E81" s="57"/>
      <c r="F81" s="56"/>
      <c r="G81" s="56"/>
      <c r="H81" s="388"/>
      <c r="I81" s="359"/>
    </row>
    <row r="82" ht="17.25" spans="1:9">
      <c r="A82" s="674"/>
      <c r="B82" s="355"/>
      <c r="C82" s="356"/>
      <c r="D82" s="356"/>
      <c r="E82" s="357"/>
      <c r="F82" s="356"/>
      <c r="G82" s="356"/>
      <c r="H82" s="463"/>
      <c r="I82" s="697"/>
    </row>
    <row r="84" ht="12.75"/>
    <row r="85" ht="12.75" collapsed="1" spans="1:9">
      <c r="A85" s="150" t="s">
        <v>32</v>
      </c>
      <c r="B85" s="135"/>
      <c r="C85" s="135"/>
      <c r="D85" s="135"/>
      <c r="E85" s="135"/>
      <c r="F85" s="135"/>
      <c r="G85" s="135"/>
      <c r="H85" s="135"/>
      <c r="I85" s="190"/>
    </row>
    <row r="86" hidden="1" outlineLevel="1" spans="1:9">
      <c r="A86" s="151" t="s">
        <v>101</v>
      </c>
      <c r="B86" s="152"/>
      <c r="C86" s="153"/>
      <c r="D86" s="152" t="s">
        <v>25</v>
      </c>
      <c r="E86" s="152" t="s">
        <v>102</v>
      </c>
      <c r="F86" s="153"/>
      <c r="G86" s="152" t="s">
        <v>103</v>
      </c>
      <c r="H86" s="152"/>
      <c r="I86" s="193"/>
    </row>
    <row r="87" hidden="1" outlineLevel="1" spans="1:9">
      <c r="A87" s="154" t="s">
        <v>104</v>
      </c>
      <c r="B87" s="160" t="s">
        <v>105</v>
      </c>
      <c r="C87" s="161"/>
      <c r="D87" s="157" t="s">
        <v>106</v>
      </c>
      <c r="E87" s="158" t="s">
        <v>107</v>
      </c>
      <c r="F87" s="158"/>
      <c r="G87" s="157" t="s">
        <v>108</v>
      </c>
      <c r="H87" s="157"/>
      <c r="I87" s="194"/>
    </row>
    <row r="88" hidden="1" outlineLevel="1" spans="1:9">
      <c r="A88" s="154" t="s">
        <v>104</v>
      </c>
      <c r="B88" s="160" t="s">
        <v>109</v>
      </c>
      <c r="C88" s="160"/>
      <c r="D88" s="159" t="s">
        <v>110</v>
      </c>
      <c r="E88" s="158" t="s">
        <v>111</v>
      </c>
      <c r="F88" s="158"/>
      <c r="G88" s="160" t="s">
        <v>112</v>
      </c>
      <c r="H88" s="160"/>
      <c r="I88" s="195"/>
    </row>
    <row r="89" ht="18.75" hidden="1" customHeight="1" outlineLevel="1" spans="1:9">
      <c r="A89" s="154" t="s">
        <v>112</v>
      </c>
      <c r="B89" s="160"/>
      <c r="C89" s="161"/>
      <c r="D89" s="160"/>
      <c r="E89" s="160"/>
      <c r="F89" s="161"/>
      <c r="G89" s="160"/>
      <c r="H89" s="160"/>
      <c r="I89" s="195"/>
    </row>
    <row r="90" hidden="1" outlineLevel="1" spans="1:9">
      <c r="A90" s="162" t="s">
        <v>104</v>
      </c>
      <c r="B90" s="163" t="s">
        <v>113</v>
      </c>
      <c r="C90" s="156"/>
      <c r="D90" s="164" t="s">
        <v>114</v>
      </c>
      <c r="E90" s="158" t="s">
        <v>115</v>
      </c>
      <c r="F90" s="158"/>
      <c r="G90" s="160" t="s">
        <v>116</v>
      </c>
      <c r="H90" s="160"/>
      <c r="I90" s="195"/>
    </row>
    <row r="91" hidden="1" outlineLevel="1" spans="1:9">
      <c r="A91" s="162" t="s">
        <v>104</v>
      </c>
      <c r="B91" s="163" t="s">
        <v>109</v>
      </c>
      <c r="C91" s="156"/>
      <c r="D91" s="582" t="s">
        <v>110</v>
      </c>
      <c r="E91" s="158" t="s">
        <v>111</v>
      </c>
      <c r="F91" s="158"/>
      <c r="G91" s="160" t="s">
        <v>112</v>
      </c>
      <c r="H91" s="160"/>
      <c r="I91" s="195"/>
    </row>
    <row r="92" hidden="1" outlineLevel="1" spans="1:9">
      <c r="A92" s="154" t="s">
        <v>116</v>
      </c>
      <c r="B92" s="160"/>
      <c r="C92" s="161"/>
      <c r="D92" s="160"/>
      <c r="E92" s="160"/>
      <c r="F92" s="161"/>
      <c r="G92" s="160"/>
      <c r="H92" s="160"/>
      <c r="I92" s="195"/>
    </row>
    <row r="93" hidden="1" outlineLevel="1" spans="1:9">
      <c r="A93" s="162" t="s">
        <v>104</v>
      </c>
      <c r="B93" s="163" t="s">
        <v>113</v>
      </c>
      <c r="C93" s="156"/>
      <c r="D93" s="157" t="s">
        <v>106</v>
      </c>
      <c r="E93" s="158" t="s">
        <v>107</v>
      </c>
      <c r="F93" s="158"/>
      <c r="G93" s="157" t="s">
        <v>108</v>
      </c>
      <c r="H93" s="157"/>
      <c r="I93" s="194"/>
    </row>
    <row r="94" ht="12.75" hidden="1" outlineLevel="1" spans="1:9">
      <c r="A94" s="267" t="s">
        <v>104</v>
      </c>
      <c r="B94" s="165" t="s">
        <v>109</v>
      </c>
      <c r="C94" s="166"/>
      <c r="D94" s="167" t="s">
        <v>110</v>
      </c>
      <c r="E94" s="168" t="s">
        <v>111</v>
      </c>
      <c r="F94" s="168"/>
      <c r="G94" s="489" t="s">
        <v>112</v>
      </c>
      <c r="H94" s="492"/>
      <c r="I94" s="517"/>
    </row>
    <row r="95" ht="12.75"/>
    <row r="96" ht="17.25" collapsed="1" spans="1:9">
      <c r="A96" s="170" t="s">
        <v>40</v>
      </c>
      <c r="B96" s="171"/>
      <c r="C96" s="171"/>
      <c r="D96" s="171"/>
      <c r="E96" s="171"/>
      <c r="F96" s="172"/>
      <c r="G96" s="172"/>
      <c r="H96" s="172"/>
      <c r="I96" s="197"/>
    </row>
    <row r="97" hidden="1" outlineLevel="1" spans="1:9">
      <c r="A97" s="151" t="s">
        <v>117</v>
      </c>
      <c r="B97" s="153"/>
      <c r="C97" s="152" t="s">
        <v>25</v>
      </c>
      <c r="D97" s="153"/>
      <c r="E97" s="153"/>
      <c r="F97" s="153"/>
      <c r="G97" s="153"/>
      <c r="H97" s="153"/>
      <c r="I97" s="198"/>
    </row>
    <row r="98" ht="12.75" hidden="1" outlineLevel="1" spans="1:9">
      <c r="A98" s="173" t="s">
        <v>104</v>
      </c>
      <c r="B98" s="169" t="s">
        <v>118</v>
      </c>
      <c r="C98" s="174" t="s">
        <v>119</v>
      </c>
      <c r="D98" s="175"/>
      <c r="E98" s="175"/>
      <c r="F98" s="175"/>
      <c r="G98" s="175"/>
      <c r="H98" s="175"/>
      <c r="I98" s="199"/>
    </row>
    <row r="99" ht="14.25" spans="1:5">
      <c r="A99"/>
      <c r="B99"/>
      <c r="C99"/>
      <c r="D99"/>
      <c r="E99"/>
    </row>
    <row r="100" ht="17.25" collapsed="1" spans="1:9">
      <c r="A100" s="176" t="s">
        <v>33</v>
      </c>
      <c r="B100" s="177"/>
      <c r="C100" s="177"/>
      <c r="D100" s="177"/>
      <c r="E100" s="177"/>
      <c r="F100" s="172"/>
      <c r="G100" s="172"/>
      <c r="H100" s="172"/>
      <c r="I100" s="197"/>
    </row>
    <row r="101" hidden="1" outlineLevel="1" spans="1:9">
      <c r="A101" s="151" t="s">
        <v>117</v>
      </c>
      <c r="B101" s="153"/>
      <c r="C101" s="152" t="s">
        <v>25</v>
      </c>
      <c r="D101" s="153"/>
      <c r="E101" s="153"/>
      <c r="F101" s="153"/>
      <c r="G101" s="153"/>
      <c r="H101" s="153"/>
      <c r="I101" s="198"/>
    </row>
    <row r="102" ht="12.75" hidden="1" outlineLevel="1" spans="1:9">
      <c r="A102" s="173" t="s">
        <v>104</v>
      </c>
      <c r="B102" s="169" t="s">
        <v>120</v>
      </c>
      <c r="C102" s="174" t="s">
        <v>119</v>
      </c>
      <c r="D102" s="175"/>
      <c r="E102" s="175"/>
      <c r="F102" s="175"/>
      <c r="G102" s="175"/>
      <c r="H102" s="175"/>
      <c r="I102" s="199"/>
    </row>
    <row r="103" ht="12.75"/>
    <row r="104" ht="17.25" collapsed="1" spans="1:9">
      <c r="A104" s="178" t="s">
        <v>35</v>
      </c>
      <c r="B104" s="179"/>
      <c r="C104" s="179"/>
      <c r="D104" s="179"/>
      <c r="E104" s="179"/>
      <c r="F104" s="172"/>
      <c r="G104" s="172"/>
      <c r="H104" s="172"/>
      <c r="I104" s="197"/>
    </row>
    <row r="105" hidden="1" outlineLevel="1" spans="1:9">
      <c r="A105" s="151" t="s">
        <v>121</v>
      </c>
      <c r="B105" s="152"/>
      <c r="C105" s="153"/>
      <c r="D105" s="152" t="s">
        <v>25</v>
      </c>
      <c r="E105" s="152" t="s">
        <v>102</v>
      </c>
      <c r="F105" s="153"/>
      <c r="G105" s="152" t="s">
        <v>103</v>
      </c>
      <c r="H105" s="152"/>
      <c r="I105" s="193"/>
    </row>
    <row r="106" hidden="1" outlineLevel="1" spans="1:9">
      <c r="A106" s="154" t="s">
        <v>104</v>
      </c>
      <c r="B106" s="160" t="s">
        <v>122</v>
      </c>
      <c r="C106" s="161"/>
      <c r="D106" s="157" t="s">
        <v>123</v>
      </c>
      <c r="E106" s="157" t="s">
        <v>124</v>
      </c>
      <c r="F106" s="161"/>
      <c r="G106" s="157" t="s">
        <v>125</v>
      </c>
      <c r="H106" s="180"/>
      <c r="I106" s="200"/>
    </row>
    <row r="107" ht="12.75" hidden="1" outlineLevel="1" spans="1:9">
      <c r="A107" s="173" t="s">
        <v>104</v>
      </c>
      <c r="B107" s="169" t="s">
        <v>126</v>
      </c>
      <c r="C107" s="175"/>
      <c r="D107" s="169"/>
      <c r="E107" s="169"/>
      <c r="F107" s="175"/>
      <c r="G107" s="169" t="s">
        <v>33</v>
      </c>
      <c r="H107" s="175"/>
      <c r="I107" s="199"/>
    </row>
    <row r="108" ht="12.75"/>
    <row r="109" ht="12.75" spans="1:9">
      <c r="A109" s="675" t="s">
        <v>62</v>
      </c>
      <c r="B109" s="676"/>
      <c r="C109" s="676"/>
      <c r="D109" s="676"/>
      <c r="E109" s="676"/>
      <c r="F109" s="676"/>
      <c r="G109" s="676"/>
      <c r="H109" s="676"/>
      <c r="I109" s="698"/>
    </row>
    <row r="110" outlineLevel="1" collapsed="1" spans="1:9">
      <c r="A110" s="677" t="s">
        <v>97</v>
      </c>
      <c r="B110" s="678"/>
      <c r="C110" s="677"/>
      <c r="D110" s="677"/>
      <c r="E110" s="679"/>
      <c r="F110" s="677"/>
      <c r="G110" s="677"/>
      <c r="H110" s="677"/>
      <c r="I110" s="679"/>
    </row>
    <row r="111" ht="332.1" hidden="1" customHeight="1" outlineLevel="2" spans="1:9">
      <c r="A111" s="680" t="s">
        <v>127</v>
      </c>
      <c r="B111" s="681"/>
      <c r="C111" s="682"/>
      <c r="D111" s="682"/>
      <c r="E111" s="683"/>
      <c r="F111" s="682"/>
      <c r="G111" s="682"/>
      <c r="H111" s="682"/>
      <c r="I111" s="683"/>
    </row>
    <row r="112" outlineLevel="1" collapsed="1" spans="1:9">
      <c r="A112" s="682" t="s">
        <v>98</v>
      </c>
      <c r="B112" s="681"/>
      <c r="C112" s="682"/>
      <c r="D112" s="682"/>
      <c r="E112" s="683"/>
      <c r="F112" s="682"/>
      <c r="G112" s="682"/>
      <c r="H112" s="682"/>
      <c r="I112" s="683"/>
    </row>
    <row r="113" hidden="1" customHeight="1" outlineLevel="2" spans="1:9">
      <c r="A113" s="680" t="s">
        <v>128</v>
      </c>
      <c r="B113" s="681"/>
      <c r="C113" s="682"/>
      <c r="D113" s="682"/>
      <c r="E113" s="683"/>
      <c r="F113" s="682"/>
      <c r="G113" s="682"/>
      <c r="H113" s="682"/>
      <c r="I113" s="683"/>
    </row>
    <row r="114" outlineLevel="1" collapsed="1" spans="1:9">
      <c r="A114" s="682" t="s">
        <v>99</v>
      </c>
      <c r="B114" s="681"/>
      <c r="C114" s="682"/>
      <c r="D114" s="682"/>
      <c r="E114" s="683"/>
      <c r="F114" s="682"/>
      <c r="G114" s="682"/>
      <c r="H114" s="682"/>
      <c r="I114" s="683"/>
    </row>
    <row r="115" ht="354" hidden="1" customHeight="1" outlineLevel="2" spans="1:9">
      <c r="A115" s="684" t="s">
        <v>129</v>
      </c>
      <c r="B115" s="685"/>
      <c r="C115" s="686"/>
      <c r="D115" s="686"/>
      <c r="E115" s="687"/>
      <c r="F115" s="686"/>
      <c r="G115" s="686"/>
      <c r="H115" s="686"/>
      <c r="I115" s="687"/>
    </row>
    <row r="116" outlineLevel="1" collapsed="1" spans="1:9">
      <c r="A116" s="682" t="s">
        <v>130</v>
      </c>
      <c r="B116" s="682"/>
      <c r="C116" s="682"/>
      <c r="D116" s="682"/>
      <c r="E116" s="682"/>
      <c r="F116" s="682"/>
      <c r="G116" s="682"/>
      <c r="H116" s="682"/>
      <c r="I116" s="682"/>
    </row>
    <row r="117" ht="408.95" hidden="1" customHeight="1" outlineLevel="2" spans="1:9">
      <c r="A117" s="684" t="s">
        <v>131</v>
      </c>
      <c r="B117" s="686"/>
      <c r="C117" s="686"/>
      <c r="D117" s="686"/>
      <c r="E117" s="686"/>
      <c r="F117" s="686"/>
      <c r="G117" s="686"/>
      <c r="H117" s="686"/>
      <c r="I117" s="686"/>
    </row>
  </sheetData>
  <sortState ref="A1:O46">
    <sortCondition ref="B1"/>
  </sortState>
  <mergeCells count="69">
    <mergeCell ref="A2:I2"/>
    <mergeCell ref="A24:K24"/>
    <mergeCell ref="A33:K33"/>
    <mergeCell ref="A42:K42"/>
    <mergeCell ref="A44:I44"/>
    <mergeCell ref="A46:K46"/>
    <mergeCell ref="A50:I50"/>
    <mergeCell ref="A52:K52"/>
    <mergeCell ref="A56:I56"/>
    <mergeCell ref="A58:K58"/>
    <mergeCell ref="A67:I67"/>
    <mergeCell ref="A69:K69"/>
    <mergeCell ref="A73:I73"/>
    <mergeCell ref="A75:K75"/>
    <mergeCell ref="A85:I85"/>
    <mergeCell ref="A86:C86"/>
    <mergeCell ref="E86:F86"/>
    <mergeCell ref="G86:I86"/>
    <mergeCell ref="B87:C87"/>
    <mergeCell ref="E87:F87"/>
    <mergeCell ref="G87:I87"/>
    <mergeCell ref="B88:C88"/>
    <mergeCell ref="E88:F88"/>
    <mergeCell ref="G88:I88"/>
    <mergeCell ref="A89:C89"/>
    <mergeCell ref="E89:F89"/>
    <mergeCell ref="G89:I89"/>
    <mergeCell ref="B90:C90"/>
    <mergeCell ref="E90:F90"/>
    <mergeCell ref="G90:I90"/>
    <mergeCell ref="B91:C91"/>
    <mergeCell ref="E91:F91"/>
    <mergeCell ref="G91:I91"/>
    <mergeCell ref="A92:C92"/>
    <mergeCell ref="E92:F92"/>
    <mergeCell ref="G92:I92"/>
    <mergeCell ref="B93:C93"/>
    <mergeCell ref="E93:F93"/>
    <mergeCell ref="G93:I93"/>
    <mergeCell ref="B94:C94"/>
    <mergeCell ref="E94:F94"/>
    <mergeCell ref="G94:I94"/>
    <mergeCell ref="A96:I96"/>
    <mergeCell ref="A97:B97"/>
    <mergeCell ref="C97:I97"/>
    <mergeCell ref="C98:I98"/>
    <mergeCell ref="A100:I100"/>
    <mergeCell ref="A101:B101"/>
    <mergeCell ref="C101:I101"/>
    <mergeCell ref="C102:I102"/>
    <mergeCell ref="A104:I104"/>
    <mergeCell ref="A105:C105"/>
    <mergeCell ref="E105:F105"/>
    <mergeCell ref="G105:I105"/>
    <mergeCell ref="B106:C106"/>
    <mergeCell ref="E106:F106"/>
    <mergeCell ref="G106:I106"/>
    <mergeCell ref="B107:C107"/>
    <mergeCell ref="E107:F107"/>
    <mergeCell ref="G107:I107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7" sqref="A7"/>
    </sheetView>
  </sheetViews>
  <sheetFormatPr defaultColWidth="8.725" defaultRowHeight="13.5"/>
  <cols>
    <col min="1" max="1" width="49" customWidth="1"/>
  </cols>
  <sheetData>
    <row r="1" ht="16.5" spans="1:1">
      <c r="A1" s="584" t="s">
        <v>132</v>
      </c>
    </row>
    <row r="2" ht="16.5" spans="1:1">
      <c r="A2" s="584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99"/>
  <sheetViews>
    <sheetView topLeftCell="A28" workbookViewId="0">
      <selection activeCell="K88" sqref="K88"/>
    </sheetView>
  </sheetViews>
  <sheetFormatPr defaultColWidth="9" defaultRowHeight="13.5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9">
      <c r="A1" s="48" t="s">
        <v>13</v>
      </c>
      <c r="B1" s="49" t="s">
        <v>14</v>
      </c>
      <c r="C1" s="50" t="s">
        <v>15</v>
      </c>
      <c r="D1" s="50" t="s">
        <v>9</v>
      </c>
      <c r="E1" s="51" t="s">
        <v>16</v>
      </c>
      <c r="F1" s="50" t="s">
        <v>17</v>
      </c>
      <c r="G1" s="50" t="s">
        <v>18</v>
      </c>
      <c r="H1" s="50" t="s">
        <v>19</v>
      </c>
      <c r="I1" s="113" t="s">
        <v>20</v>
      </c>
    </row>
    <row r="2" ht="16.5" spans="1:9">
      <c r="A2" s="52" t="s">
        <v>145</v>
      </c>
      <c r="B2" s="53"/>
      <c r="C2" s="53"/>
      <c r="D2" s="53"/>
      <c r="E2" s="53"/>
      <c r="F2" s="53"/>
      <c r="G2" s="53"/>
      <c r="H2" s="53"/>
      <c r="I2" s="114"/>
    </row>
    <row r="3" ht="17.25" spans="1:9">
      <c r="A3" s="54">
        <v>1</v>
      </c>
      <c r="B3" s="55">
        <v>42164</v>
      </c>
      <c r="C3" s="56">
        <v>945</v>
      </c>
      <c r="D3" s="56">
        <v>931</v>
      </c>
      <c r="E3" s="320">
        <f t="shared" ref="E3:E14" si="0">(C3-D3)/C3</f>
        <v>0.0148148148148148</v>
      </c>
      <c r="F3" s="56">
        <f>(C3-D3)*20</f>
        <v>280</v>
      </c>
      <c r="G3" s="56">
        <v>922</v>
      </c>
      <c r="H3" s="58">
        <f t="shared" ref="H3:H14" si="1">(G3-C3)*20</f>
        <v>-460</v>
      </c>
      <c r="I3" s="121">
        <f>(-H3-F3)/F3</f>
        <v>0.642857142857143</v>
      </c>
    </row>
    <row r="4" ht="17.25" collapsed="1" spans="1:10">
      <c r="A4" s="54">
        <v>2</v>
      </c>
      <c r="B4" s="55">
        <v>42397</v>
      </c>
      <c r="C4" s="56">
        <v>855</v>
      </c>
      <c r="D4" s="56">
        <v>840</v>
      </c>
      <c r="E4" s="57">
        <f t="shared" si="0"/>
        <v>0.0175438596491228</v>
      </c>
      <c r="F4" s="56">
        <f t="shared" ref="F4:F14" si="2">(C4-D4)*20</f>
        <v>300</v>
      </c>
      <c r="G4" s="56">
        <v>922</v>
      </c>
      <c r="H4" s="58">
        <f t="shared" si="1"/>
        <v>1340</v>
      </c>
      <c r="I4" s="115">
        <f>H4/(F4)</f>
        <v>4.46666666666667</v>
      </c>
      <c r="J4" s="116" t="s">
        <v>90</v>
      </c>
    </row>
    <row r="5" ht="16.5" hidden="1" outlineLevel="1" spans="1:10">
      <c r="A5" s="59" t="s">
        <v>146</v>
      </c>
      <c r="B5" s="60"/>
      <c r="C5" s="60"/>
      <c r="D5" s="60"/>
      <c r="E5" s="60"/>
      <c r="F5" s="60"/>
      <c r="G5" s="60"/>
      <c r="H5" s="60"/>
      <c r="I5" s="60"/>
      <c r="J5" s="117"/>
    </row>
    <row r="6" ht="36" hidden="1" outlineLevel="1" spans="1:10">
      <c r="A6" s="61" t="s">
        <v>23</v>
      </c>
      <c r="B6" s="62" t="s">
        <v>14</v>
      </c>
      <c r="C6" s="63" t="s">
        <v>87</v>
      </c>
      <c r="D6" s="63" t="s">
        <v>3</v>
      </c>
      <c r="E6" s="64" t="s">
        <v>16</v>
      </c>
      <c r="F6" s="63" t="s">
        <v>17</v>
      </c>
      <c r="G6" s="65" t="s">
        <v>26</v>
      </c>
      <c r="H6" s="63" t="s">
        <v>25</v>
      </c>
      <c r="I6" s="64" t="s">
        <v>19</v>
      </c>
      <c r="J6" s="118" t="s">
        <v>147</v>
      </c>
    </row>
    <row r="7" ht="17.25" hidden="1" outlineLevel="1" spans="1:10">
      <c r="A7" s="66">
        <f>B7-B4</f>
        <v>1</v>
      </c>
      <c r="B7" s="67">
        <v>42398</v>
      </c>
      <c r="C7" s="68">
        <v>852</v>
      </c>
      <c r="D7" s="69"/>
      <c r="E7" s="70"/>
      <c r="F7" s="71"/>
      <c r="G7" s="69"/>
      <c r="H7" s="69"/>
      <c r="I7" s="119">
        <f>(G4-C7)*20</f>
        <v>1400</v>
      </c>
      <c r="J7" s="120"/>
    </row>
    <row r="8" ht="17.25" spans="1:9">
      <c r="A8" s="72">
        <v>3</v>
      </c>
      <c r="B8" s="73">
        <v>42467</v>
      </c>
      <c r="C8" s="74">
        <v>955</v>
      </c>
      <c r="D8" s="74">
        <v>941</v>
      </c>
      <c r="E8" s="323">
        <f t="shared" si="0"/>
        <v>0.0146596858638743</v>
      </c>
      <c r="F8" s="74">
        <f t="shared" si="2"/>
        <v>280</v>
      </c>
      <c r="G8" s="74">
        <v>962</v>
      </c>
      <c r="H8" s="322">
        <f t="shared" si="1"/>
        <v>140</v>
      </c>
      <c r="I8" s="359">
        <f t="shared" ref="I8:I9" si="3">H8/(F8)</f>
        <v>0.5</v>
      </c>
    </row>
    <row r="9" ht="17.25" collapsed="1" spans="1:10">
      <c r="A9" s="54">
        <v>4</v>
      </c>
      <c r="B9" s="55">
        <v>42520</v>
      </c>
      <c r="C9" s="56">
        <v>1003</v>
      </c>
      <c r="D9" s="56">
        <v>979</v>
      </c>
      <c r="E9" s="57">
        <f t="shared" si="0"/>
        <v>0.0239282153539382</v>
      </c>
      <c r="F9" s="56">
        <f t="shared" si="2"/>
        <v>480</v>
      </c>
      <c r="G9" s="56">
        <v>1163</v>
      </c>
      <c r="H9" s="58">
        <f t="shared" si="1"/>
        <v>3200</v>
      </c>
      <c r="I9" s="115">
        <f t="shared" si="3"/>
        <v>6.66666666666667</v>
      </c>
      <c r="J9" s="116" t="s">
        <v>90</v>
      </c>
    </row>
    <row r="10" ht="16.5" hidden="1" outlineLevel="1" spans="1:10">
      <c r="A10" s="59" t="s">
        <v>148</v>
      </c>
      <c r="B10" s="60"/>
      <c r="C10" s="60"/>
      <c r="D10" s="60"/>
      <c r="E10" s="60"/>
      <c r="F10" s="60"/>
      <c r="G10" s="60"/>
      <c r="H10" s="60"/>
      <c r="I10" s="60"/>
      <c r="J10" s="117"/>
    </row>
    <row r="11" ht="36" hidden="1" outlineLevel="1" spans="1:10">
      <c r="A11" s="61" t="s">
        <v>23</v>
      </c>
      <c r="B11" s="62" t="s">
        <v>14</v>
      </c>
      <c r="C11" s="63" t="s">
        <v>87</v>
      </c>
      <c r="D11" s="63" t="s">
        <v>3</v>
      </c>
      <c r="E11" s="64" t="s">
        <v>16</v>
      </c>
      <c r="F11" s="63" t="s">
        <v>17</v>
      </c>
      <c r="G11" s="65" t="s">
        <v>26</v>
      </c>
      <c r="H11" s="63" t="s">
        <v>25</v>
      </c>
      <c r="I11" s="64" t="s">
        <v>19</v>
      </c>
      <c r="J11" s="118" t="s">
        <v>147</v>
      </c>
    </row>
    <row r="12" ht="17.25" hidden="1" outlineLevel="1" spans="1:10">
      <c r="A12" s="66">
        <f>B12-B9</f>
        <v>17</v>
      </c>
      <c r="B12" s="67">
        <v>42537</v>
      </c>
      <c r="C12" s="68">
        <v>993</v>
      </c>
      <c r="D12" s="69"/>
      <c r="E12" s="70"/>
      <c r="F12" s="71"/>
      <c r="G12" s="69"/>
      <c r="H12" s="69"/>
      <c r="I12" s="119">
        <f>(G9-C12)*20</f>
        <v>3400</v>
      </c>
      <c r="J12" s="120"/>
    </row>
    <row r="13" ht="17.25" spans="1:10">
      <c r="A13" s="54">
        <v>5</v>
      </c>
      <c r="B13" s="55">
        <v>42858</v>
      </c>
      <c r="C13" s="56">
        <v>1295</v>
      </c>
      <c r="D13" s="56">
        <v>1259</v>
      </c>
      <c r="E13" s="57">
        <f t="shared" si="0"/>
        <v>0.0277992277992278</v>
      </c>
      <c r="F13" s="56">
        <f t="shared" si="2"/>
        <v>720</v>
      </c>
      <c r="G13" s="56">
        <v>1226</v>
      </c>
      <c r="H13" s="388">
        <f t="shared" si="1"/>
        <v>-1380</v>
      </c>
      <c r="I13" s="559">
        <f>(-H13-F13)/F13</f>
        <v>0.916666666666667</v>
      </c>
      <c r="J13" s="116" t="s">
        <v>90</v>
      </c>
    </row>
    <row r="14" ht="17.25" collapsed="1" spans="1:10">
      <c r="A14" s="521">
        <v>6</v>
      </c>
      <c r="B14" s="78">
        <v>42888</v>
      </c>
      <c r="C14" s="79">
        <v>1295</v>
      </c>
      <c r="D14" s="79">
        <v>1287</v>
      </c>
      <c r="E14" s="522">
        <f t="shared" si="0"/>
        <v>0.00617760617760618</v>
      </c>
      <c r="F14" s="81">
        <f t="shared" si="2"/>
        <v>160</v>
      </c>
      <c r="G14" s="79">
        <v>1263</v>
      </c>
      <c r="H14" s="523">
        <f t="shared" si="1"/>
        <v>-640</v>
      </c>
      <c r="I14" s="560">
        <f>(-H14-F14)/F14</f>
        <v>3</v>
      </c>
      <c r="J14" s="205"/>
    </row>
    <row r="15" ht="16.5" hidden="1" customHeight="1" outlineLevel="1" spans="1:10">
      <c r="A15" s="524" t="s">
        <v>149</v>
      </c>
      <c r="B15" s="525"/>
      <c r="C15" s="525"/>
      <c r="D15" s="525"/>
      <c r="E15" s="525"/>
      <c r="F15" s="525"/>
      <c r="G15" s="525"/>
      <c r="H15" s="525"/>
      <c r="I15" s="541"/>
      <c r="J15" s="561"/>
    </row>
    <row r="16" ht="36" hidden="1" customHeight="1" outlineLevel="1" spans="1:10">
      <c r="A16" s="61" t="s">
        <v>23</v>
      </c>
      <c r="B16" s="62" t="s">
        <v>14</v>
      </c>
      <c r="C16" s="63" t="s">
        <v>87</v>
      </c>
      <c r="D16" s="63" t="s">
        <v>3</v>
      </c>
      <c r="E16" s="64" t="s">
        <v>16</v>
      </c>
      <c r="F16" s="63" t="s">
        <v>17</v>
      </c>
      <c r="G16" s="65" t="s">
        <v>26</v>
      </c>
      <c r="H16" s="63" t="s">
        <v>25</v>
      </c>
      <c r="I16" s="64" t="s">
        <v>19</v>
      </c>
      <c r="J16" s="118" t="s">
        <v>147</v>
      </c>
    </row>
    <row r="17" ht="16.5" hidden="1" customHeight="1" outlineLevel="1" spans="1:10">
      <c r="A17" s="526">
        <f>B17-B14</f>
        <v>0</v>
      </c>
      <c r="B17" s="251">
        <v>42888</v>
      </c>
      <c r="C17" s="125">
        <v>1295</v>
      </c>
      <c r="D17" s="125">
        <v>1287</v>
      </c>
      <c r="E17" s="252">
        <f t="shared" ref="E17:E22" si="4">(C17-D17)/C17</f>
        <v>0.00617760617760618</v>
      </c>
      <c r="F17" s="125">
        <f t="shared" ref="F17:F22" si="5">(C17-D17)*20</f>
        <v>160</v>
      </c>
      <c r="G17" s="125" t="s">
        <v>150</v>
      </c>
      <c r="H17" s="253" t="s">
        <v>32</v>
      </c>
      <c r="I17" s="562"/>
      <c r="J17" s="563"/>
    </row>
    <row r="18" ht="16.5" hidden="1" outlineLevel="1" spans="1:10">
      <c r="A18" s="86">
        <f>B18-B14</f>
        <v>12</v>
      </c>
      <c r="B18" s="102">
        <v>42900</v>
      </c>
      <c r="C18" s="103">
        <v>1320</v>
      </c>
      <c r="D18" s="103">
        <v>1291</v>
      </c>
      <c r="E18" s="250">
        <f t="shared" si="4"/>
        <v>0.021969696969697</v>
      </c>
      <c r="F18" s="103">
        <f t="shared" si="5"/>
        <v>580</v>
      </c>
      <c r="G18" s="527">
        <f t="shared" ref="G18:G23" si="6">(F18)/I18</f>
        <v>1.16</v>
      </c>
      <c r="H18" s="112" t="s">
        <v>33</v>
      </c>
      <c r="I18" s="564">
        <f>(C18-C17)*20</f>
        <v>500</v>
      </c>
      <c r="J18" s="565">
        <f>I18/(F17)</f>
        <v>3.125</v>
      </c>
    </row>
    <row r="19" ht="16.5" hidden="1" outlineLevel="1" spans="1:10">
      <c r="A19" s="86">
        <f>B19-B14</f>
        <v>13</v>
      </c>
      <c r="B19" s="102">
        <v>42901</v>
      </c>
      <c r="C19" s="103">
        <v>1309</v>
      </c>
      <c r="D19" s="103">
        <v>1291</v>
      </c>
      <c r="E19" s="250">
        <f t="shared" si="4"/>
        <v>0.0137509549274255</v>
      </c>
      <c r="F19" s="103">
        <f t="shared" si="5"/>
        <v>360</v>
      </c>
      <c r="G19" s="527">
        <f t="shared" si="6"/>
        <v>1.28571428571429</v>
      </c>
      <c r="H19" s="112" t="s">
        <v>33</v>
      </c>
      <c r="I19" s="564">
        <f>(C19-C17)*20</f>
        <v>280</v>
      </c>
      <c r="J19" s="565">
        <f>I19/(F17)</f>
        <v>1.75</v>
      </c>
    </row>
    <row r="20" ht="16.5" hidden="1" outlineLevel="1" spans="1:10">
      <c r="A20" s="86">
        <f t="shared" ref="A20" si="7">B20-B17</f>
        <v>14</v>
      </c>
      <c r="B20" s="102">
        <v>42902</v>
      </c>
      <c r="C20" s="103">
        <v>1329</v>
      </c>
      <c r="D20" s="103">
        <v>1294</v>
      </c>
      <c r="E20" s="250">
        <f t="shared" si="4"/>
        <v>0.0263355906696764</v>
      </c>
      <c r="F20" s="103">
        <f t="shared" si="5"/>
        <v>700</v>
      </c>
      <c r="G20" s="527">
        <f t="shared" si="6"/>
        <v>1.02941176470588</v>
      </c>
      <c r="H20" s="112" t="s">
        <v>33</v>
      </c>
      <c r="I20" s="564">
        <f>(C20-C17)*20</f>
        <v>680</v>
      </c>
      <c r="J20" s="565">
        <f>I20/(F17)</f>
        <v>4.25</v>
      </c>
    </row>
    <row r="21" ht="16.5" hidden="1" outlineLevel="1" spans="1:10">
      <c r="A21" s="86">
        <f>B21-B14</f>
        <v>17</v>
      </c>
      <c r="B21" s="102">
        <v>42905</v>
      </c>
      <c r="C21" s="88">
        <v>1305</v>
      </c>
      <c r="D21" s="88">
        <v>1297</v>
      </c>
      <c r="E21" s="89">
        <f t="shared" si="4"/>
        <v>0.00613026819923372</v>
      </c>
      <c r="F21" s="88">
        <f t="shared" si="5"/>
        <v>160</v>
      </c>
      <c r="G21" s="528">
        <f t="shared" si="6"/>
        <v>0.8</v>
      </c>
      <c r="H21" s="112" t="s">
        <v>33</v>
      </c>
      <c r="I21" s="564">
        <f>(C21-C17)*20</f>
        <v>200</v>
      </c>
      <c r="J21" s="566">
        <f>I21/(F17)</f>
        <v>1.25</v>
      </c>
    </row>
    <row r="22" ht="16.5" hidden="1" outlineLevel="1" spans="1:10">
      <c r="A22" s="86">
        <f>B22-B14</f>
        <v>18</v>
      </c>
      <c r="B22" s="102">
        <v>42906</v>
      </c>
      <c r="C22" s="88">
        <v>1302</v>
      </c>
      <c r="D22" s="88">
        <v>1299</v>
      </c>
      <c r="E22" s="89">
        <f t="shared" si="4"/>
        <v>0.00230414746543779</v>
      </c>
      <c r="F22" s="88">
        <f t="shared" si="5"/>
        <v>60</v>
      </c>
      <c r="G22" s="528">
        <f t="shared" si="6"/>
        <v>0.428571428571429</v>
      </c>
      <c r="H22" s="112" t="s">
        <v>33</v>
      </c>
      <c r="I22" s="564">
        <f>(C22-C17)*20</f>
        <v>140</v>
      </c>
      <c r="J22" s="566">
        <f>I22/(F17)</f>
        <v>0.875</v>
      </c>
    </row>
    <row r="23" ht="16.5" hidden="1" outlineLevel="1" spans="1:10">
      <c r="A23" s="86">
        <f>B23-B14</f>
        <v>19</v>
      </c>
      <c r="B23" s="102">
        <v>42907</v>
      </c>
      <c r="C23" s="88">
        <v>1304</v>
      </c>
      <c r="D23" s="88">
        <v>1302</v>
      </c>
      <c r="E23" s="89">
        <f t="shared" ref="E23" si="8">(C23-D23)/C23</f>
        <v>0.00153374233128834</v>
      </c>
      <c r="F23" s="88">
        <f t="shared" ref="F23" si="9">(C23-D23)*20</f>
        <v>40</v>
      </c>
      <c r="G23" s="528">
        <f t="shared" si="6"/>
        <v>0.222222222222222</v>
      </c>
      <c r="H23" s="112" t="s">
        <v>33</v>
      </c>
      <c r="I23" s="564">
        <f>(C23-C17)*20</f>
        <v>180</v>
      </c>
      <c r="J23" s="566">
        <f>I23/(F17)</f>
        <v>1.125</v>
      </c>
    </row>
    <row r="24" ht="16.5" hidden="1" outlineLevel="1" spans="1:10">
      <c r="A24" s="86">
        <f>B24-B14</f>
        <v>20</v>
      </c>
      <c r="B24" s="102">
        <v>42908</v>
      </c>
      <c r="C24" s="88">
        <v>1261</v>
      </c>
      <c r="D24" s="88">
        <v>1303</v>
      </c>
      <c r="E24" s="133">
        <f t="shared" ref="E24" si="10">(C24-D24)/C24</f>
        <v>-0.0333068992862807</v>
      </c>
      <c r="F24" s="88"/>
      <c r="G24" s="528"/>
      <c r="H24" s="254" t="s">
        <v>40</v>
      </c>
      <c r="I24" s="564">
        <f>(C24-C17)*20</f>
        <v>-680</v>
      </c>
      <c r="J24" s="567">
        <f>(-I24-F17)/F17</f>
        <v>3.25</v>
      </c>
    </row>
    <row r="25" ht="17.25" hidden="1" outlineLevel="1" spans="1:10">
      <c r="A25" s="526">
        <f>B25-B14</f>
        <v>21</v>
      </c>
      <c r="B25" s="251">
        <v>42909</v>
      </c>
      <c r="C25" s="90">
        <v>1263</v>
      </c>
      <c r="D25" s="90">
        <v>1302</v>
      </c>
      <c r="E25" s="256">
        <f t="shared" ref="E25" si="11">(C25-D25)/C25</f>
        <v>-0.0308788598574822</v>
      </c>
      <c r="F25" s="90"/>
      <c r="G25" s="529"/>
      <c r="H25" s="257" t="s">
        <v>96</v>
      </c>
      <c r="I25" s="564">
        <f>(C25-C17)*20</f>
        <v>-640</v>
      </c>
      <c r="J25" s="568">
        <f>(-I25-F17)/F17</f>
        <v>3</v>
      </c>
    </row>
    <row r="26" ht="54" hidden="1" customHeight="1" outlineLevel="1" spans="1:10">
      <c r="A26" s="530" t="s">
        <v>151</v>
      </c>
      <c r="B26" s="531"/>
      <c r="C26" s="531"/>
      <c r="D26" s="531"/>
      <c r="E26" s="531"/>
      <c r="F26" s="531"/>
      <c r="G26" s="531"/>
      <c r="H26" s="531"/>
      <c r="I26" s="531"/>
      <c r="J26" s="569"/>
    </row>
    <row r="27" ht="17.25" hidden="1" outlineLevel="1" spans="1:10">
      <c r="A27" s="532"/>
      <c r="B27" s="533"/>
      <c r="C27" s="534"/>
      <c r="D27" s="534"/>
      <c r="E27" s="535"/>
      <c r="F27" s="534"/>
      <c r="G27" s="534"/>
      <c r="H27" s="536"/>
      <c r="I27" s="536"/>
      <c r="J27" s="570"/>
    </row>
    <row r="28" ht="17.25" spans="1:10">
      <c r="A28" s="537">
        <v>7</v>
      </c>
      <c r="B28" s="226">
        <v>42926</v>
      </c>
      <c r="C28" s="227">
        <v>1349</v>
      </c>
      <c r="D28" s="227">
        <v>1311</v>
      </c>
      <c r="E28" s="538">
        <f t="shared" ref="E28" si="12">(C28-D28)/C28</f>
        <v>0.028169014084507</v>
      </c>
      <c r="F28" s="81">
        <f t="shared" ref="F28" si="13">(C28-D28)*20</f>
        <v>760</v>
      </c>
      <c r="G28" s="227">
        <v>1394</v>
      </c>
      <c r="H28" s="539">
        <f t="shared" ref="H28" si="14">(G28-C28)*20</f>
        <v>900</v>
      </c>
      <c r="I28" s="359">
        <f t="shared" ref="I28" si="15">H28/(F28)</f>
        <v>1.18421052631579</v>
      </c>
      <c r="J28" s="122" t="s">
        <v>152</v>
      </c>
    </row>
    <row r="29" ht="16.5" outlineLevel="1" spans="1:10">
      <c r="A29" s="540" t="s">
        <v>149</v>
      </c>
      <c r="B29" s="541"/>
      <c r="C29" s="541"/>
      <c r="D29" s="541"/>
      <c r="E29" s="541"/>
      <c r="F29" s="541"/>
      <c r="G29" s="541"/>
      <c r="H29" s="541"/>
      <c r="I29" s="541"/>
      <c r="J29" s="561"/>
    </row>
    <row r="30" ht="36" outlineLevel="1" spans="1:10">
      <c r="A30" s="542" t="s">
        <v>23</v>
      </c>
      <c r="B30" s="62" t="s">
        <v>14</v>
      </c>
      <c r="C30" s="543" t="s">
        <v>15</v>
      </c>
      <c r="D30" s="63" t="s">
        <v>9</v>
      </c>
      <c r="E30" s="64" t="s">
        <v>16</v>
      </c>
      <c r="F30" s="63" t="s">
        <v>17</v>
      </c>
      <c r="G30" s="65" t="s">
        <v>26</v>
      </c>
      <c r="H30" s="63" t="s">
        <v>25</v>
      </c>
      <c r="I30" s="64" t="s">
        <v>19</v>
      </c>
      <c r="J30" s="118" t="s">
        <v>147</v>
      </c>
    </row>
    <row r="31" outlineLevel="1" collapsed="1" spans="1:10">
      <c r="A31" s="544" t="s">
        <v>153</v>
      </c>
      <c r="B31" s="545"/>
      <c r="C31" s="545"/>
      <c r="D31" s="545"/>
      <c r="E31" s="545"/>
      <c r="F31" s="545"/>
      <c r="G31" s="545"/>
      <c r="H31" s="545"/>
      <c r="I31" s="545"/>
      <c r="J31" s="571"/>
    </row>
    <row r="32" hidden="1" outlineLevel="2" spans="1:10">
      <c r="A32" s="546">
        <f>B32-B28</f>
        <v>0</v>
      </c>
      <c r="B32" s="547">
        <v>42926</v>
      </c>
      <c r="C32" s="548">
        <v>1349</v>
      </c>
      <c r="D32" s="549">
        <v>1311</v>
      </c>
      <c r="E32" s="550">
        <f>(C32-D32)/C32</f>
        <v>0.028169014084507</v>
      </c>
      <c r="F32" s="549">
        <f>(C32-D32)*20</f>
        <v>760</v>
      </c>
      <c r="G32" s="551"/>
      <c r="H32" s="549" t="s">
        <v>95</v>
      </c>
      <c r="I32" s="572"/>
      <c r="J32" s="573"/>
    </row>
    <row r="33" hidden="1" outlineLevel="2" spans="1:10">
      <c r="A33" s="546">
        <f>B33-B28</f>
        <v>1</v>
      </c>
      <c r="B33" s="547">
        <v>42927</v>
      </c>
      <c r="C33" s="548">
        <v>1366</v>
      </c>
      <c r="D33" s="549">
        <v>1314</v>
      </c>
      <c r="E33" s="550">
        <f t="shared" ref="E33:E49" si="16">(C33-D33)/C33</f>
        <v>0.0380673499267936</v>
      </c>
      <c r="F33" s="549">
        <f t="shared" ref="F33:F49" si="17">(C33-D33)*20</f>
        <v>1040</v>
      </c>
      <c r="G33" s="551"/>
      <c r="H33" s="549" t="s">
        <v>95</v>
      </c>
      <c r="I33" s="572"/>
      <c r="J33" s="573"/>
    </row>
    <row r="34" hidden="1" outlineLevel="2" spans="1:10">
      <c r="A34" s="546">
        <f>B34-B28</f>
        <v>2</v>
      </c>
      <c r="B34" s="547">
        <v>42928</v>
      </c>
      <c r="C34" s="548">
        <v>1348</v>
      </c>
      <c r="D34" s="549">
        <v>1316</v>
      </c>
      <c r="E34" s="550">
        <f t="shared" si="16"/>
        <v>0.0237388724035608</v>
      </c>
      <c r="F34" s="549">
        <f t="shared" si="17"/>
        <v>640</v>
      </c>
      <c r="G34" s="551"/>
      <c r="H34" s="549" t="s">
        <v>95</v>
      </c>
      <c r="I34" s="572"/>
      <c r="J34" s="573"/>
    </row>
    <row r="35" hidden="1" outlineLevel="2" spans="1:10">
      <c r="A35" s="546">
        <f>B35-B28</f>
        <v>3</v>
      </c>
      <c r="B35" s="547">
        <v>42929</v>
      </c>
      <c r="C35" s="548">
        <v>1358</v>
      </c>
      <c r="D35" s="549">
        <v>1318</v>
      </c>
      <c r="E35" s="550">
        <f t="shared" si="16"/>
        <v>0.0294550810014728</v>
      </c>
      <c r="F35" s="549">
        <f t="shared" si="17"/>
        <v>800</v>
      </c>
      <c r="G35" s="551"/>
      <c r="H35" s="549" t="s">
        <v>95</v>
      </c>
      <c r="I35" s="572"/>
      <c r="J35" s="573"/>
    </row>
    <row r="36" hidden="1" outlineLevel="2" spans="1:10">
      <c r="A36" s="546">
        <f>B36-B28</f>
        <v>4</v>
      </c>
      <c r="B36" s="547">
        <v>42930</v>
      </c>
      <c r="C36" s="548">
        <v>1349</v>
      </c>
      <c r="D36" s="549">
        <v>1320</v>
      </c>
      <c r="E36" s="550">
        <f t="shared" si="16"/>
        <v>0.0214974054855448</v>
      </c>
      <c r="F36" s="549">
        <f t="shared" si="17"/>
        <v>580</v>
      </c>
      <c r="G36" s="551"/>
      <c r="H36" s="549" t="s">
        <v>95</v>
      </c>
      <c r="I36" s="572"/>
      <c r="J36" s="573"/>
    </row>
    <row r="37" hidden="1" outlineLevel="2" spans="1:10">
      <c r="A37" s="546">
        <f>B37-B28</f>
        <v>7</v>
      </c>
      <c r="B37" s="547">
        <v>42933</v>
      </c>
      <c r="C37" s="548">
        <v>1372</v>
      </c>
      <c r="D37" s="549">
        <v>1322</v>
      </c>
      <c r="E37" s="550">
        <f t="shared" si="16"/>
        <v>0.0364431486880466</v>
      </c>
      <c r="F37" s="549">
        <f t="shared" si="17"/>
        <v>1000</v>
      </c>
      <c r="G37" s="551"/>
      <c r="H37" s="549" t="s">
        <v>95</v>
      </c>
      <c r="I37" s="572"/>
      <c r="J37" s="573"/>
    </row>
    <row r="38" hidden="1" outlineLevel="2" spans="1:10">
      <c r="A38" s="546">
        <f>B38-B28</f>
        <v>8</v>
      </c>
      <c r="B38" s="547">
        <v>42934</v>
      </c>
      <c r="C38" s="548">
        <v>1373</v>
      </c>
      <c r="D38" s="549">
        <v>1325</v>
      </c>
      <c r="E38" s="550">
        <f t="shared" si="16"/>
        <v>0.0349599417334304</v>
      </c>
      <c r="F38" s="549">
        <f t="shared" si="17"/>
        <v>960</v>
      </c>
      <c r="G38" s="551"/>
      <c r="H38" s="549" t="s">
        <v>95</v>
      </c>
      <c r="I38" s="572"/>
      <c r="J38" s="573"/>
    </row>
    <row r="39" hidden="1" outlineLevel="2" spans="1:10">
      <c r="A39" s="546">
        <f>B39-B28</f>
        <v>9</v>
      </c>
      <c r="B39" s="547">
        <v>42935</v>
      </c>
      <c r="C39" s="548">
        <v>1439</v>
      </c>
      <c r="D39" s="549">
        <v>1330</v>
      </c>
      <c r="E39" s="550">
        <f t="shared" si="16"/>
        <v>0.0757470465601112</v>
      </c>
      <c r="F39" s="549">
        <f t="shared" si="17"/>
        <v>2180</v>
      </c>
      <c r="G39" s="551"/>
      <c r="H39" s="549" t="s">
        <v>95</v>
      </c>
      <c r="I39" s="572"/>
      <c r="J39" s="573"/>
    </row>
    <row r="40" hidden="1" outlineLevel="2" spans="1:10">
      <c r="A40" s="546">
        <f>B40-B28</f>
        <v>10</v>
      </c>
      <c r="B40" s="547">
        <v>42936</v>
      </c>
      <c r="C40" s="548">
        <v>1414</v>
      </c>
      <c r="D40" s="549">
        <v>1333</v>
      </c>
      <c r="E40" s="550">
        <f t="shared" si="16"/>
        <v>0.0572842998585573</v>
      </c>
      <c r="F40" s="549">
        <f t="shared" si="17"/>
        <v>1620</v>
      </c>
      <c r="G40" s="551"/>
      <c r="H40" s="549" t="s">
        <v>95</v>
      </c>
      <c r="I40" s="572"/>
      <c r="J40" s="573"/>
    </row>
    <row r="41" hidden="1" outlineLevel="2" spans="1:10">
      <c r="A41" s="546">
        <f>B41-B28</f>
        <v>11</v>
      </c>
      <c r="B41" s="547">
        <v>42937</v>
      </c>
      <c r="C41" s="548">
        <v>1416</v>
      </c>
      <c r="D41" s="549">
        <v>1337</v>
      </c>
      <c r="E41" s="550">
        <f t="shared" si="16"/>
        <v>0.0557909604519774</v>
      </c>
      <c r="F41" s="549">
        <f t="shared" si="17"/>
        <v>1580</v>
      </c>
      <c r="G41" s="551"/>
      <c r="H41" s="549" t="s">
        <v>95</v>
      </c>
      <c r="I41" s="572"/>
      <c r="J41" s="573"/>
    </row>
    <row r="42" hidden="1" outlineLevel="2" spans="1:10">
      <c r="A42" s="546">
        <f>B42-B28</f>
        <v>14</v>
      </c>
      <c r="B42" s="547">
        <v>42940</v>
      </c>
      <c r="C42" s="548">
        <v>1400</v>
      </c>
      <c r="D42" s="549">
        <v>1340</v>
      </c>
      <c r="E42" s="550">
        <f t="shared" si="16"/>
        <v>0.0428571428571429</v>
      </c>
      <c r="F42" s="549">
        <f t="shared" si="17"/>
        <v>1200</v>
      </c>
      <c r="G42" s="551"/>
      <c r="H42" s="549" t="s">
        <v>95</v>
      </c>
      <c r="I42" s="572"/>
      <c r="J42" s="573"/>
    </row>
    <row r="43" hidden="1" outlineLevel="2" spans="1:10">
      <c r="A43" s="546">
        <f>B43-B28</f>
        <v>15</v>
      </c>
      <c r="B43" s="547">
        <v>42941</v>
      </c>
      <c r="C43" s="548">
        <v>1406</v>
      </c>
      <c r="D43" s="549">
        <v>1343</v>
      </c>
      <c r="E43" s="550">
        <f t="shared" si="16"/>
        <v>0.0448079658605974</v>
      </c>
      <c r="F43" s="549">
        <f t="shared" si="17"/>
        <v>1260</v>
      </c>
      <c r="G43" s="551"/>
      <c r="H43" s="549" t="s">
        <v>95</v>
      </c>
      <c r="I43" s="572"/>
      <c r="J43" s="573"/>
    </row>
    <row r="44" hidden="1" outlineLevel="2" spans="1:10">
      <c r="A44" s="546">
        <f>B44-B28</f>
        <v>16</v>
      </c>
      <c r="B44" s="547">
        <v>42942</v>
      </c>
      <c r="C44" s="548">
        <v>1387</v>
      </c>
      <c r="D44" s="549">
        <v>1346</v>
      </c>
      <c r="E44" s="550">
        <f t="shared" si="16"/>
        <v>0.0295602018745494</v>
      </c>
      <c r="F44" s="549">
        <f t="shared" si="17"/>
        <v>820</v>
      </c>
      <c r="G44" s="551"/>
      <c r="H44" s="549" t="s">
        <v>95</v>
      </c>
      <c r="I44" s="572"/>
      <c r="J44" s="573"/>
    </row>
    <row r="45" hidden="1" outlineLevel="2" spans="1:10">
      <c r="A45" s="546">
        <f>B45-B28</f>
        <v>17</v>
      </c>
      <c r="B45" s="547">
        <v>42943</v>
      </c>
      <c r="C45" s="548">
        <v>1391</v>
      </c>
      <c r="D45" s="549">
        <v>1348</v>
      </c>
      <c r="E45" s="550">
        <f t="shared" si="16"/>
        <v>0.0309130122214234</v>
      </c>
      <c r="F45" s="549">
        <f t="shared" si="17"/>
        <v>860</v>
      </c>
      <c r="G45" s="551"/>
      <c r="H45" s="549" t="s">
        <v>95</v>
      </c>
      <c r="I45" s="572"/>
      <c r="J45" s="573"/>
    </row>
    <row r="46" hidden="1" outlineLevel="2" spans="1:10">
      <c r="A46" s="546">
        <f>B46-B28</f>
        <v>18</v>
      </c>
      <c r="B46" s="547">
        <v>42944</v>
      </c>
      <c r="C46" s="548">
        <v>1386</v>
      </c>
      <c r="D46" s="549">
        <v>1352</v>
      </c>
      <c r="E46" s="550">
        <f t="shared" si="16"/>
        <v>0.0245310245310245</v>
      </c>
      <c r="F46" s="549">
        <f t="shared" si="17"/>
        <v>680</v>
      </c>
      <c r="G46" s="551"/>
      <c r="H46" s="549" t="s">
        <v>95</v>
      </c>
      <c r="I46" s="572"/>
      <c r="J46" s="573"/>
    </row>
    <row r="47" hidden="1" outlineLevel="2" spans="1:10">
      <c r="A47" s="546">
        <f>B47-B28</f>
        <v>21</v>
      </c>
      <c r="B47" s="547">
        <v>42947</v>
      </c>
      <c r="C47" s="548">
        <v>1414</v>
      </c>
      <c r="D47" s="549">
        <v>1355</v>
      </c>
      <c r="E47" s="550">
        <f t="shared" si="16"/>
        <v>0.0417256011315417</v>
      </c>
      <c r="F47" s="549">
        <f t="shared" si="17"/>
        <v>1180</v>
      </c>
      <c r="G47" s="551"/>
      <c r="H47" s="549" t="s">
        <v>95</v>
      </c>
      <c r="I47" s="572"/>
      <c r="J47" s="573"/>
    </row>
    <row r="48" hidden="1" outlineLevel="2" spans="1:10">
      <c r="A48" s="546">
        <f>B48-B28</f>
        <v>22</v>
      </c>
      <c r="B48" s="547">
        <v>42948</v>
      </c>
      <c r="C48" s="548">
        <v>1408</v>
      </c>
      <c r="D48" s="549">
        <v>1358</v>
      </c>
      <c r="E48" s="550">
        <f t="shared" si="16"/>
        <v>0.0355113636363636</v>
      </c>
      <c r="F48" s="549">
        <f t="shared" si="17"/>
        <v>1000</v>
      </c>
      <c r="G48" s="551"/>
      <c r="H48" s="549" t="s">
        <v>95</v>
      </c>
      <c r="I48" s="572"/>
      <c r="J48" s="573"/>
    </row>
    <row r="49" hidden="1" outlineLevel="2" spans="1:10">
      <c r="A49" s="546">
        <f>B49-B28</f>
        <v>23</v>
      </c>
      <c r="B49" s="547">
        <v>42949</v>
      </c>
      <c r="C49" s="548">
        <v>1406</v>
      </c>
      <c r="D49" s="549">
        <v>1363</v>
      </c>
      <c r="E49" s="550">
        <f t="shared" si="16"/>
        <v>0.0305832147937411</v>
      </c>
      <c r="F49" s="549">
        <f t="shared" si="17"/>
        <v>860</v>
      </c>
      <c r="G49" s="551"/>
      <c r="H49" s="549" t="s">
        <v>95</v>
      </c>
      <c r="I49" s="572"/>
      <c r="J49" s="573"/>
    </row>
    <row r="50" hidden="1" outlineLevel="2" spans="1:10">
      <c r="A50" s="546">
        <f>B50-B28</f>
        <v>24</v>
      </c>
      <c r="B50" s="547">
        <v>42950</v>
      </c>
      <c r="C50" s="548">
        <v>1406</v>
      </c>
      <c r="D50" s="549">
        <v>1368</v>
      </c>
      <c r="E50" s="550">
        <f t="shared" ref="E50" si="18">(C50-D50)/C50</f>
        <v>0.027027027027027</v>
      </c>
      <c r="F50" s="549">
        <f t="shared" ref="F50" si="19">(C50-D50)*20</f>
        <v>760</v>
      </c>
      <c r="G50" s="551"/>
      <c r="H50" s="549" t="s">
        <v>95</v>
      </c>
      <c r="I50" s="572"/>
      <c r="J50" s="573"/>
    </row>
    <row r="51" hidden="1" outlineLevel="2" spans="1:10">
      <c r="A51" s="546">
        <f>B51-B28</f>
        <v>25</v>
      </c>
      <c r="B51" s="547">
        <v>42951</v>
      </c>
      <c r="C51" s="548">
        <v>1403</v>
      </c>
      <c r="D51" s="549">
        <v>1373</v>
      </c>
      <c r="E51" s="550">
        <f t="shared" ref="E51" si="20">(C51-D51)/C51</f>
        <v>0.0213827512473272</v>
      </c>
      <c r="F51" s="549">
        <f t="shared" ref="F51" si="21">(C51-D51)*20</f>
        <v>600</v>
      </c>
      <c r="G51" s="551"/>
      <c r="H51" s="549" t="s">
        <v>95</v>
      </c>
      <c r="I51" s="572"/>
      <c r="J51" s="573"/>
    </row>
    <row r="52" ht="14.25" outlineLevel="1" collapsed="1" spans="1:10">
      <c r="A52" s="544" t="s">
        <v>154</v>
      </c>
      <c r="B52" s="545"/>
      <c r="C52" s="545"/>
      <c r="D52" s="545"/>
      <c r="E52" s="545"/>
      <c r="F52" s="545"/>
      <c r="G52" s="545"/>
      <c r="H52" s="545"/>
      <c r="I52" s="545"/>
      <c r="J52" s="571"/>
    </row>
    <row r="53" s="520" customFormat="1" hidden="1" outlineLevel="2" spans="1:10">
      <c r="A53" s="552">
        <f>B53-B28</f>
        <v>28</v>
      </c>
      <c r="B53" s="553">
        <v>42954</v>
      </c>
      <c r="C53" s="554">
        <v>1382</v>
      </c>
      <c r="D53" s="555">
        <v>1377</v>
      </c>
      <c r="E53" s="339">
        <f t="shared" ref="E53:E54" si="22">(C53-D53)/C53</f>
        <v>0.00361794500723589</v>
      </c>
      <c r="F53" s="555">
        <f t="shared" ref="F53:F54" si="23">(C53-D53)*20</f>
        <v>100</v>
      </c>
      <c r="G53" s="556"/>
      <c r="H53" s="399" t="s">
        <v>32</v>
      </c>
      <c r="I53" s="574"/>
      <c r="J53" s="575"/>
    </row>
    <row r="54" ht="16.5" hidden="1" outlineLevel="2" spans="1:10">
      <c r="A54" s="546">
        <f>B54-B28</f>
        <v>29</v>
      </c>
      <c r="B54" s="547">
        <v>42955</v>
      </c>
      <c r="C54" s="548">
        <v>1383</v>
      </c>
      <c r="D54" s="549">
        <v>1380</v>
      </c>
      <c r="E54" s="557">
        <f t="shared" si="22"/>
        <v>0.00216919739696312</v>
      </c>
      <c r="F54" s="549">
        <f t="shared" si="23"/>
        <v>60</v>
      </c>
      <c r="G54" s="558">
        <f t="shared" ref="G54:G59" si="24">F54/I54</f>
        <v>3</v>
      </c>
      <c r="H54" s="112" t="s">
        <v>33</v>
      </c>
      <c r="I54" s="576">
        <f>(C54-C53)*20</f>
        <v>20</v>
      </c>
      <c r="J54" s="577">
        <f>I54/F53</f>
        <v>0.2</v>
      </c>
    </row>
    <row r="55" ht="16.5" hidden="1" outlineLevel="2" spans="1:10">
      <c r="A55" s="546">
        <f>B55-B28</f>
        <v>30</v>
      </c>
      <c r="B55" s="547">
        <v>42956</v>
      </c>
      <c r="C55" s="548">
        <v>1421</v>
      </c>
      <c r="D55" s="549">
        <v>1383</v>
      </c>
      <c r="E55" s="557">
        <f t="shared" ref="E55" si="25">(C55-D55)/C55</f>
        <v>0.0267417311752287</v>
      </c>
      <c r="F55" s="549">
        <f t="shared" ref="F55" si="26">(C55-D55)*20</f>
        <v>760</v>
      </c>
      <c r="G55" s="558">
        <f t="shared" si="24"/>
        <v>0.974358974358974</v>
      </c>
      <c r="H55" s="112" t="s">
        <v>33</v>
      </c>
      <c r="I55" s="576">
        <f>(C55-C53)*20</f>
        <v>780</v>
      </c>
      <c r="J55" s="577">
        <f>I55/F53</f>
        <v>7.8</v>
      </c>
    </row>
    <row r="56" ht="16.5" hidden="1" outlineLevel="2" spans="1:10">
      <c r="A56" s="546">
        <f>B56-B28</f>
        <v>31</v>
      </c>
      <c r="B56" s="547">
        <v>42957</v>
      </c>
      <c r="C56" s="548">
        <v>1418</v>
      </c>
      <c r="D56" s="549">
        <v>1385</v>
      </c>
      <c r="E56" s="557">
        <f t="shared" ref="E56" si="27">(C56-D56)/C56</f>
        <v>0.0232722143864598</v>
      </c>
      <c r="F56" s="549">
        <f t="shared" ref="F56" si="28">(C56-D56)*20</f>
        <v>660</v>
      </c>
      <c r="G56" s="558">
        <f t="shared" si="24"/>
        <v>0.916666666666667</v>
      </c>
      <c r="H56" s="112" t="s">
        <v>33</v>
      </c>
      <c r="I56" s="576">
        <f>(C56-C53)*20</f>
        <v>720</v>
      </c>
      <c r="J56" s="578">
        <f>I56/F53</f>
        <v>7.2</v>
      </c>
    </row>
    <row r="57" ht="16.5" hidden="1" outlineLevel="2" spans="1:10">
      <c r="A57" s="546">
        <f>B57-B28</f>
        <v>32</v>
      </c>
      <c r="B57" s="547">
        <v>42958</v>
      </c>
      <c r="C57" s="548">
        <v>1404</v>
      </c>
      <c r="D57" s="549">
        <v>1387</v>
      </c>
      <c r="E57" s="557">
        <f t="shared" ref="E57" si="29">(C57-D57)/C57</f>
        <v>0.0121082621082621</v>
      </c>
      <c r="F57" s="549">
        <f t="shared" ref="F57" si="30">(C57-D57)*20</f>
        <v>340</v>
      </c>
      <c r="G57" s="558">
        <f t="shared" si="24"/>
        <v>0.772727272727273</v>
      </c>
      <c r="H57" s="112" t="s">
        <v>33</v>
      </c>
      <c r="I57" s="576">
        <f>(C57-C53)*20</f>
        <v>440</v>
      </c>
      <c r="J57" s="578">
        <f>I57/F53</f>
        <v>4.4</v>
      </c>
    </row>
    <row r="58" ht="16.5" hidden="1" outlineLevel="2" spans="1:10">
      <c r="A58" s="546">
        <f>B58-B28</f>
        <v>35</v>
      </c>
      <c r="B58" s="547">
        <v>42961</v>
      </c>
      <c r="C58" s="548">
        <v>1414</v>
      </c>
      <c r="D58" s="549">
        <v>1389</v>
      </c>
      <c r="E58" s="557">
        <f t="shared" ref="E58" si="31">(C58-D58)/C58</f>
        <v>0.0176803394625177</v>
      </c>
      <c r="F58" s="549">
        <f t="shared" ref="F58" si="32">(C58-D58)*20</f>
        <v>500</v>
      </c>
      <c r="G58" s="558">
        <f t="shared" si="24"/>
        <v>0.78125</v>
      </c>
      <c r="H58" s="112" t="s">
        <v>33</v>
      </c>
      <c r="I58" s="576">
        <f>(C58-C53)*20</f>
        <v>640</v>
      </c>
      <c r="J58" s="578">
        <f>I58/F53</f>
        <v>6.4</v>
      </c>
    </row>
    <row r="59" ht="16.5" hidden="1" outlineLevel="2" spans="1:10">
      <c r="A59" s="546">
        <f>B59-B28</f>
        <v>36</v>
      </c>
      <c r="B59" s="547">
        <v>42962</v>
      </c>
      <c r="C59" s="548">
        <v>1401</v>
      </c>
      <c r="D59" s="549">
        <v>1390</v>
      </c>
      <c r="E59" s="557">
        <f t="shared" ref="E59" si="33">(C59-D59)/C59</f>
        <v>0.00785153461812991</v>
      </c>
      <c r="F59" s="549">
        <f t="shared" ref="F59" si="34">(C59-D59)*20</f>
        <v>220</v>
      </c>
      <c r="G59" s="558">
        <f t="shared" si="24"/>
        <v>0.578947368421053</v>
      </c>
      <c r="H59" s="112" t="s">
        <v>33</v>
      </c>
      <c r="I59" s="576">
        <f>(C59-C53)*20</f>
        <v>380</v>
      </c>
      <c r="J59" s="578">
        <f>I59/F53</f>
        <v>3.8</v>
      </c>
    </row>
    <row r="60" ht="16.5" hidden="1" outlineLevel="2" spans="1:10">
      <c r="A60" s="546">
        <f>B60-B28</f>
        <v>37</v>
      </c>
      <c r="B60" s="547">
        <v>42963</v>
      </c>
      <c r="C60" s="548">
        <v>1412</v>
      </c>
      <c r="D60" s="549">
        <v>1392</v>
      </c>
      <c r="E60" s="557">
        <f t="shared" ref="E60" si="35">(C60-D60)/C60</f>
        <v>0.0141643059490085</v>
      </c>
      <c r="F60" s="549">
        <f t="shared" ref="F60" si="36">(C60-D60)*20</f>
        <v>400</v>
      </c>
      <c r="G60" s="558">
        <f t="shared" ref="G60:G63" si="37">F60/I60</f>
        <v>0.666666666666667</v>
      </c>
      <c r="H60" s="112" t="s">
        <v>33</v>
      </c>
      <c r="I60" s="576">
        <f>(C60-C53)*20</f>
        <v>600</v>
      </c>
      <c r="J60" s="578">
        <f>I60/F53</f>
        <v>6</v>
      </c>
    </row>
    <row r="61" ht="16.5" hidden="1" outlineLevel="2" spans="1:10">
      <c r="A61" s="546">
        <f>B61-B28</f>
        <v>38</v>
      </c>
      <c r="B61" s="547">
        <v>42964</v>
      </c>
      <c r="C61" s="548">
        <v>1440</v>
      </c>
      <c r="D61" s="549">
        <v>1395</v>
      </c>
      <c r="E61" s="557">
        <f t="shared" ref="E61" si="38">(C61-D61)/C61</f>
        <v>0.03125</v>
      </c>
      <c r="F61" s="549">
        <f t="shared" ref="F61" si="39">(C61-D61)*20</f>
        <v>900</v>
      </c>
      <c r="G61" s="558">
        <f t="shared" si="37"/>
        <v>0.775862068965517</v>
      </c>
      <c r="H61" s="112" t="s">
        <v>33</v>
      </c>
      <c r="I61" s="576">
        <f>(C61-C53)*20</f>
        <v>1160</v>
      </c>
      <c r="J61" s="578">
        <f>I61/F53</f>
        <v>11.6</v>
      </c>
    </row>
    <row r="62" ht="16.5" hidden="1" outlineLevel="2" spans="1:10">
      <c r="A62" s="546">
        <f>B62-B28</f>
        <v>39</v>
      </c>
      <c r="B62" s="547">
        <v>42965</v>
      </c>
      <c r="C62" s="548">
        <v>1442</v>
      </c>
      <c r="D62" s="549">
        <v>1398</v>
      </c>
      <c r="E62" s="557">
        <f t="shared" ref="E62" si="40">(C62-D62)/C62</f>
        <v>0.0305131761442441</v>
      </c>
      <c r="F62" s="549">
        <f t="shared" ref="F62" si="41">(C62-D62)*20</f>
        <v>880</v>
      </c>
      <c r="G62" s="558">
        <f t="shared" si="37"/>
        <v>0.733333333333333</v>
      </c>
      <c r="H62" s="112" t="s">
        <v>33</v>
      </c>
      <c r="I62" s="576">
        <f>(C62-C53)*20</f>
        <v>1200</v>
      </c>
      <c r="J62" s="578">
        <f>I62/F53</f>
        <v>12</v>
      </c>
    </row>
    <row r="63" ht="16.5" hidden="1" outlineLevel="2" spans="1:10">
      <c r="A63" s="546">
        <f>B63-B28</f>
        <v>42</v>
      </c>
      <c r="B63" s="547">
        <v>42968</v>
      </c>
      <c r="C63" s="548">
        <v>1452</v>
      </c>
      <c r="D63" s="549">
        <v>1401</v>
      </c>
      <c r="E63" s="557">
        <f t="shared" ref="E63" si="42">(C63-D63)/C63</f>
        <v>0.0351239669421488</v>
      </c>
      <c r="F63" s="549">
        <f t="shared" ref="F63" si="43">(C63-D63)*20</f>
        <v>1020</v>
      </c>
      <c r="G63" s="558">
        <f t="shared" si="37"/>
        <v>0.728571428571429</v>
      </c>
      <c r="H63" s="112" t="s">
        <v>33</v>
      </c>
      <c r="I63" s="576">
        <f>(C63-C53)*20</f>
        <v>1400</v>
      </c>
      <c r="J63" s="578">
        <f>I63/F53</f>
        <v>14</v>
      </c>
    </row>
    <row r="64" ht="16.5" hidden="1" outlineLevel="2" spans="1:10">
      <c r="A64" s="546">
        <f>B64-B28</f>
        <v>43</v>
      </c>
      <c r="B64" s="547">
        <v>42969</v>
      </c>
      <c r="C64" s="548">
        <v>1454</v>
      </c>
      <c r="D64" s="549">
        <v>1405</v>
      </c>
      <c r="E64" s="557">
        <f t="shared" ref="E64" si="44">(C64-D64)/C64</f>
        <v>0.0337001375515818</v>
      </c>
      <c r="F64" s="549">
        <f t="shared" ref="F64" si="45">(C64-D64)*20</f>
        <v>980</v>
      </c>
      <c r="G64" s="558">
        <f t="shared" ref="G64" si="46">F64/I64</f>
        <v>0.680555555555556</v>
      </c>
      <c r="H64" s="112" t="s">
        <v>33</v>
      </c>
      <c r="I64" s="576">
        <f>(C64-C53)*20</f>
        <v>1440</v>
      </c>
      <c r="J64" s="578">
        <f>I64/F53</f>
        <v>14.4</v>
      </c>
    </row>
    <row r="65" ht="16.5" hidden="1" outlineLevel="2" spans="1:10">
      <c r="A65" s="546">
        <f>B65-B28</f>
        <v>44</v>
      </c>
      <c r="B65" s="547">
        <v>42970</v>
      </c>
      <c r="C65" s="548">
        <v>1438</v>
      </c>
      <c r="D65" s="549">
        <v>1407</v>
      </c>
      <c r="E65" s="557">
        <f t="shared" ref="E65" si="47">(C65-D65)/C65</f>
        <v>0.021557719054242</v>
      </c>
      <c r="F65" s="549">
        <f t="shared" ref="F65" si="48">(C65-D65)*20</f>
        <v>620</v>
      </c>
      <c r="G65" s="558">
        <f t="shared" ref="G65" si="49">F65/I65</f>
        <v>0.553571428571429</v>
      </c>
      <c r="H65" s="112" t="s">
        <v>33</v>
      </c>
      <c r="I65" s="576">
        <f>(C65-C53)*20</f>
        <v>1120</v>
      </c>
      <c r="J65" s="578">
        <f>I65/F53</f>
        <v>11.2</v>
      </c>
    </row>
    <row r="66" ht="16.5" hidden="1" outlineLevel="2" spans="1:10">
      <c r="A66" s="546">
        <f>B66-B28</f>
        <v>45</v>
      </c>
      <c r="B66" s="547">
        <v>42971</v>
      </c>
      <c r="C66" s="548">
        <v>1452</v>
      </c>
      <c r="D66" s="549">
        <v>1411</v>
      </c>
      <c r="E66" s="557">
        <f t="shared" ref="E66" si="50">(C66-D66)/C66</f>
        <v>0.028236914600551</v>
      </c>
      <c r="F66" s="549">
        <f t="shared" ref="F66" si="51">(C66-D66)*20</f>
        <v>820</v>
      </c>
      <c r="G66" s="558">
        <f t="shared" ref="G66" si="52">F66/I66</f>
        <v>0.585714285714286</v>
      </c>
      <c r="H66" s="112" t="s">
        <v>33</v>
      </c>
      <c r="I66" s="576">
        <f>(C66-C53)*20</f>
        <v>1400</v>
      </c>
      <c r="J66" s="578">
        <f>I66/F53</f>
        <v>14</v>
      </c>
    </row>
    <row r="67" ht="16.5" hidden="1" outlineLevel="2" spans="1:10">
      <c r="A67" s="546">
        <f>B67-B28</f>
        <v>46</v>
      </c>
      <c r="B67" s="547">
        <v>42972</v>
      </c>
      <c r="C67" s="548">
        <v>1444</v>
      </c>
      <c r="D67" s="549">
        <v>1414</v>
      </c>
      <c r="E67" s="557">
        <f t="shared" ref="E67" si="53">(C67-D67)/C67</f>
        <v>0.0207756232686981</v>
      </c>
      <c r="F67" s="549">
        <f t="shared" ref="F67" si="54">(C67-D67)*20</f>
        <v>600</v>
      </c>
      <c r="G67" s="558">
        <f t="shared" ref="G67" si="55">F67/I67</f>
        <v>0.483870967741935</v>
      </c>
      <c r="H67" s="112" t="s">
        <v>33</v>
      </c>
      <c r="I67" s="576">
        <f>(C67-C53)*20</f>
        <v>1240</v>
      </c>
      <c r="J67" s="578">
        <f>I67/F53</f>
        <v>12.4</v>
      </c>
    </row>
    <row r="68" ht="16.5" hidden="1" outlineLevel="2" spans="1:10">
      <c r="A68" s="546">
        <f>B68-B28</f>
        <v>49</v>
      </c>
      <c r="B68" s="547">
        <v>42975</v>
      </c>
      <c r="C68" s="548">
        <v>1444</v>
      </c>
      <c r="D68" s="549">
        <v>1416</v>
      </c>
      <c r="E68" s="557">
        <f t="shared" ref="E68" si="56">(C68-D68)/C68</f>
        <v>0.0193905817174515</v>
      </c>
      <c r="F68" s="549">
        <f t="shared" ref="F68" si="57">(C68-D68)*20</f>
        <v>560</v>
      </c>
      <c r="G68" s="558">
        <f t="shared" ref="G68" si="58">F68/I68</f>
        <v>0.451612903225806</v>
      </c>
      <c r="H68" s="112" t="s">
        <v>33</v>
      </c>
      <c r="I68" s="576">
        <f>(C68-C53)*20</f>
        <v>1240</v>
      </c>
      <c r="J68" s="578">
        <f>I68/F53</f>
        <v>12.4</v>
      </c>
    </row>
    <row r="69" ht="16.5" hidden="1" outlineLevel="2" spans="1:10">
      <c r="A69" s="546">
        <f>B69-B28</f>
        <v>50</v>
      </c>
      <c r="B69" s="547">
        <v>42976</v>
      </c>
      <c r="C69" s="548">
        <v>1434</v>
      </c>
      <c r="D69" s="549">
        <v>1416</v>
      </c>
      <c r="E69" s="557">
        <f t="shared" ref="E69" si="59">(C69-D69)/C69</f>
        <v>0.0125523012552301</v>
      </c>
      <c r="F69" s="549">
        <f t="shared" ref="F69" si="60">(C69-D69)*20</f>
        <v>360</v>
      </c>
      <c r="G69" s="558">
        <f t="shared" ref="G69" si="61">F69/I69</f>
        <v>0.346153846153846</v>
      </c>
      <c r="H69" s="112" t="s">
        <v>33</v>
      </c>
      <c r="I69" s="576">
        <f>(C69-C53)*20</f>
        <v>1040</v>
      </c>
      <c r="J69" s="578">
        <f>I69/F53</f>
        <v>10.4</v>
      </c>
    </row>
    <row r="70" ht="16.5" hidden="1" outlineLevel="2" spans="1:10">
      <c r="A70" s="546">
        <f>B70-B28</f>
        <v>51</v>
      </c>
      <c r="B70" s="547">
        <v>42977</v>
      </c>
      <c r="C70" s="548">
        <v>1444</v>
      </c>
      <c r="D70" s="549">
        <v>1417</v>
      </c>
      <c r="E70" s="557">
        <f t="shared" ref="E70" si="62">(C70-D70)/C70</f>
        <v>0.0186980609418283</v>
      </c>
      <c r="F70" s="549">
        <f t="shared" ref="F70" si="63">(C70-D70)*20</f>
        <v>540</v>
      </c>
      <c r="G70" s="558">
        <f t="shared" ref="G70" si="64">F70/I70</f>
        <v>0.435483870967742</v>
      </c>
      <c r="H70" s="112" t="s">
        <v>33</v>
      </c>
      <c r="I70" s="576">
        <f>(C70-C53)*20</f>
        <v>1240</v>
      </c>
      <c r="J70" s="578">
        <f>I70/F53</f>
        <v>12.4</v>
      </c>
    </row>
    <row r="71" ht="16.5" hidden="1" outlineLevel="2" spans="1:10">
      <c r="A71" s="546">
        <f>B71-B28</f>
        <v>52</v>
      </c>
      <c r="B71" s="547">
        <v>42978</v>
      </c>
      <c r="C71" s="548">
        <v>1418</v>
      </c>
      <c r="D71" s="549">
        <v>1417</v>
      </c>
      <c r="E71" s="557">
        <f t="shared" ref="E71" si="65">(C71-D71)/C71</f>
        <v>0.000705218617771509</v>
      </c>
      <c r="F71" s="549">
        <f t="shared" ref="F71" si="66">(C71-D71)*20</f>
        <v>20</v>
      </c>
      <c r="G71" s="558">
        <f t="shared" ref="G71" si="67">F71/I71</f>
        <v>0.0277777777777778</v>
      </c>
      <c r="H71" s="112" t="s">
        <v>33</v>
      </c>
      <c r="I71" s="576">
        <f>(C71-C53)*20</f>
        <v>720</v>
      </c>
      <c r="J71" s="578">
        <f>I71/F53</f>
        <v>7.2</v>
      </c>
    </row>
    <row r="72" hidden="1" outlineLevel="2" spans="1:10">
      <c r="A72" s="546">
        <f>B72-B28</f>
        <v>53</v>
      </c>
      <c r="B72" s="547">
        <v>42979</v>
      </c>
      <c r="C72" s="548">
        <v>1415</v>
      </c>
      <c r="D72" s="549">
        <v>1418</v>
      </c>
      <c r="E72" s="579">
        <f t="shared" ref="E72" si="68">(C72-D72)/C72</f>
        <v>-0.00212014134275618</v>
      </c>
      <c r="F72" s="549"/>
      <c r="G72" s="558"/>
      <c r="H72" s="580" t="s">
        <v>40</v>
      </c>
      <c r="I72" s="576">
        <f>(C72-C53)*20</f>
        <v>660</v>
      </c>
      <c r="J72" s="578">
        <f>I72/F53</f>
        <v>6.6</v>
      </c>
    </row>
    <row r="73" ht="14.25" hidden="1" outlineLevel="2" spans="1:10">
      <c r="A73" s="546">
        <f>B73-B28</f>
        <v>56</v>
      </c>
      <c r="B73" s="547">
        <v>42982</v>
      </c>
      <c r="C73" s="548">
        <v>1394</v>
      </c>
      <c r="D73" s="549">
        <v>1417</v>
      </c>
      <c r="E73" s="579">
        <f t="shared" ref="E73" si="69">(C73-D73)/C73</f>
        <v>-0.0164992826398852</v>
      </c>
      <c r="F73" s="549"/>
      <c r="G73" s="558"/>
      <c r="H73" s="580" t="s">
        <v>40</v>
      </c>
      <c r="I73" s="576">
        <f>(C73-C53)*20</f>
        <v>240</v>
      </c>
      <c r="J73" s="578">
        <f>I73/F53</f>
        <v>2.4</v>
      </c>
    </row>
    <row r="74" ht="48" customHeight="1" outlineLevel="1" spans="1:10">
      <c r="A74" s="134" t="s">
        <v>41</v>
      </c>
      <c r="B74" s="135"/>
      <c r="C74" s="135"/>
      <c r="D74" s="135"/>
      <c r="E74" s="135"/>
      <c r="F74" s="135"/>
      <c r="G74" s="135"/>
      <c r="H74" s="135"/>
      <c r="I74" s="135"/>
      <c r="J74" s="190"/>
    </row>
    <row r="75" ht="16.5" spans="1:9">
      <c r="A75" s="136"/>
      <c r="B75" s="137"/>
      <c r="C75" s="138"/>
      <c r="D75" s="138"/>
      <c r="E75" s="139"/>
      <c r="F75" s="138"/>
      <c r="G75" s="138"/>
      <c r="H75" s="581"/>
      <c r="I75" s="583"/>
    </row>
    <row r="76" ht="16.5" spans="1:9">
      <c r="A76" s="83"/>
      <c r="B76" s="84"/>
      <c r="C76" s="85"/>
      <c r="D76" s="85"/>
      <c r="E76" s="294"/>
      <c r="F76" s="85"/>
      <c r="G76" s="85"/>
      <c r="H76" s="295"/>
      <c r="I76" s="191"/>
    </row>
    <row r="77" ht="17.25" spans="1:9">
      <c r="A77" s="296"/>
      <c r="B77" s="297"/>
      <c r="C77" s="298"/>
      <c r="D77" s="298"/>
      <c r="E77" s="299"/>
      <c r="F77" s="298"/>
      <c r="G77" s="298"/>
      <c r="H77" s="300"/>
      <c r="I77" s="315"/>
    </row>
    <row r="79" ht="14.25"/>
    <row r="80" ht="14.25" collapsed="1" spans="1:9">
      <c r="A80" s="150" t="s">
        <v>32</v>
      </c>
      <c r="B80" s="135"/>
      <c r="C80" s="135"/>
      <c r="D80" s="135"/>
      <c r="E80" s="135"/>
      <c r="F80" s="135"/>
      <c r="G80" s="135"/>
      <c r="H80" s="135"/>
      <c r="I80" s="190"/>
    </row>
    <row r="81" ht="17.25" hidden="1" customHeight="1" outlineLevel="1" spans="1:9">
      <c r="A81" s="151" t="s">
        <v>155</v>
      </c>
      <c r="B81" s="152"/>
      <c r="C81" s="153"/>
      <c r="D81" s="152" t="s">
        <v>25</v>
      </c>
      <c r="E81" s="152" t="s">
        <v>102</v>
      </c>
      <c r="F81" s="153"/>
      <c r="G81" s="152" t="s">
        <v>103</v>
      </c>
      <c r="H81" s="152"/>
      <c r="I81" s="193"/>
    </row>
    <row r="82" ht="17.25" hidden="1" customHeight="1" outlineLevel="1" spans="1:9">
      <c r="A82" s="154" t="s">
        <v>104</v>
      </c>
      <c r="B82" s="155" t="s">
        <v>156</v>
      </c>
      <c r="C82" s="156"/>
      <c r="D82" s="157" t="s">
        <v>157</v>
      </c>
      <c r="E82" s="158" t="s">
        <v>107</v>
      </c>
      <c r="F82" s="158"/>
      <c r="G82" s="157" t="s">
        <v>158</v>
      </c>
      <c r="H82" s="157"/>
      <c r="I82" s="194"/>
    </row>
    <row r="83" ht="17.25" hidden="1" customHeight="1" outlineLevel="1" spans="1:9">
      <c r="A83" s="154" t="s">
        <v>104</v>
      </c>
      <c r="B83" s="155" t="s">
        <v>159</v>
      </c>
      <c r="C83" s="156"/>
      <c r="D83" s="159" t="s">
        <v>160</v>
      </c>
      <c r="E83" s="158" t="s">
        <v>111</v>
      </c>
      <c r="F83" s="158"/>
      <c r="G83" s="160" t="s">
        <v>112</v>
      </c>
      <c r="H83" s="160"/>
      <c r="I83" s="195"/>
    </row>
    <row r="84" ht="17.25" hidden="1" customHeight="1" outlineLevel="1" spans="1:9">
      <c r="A84" s="154" t="s">
        <v>112</v>
      </c>
      <c r="B84" s="160"/>
      <c r="C84" s="161"/>
      <c r="D84" s="160"/>
      <c r="E84" s="160"/>
      <c r="F84" s="161"/>
      <c r="G84" s="160"/>
      <c r="H84" s="160"/>
      <c r="I84" s="195"/>
    </row>
    <row r="85" ht="17.25" hidden="1" customHeight="1" outlineLevel="1" spans="1:9">
      <c r="A85" s="162" t="s">
        <v>104</v>
      </c>
      <c r="B85" s="163" t="s">
        <v>161</v>
      </c>
      <c r="C85" s="156"/>
      <c r="D85" s="164" t="s">
        <v>157</v>
      </c>
      <c r="E85" s="158" t="s">
        <v>107</v>
      </c>
      <c r="F85" s="158"/>
      <c r="G85" s="157" t="s">
        <v>158</v>
      </c>
      <c r="H85" s="157"/>
      <c r="I85" s="194"/>
    </row>
    <row r="86" ht="17.25" hidden="1" customHeight="1" outlineLevel="1" spans="1:9">
      <c r="A86" s="162" t="s">
        <v>104</v>
      </c>
      <c r="B86" s="163" t="s">
        <v>159</v>
      </c>
      <c r="C86" s="156"/>
      <c r="D86" s="582" t="s">
        <v>160</v>
      </c>
      <c r="E86" s="158" t="s">
        <v>111</v>
      </c>
      <c r="F86" s="158"/>
      <c r="G86" s="160" t="s">
        <v>112</v>
      </c>
      <c r="H86" s="160"/>
      <c r="I86" s="195"/>
    </row>
    <row r="87" ht="14.25"/>
    <row r="88" ht="17.25" collapsed="1" spans="1:9">
      <c r="A88" s="170" t="s">
        <v>40</v>
      </c>
      <c r="B88" s="171"/>
      <c r="C88" s="171"/>
      <c r="D88" s="171"/>
      <c r="E88" s="171"/>
      <c r="F88" s="172"/>
      <c r="G88" s="172"/>
      <c r="H88" s="172"/>
      <c r="I88" s="197"/>
    </row>
    <row r="89" hidden="1" outlineLevel="1" spans="1:9">
      <c r="A89" s="151" t="s">
        <v>117</v>
      </c>
      <c r="B89" s="153"/>
      <c r="C89" s="152" t="s">
        <v>25</v>
      </c>
      <c r="D89" s="153"/>
      <c r="E89" s="153"/>
      <c r="F89" s="153"/>
      <c r="G89" s="153"/>
      <c r="H89" s="153"/>
      <c r="I89" s="198"/>
    </row>
    <row r="90" ht="14.25" hidden="1" outlineLevel="1" spans="1:9">
      <c r="A90" s="173" t="s">
        <v>104</v>
      </c>
      <c r="B90" s="169" t="s">
        <v>118</v>
      </c>
      <c r="C90" s="174" t="s">
        <v>162</v>
      </c>
      <c r="D90" s="175"/>
      <c r="E90" s="175"/>
      <c r="F90" s="175"/>
      <c r="G90" s="175"/>
      <c r="H90" s="175"/>
      <c r="I90" s="199"/>
    </row>
    <row r="91" ht="14.25"/>
    <row r="92" ht="17.25" collapsed="1" spans="1:9">
      <c r="A92" s="176" t="s">
        <v>33</v>
      </c>
      <c r="B92" s="177"/>
      <c r="C92" s="177"/>
      <c r="D92" s="177"/>
      <c r="E92" s="177"/>
      <c r="F92" s="172"/>
      <c r="G92" s="172"/>
      <c r="H92" s="172"/>
      <c r="I92" s="197"/>
    </row>
    <row r="93" hidden="1" outlineLevel="1" spans="1:9">
      <c r="A93" s="151" t="s">
        <v>117</v>
      </c>
      <c r="B93" s="153"/>
      <c r="C93" s="152" t="s">
        <v>25</v>
      </c>
      <c r="D93" s="153"/>
      <c r="E93" s="153"/>
      <c r="F93" s="153"/>
      <c r="G93" s="153"/>
      <c r="H93" s="153"/>
      <c r="I93" s="198"/>
    </row>
    <row r="94" ht="14.25" hidden="1" outlineLevel="1" spans="1:9">
      <c r="A94" s="173" t="s">
        <v>104</v>
      </c>
      <c r="B94" s="169" t="s">
        <v>163</v>
      </c>
      <c r="C94" s="174" t="s">
        <v>162</v>
      </c>
      <c r="D94" s="175"/>
      <c r="E94" s="175"/>
      <c r="F94" s="175"/>
      <c r="G94" s="175"/>
      <c r="H94" s="175"/>
      <c r="I94" s="199"/>
    </row>
    <row r="95" ht="14.25"/>
    <row r="96" ht="17.25" collapsed="1" spans="1:9">
      <c r="A96" s="178" t="s">
        <v>35</v>
      </c>
      <c r="B96" s="179"/>
      <c r="C96" s="179"/>
      <c r="D96" s="179"/>
      <c r="E96" s="179"/>
      <c r="F96" s="172"/>
      <c r="G96" s="172"/>
      <c r="H96" s="172"/>
      <c r="I96" s="197"/>
    </row>
    <row r="97" hidden="1" outlineLevel="1" spans="1:9">
      <c r="A97" s="151" t="s">
        <v>121</v>
      </c>
      <c r="B97" s="152"/>
      <c r="C97" s="153"/>
      <c r="D97" s="152" t="s">
        <v>25</v>
      </c>
      <c r="E97" s="152" t="s">
        <v>102</v>
      </c>
      <c r="F97" s="153"/>
      <c r="G97" s="152" t="s">
        <v>103</v>
      </c>
      <c r="H97" s="152"/>
      <c r="I97" s="193"/>
    </row>
    <row r="98" hidden="1" outlineLevel="1" spans="1:9">
      <c r="A98" s="154" t="s">
        <v>104</v>
      </c>
      <c r="B98" s="160" t="s">
        <v>164</v>
      </c>
      <c r="C98" s="161"/>
      <c r="D98" s="157" t="s">
        <v>123</v>
      </c>
      <c r="E98" s="157" t="s">
        <v>124</v>
      </c>
      <c r="F98" s="161"/>
      <c r="G98" s="157" t="s">
        <v>125</v>
      </c>
      <c r="H98" s="180"/>
      <c r="I98" s="200"/>
    </row>
    <row r="99" ht="14.25" hidden="1" outlineLevel="1" spans="1:9">
      <c r="A99" s="173" t="s">
        <v>104</v>
      </c>
      <c r="B99" s="169" t="s">
        <v>165</v>
      </c>
      <c r="C99" s="175"/>
      <c r="D99" s="169"/>
      <c r="E99" s="169"/>
      <c r="F99" s="175"/>
      <c r="G99" s="169" t="s">
        <v>33</v>
      </c>
      <c r="H99" s="175"/>
      <c r="I99" s="199"/>
    </row>
  </sheetData>
  <sortState ref="B2:I11">
    <sortCondition ref="B1"/>
  </sortState>
  <mergeCells count="46">
    <mergeCell ref="A2:I2"/>
    <mergeCell ref="A5:J5"/>
    <mergeCell ref="A10:J10"/>
    <mergeCell ref="A15:J15"/>
    <mergeCell ref="A26:J26"/>
    <mergeCell ref="A29:J29"/>
    <mergeCell ref="A31:J31"/>
    <mergeCell ref="A52:J52"/>
    <mergeCell ref="A74:J74"/>
    <mergeCell ref="A80:I80"/>
    <mergeCell ref="A81:C81"/>
    <mergeCell ref="E81:F81"/>
    <mergeCell ref="G81:I81"/>
    <mergeCell ref="B82:C82"/>
    <mergeCell ref="E82:F82"/>
    <mergeCell ref="G82:I82"/>
    <mergeCell ref="B83:C83"/>
    <mergeCell ref="E83:F83"/>
    <mergeCell ref="G83:I83"/>
    <mergeCell ref="A84:C84"/>
    <mergeCell ref="E84:F84"/>
    <mergeCell ref="G84:I84"/>
    <mergeCell ref="B85:C85"/>
    <mergeCell ref="E85:F85"/>
    <mergeCell ref="G85:I85"/>
    <mergeCell ref="B86:C86"/>
    <mergeCell ref="E86:F86"/>
    <mergeCell ref="G86:I86"/>
    <mergeCell ref="A88:I88"/>
    <mergeCell ref="A89:B89"/>
    <mergeCell ref="C89:I89"/>
    <mergeCell ref="C90:I90"/>
    <mergeCell ref="A92:I92"/>
    <mergeCell ref="A93:B93"/>
    <mergeCell ref="C93:I93"/>
    <mergeCell ref="C94:I94"/>
    <mergeCell ref="A96:I96"/>
    <mergeCell ref="A97:C97"/>
    <mergeCell ref="E97:F97"/>
    <mergeCell ref="G97:I97"/>
    <mergeCell ref="B98:C98"/>
    <mergeCell ref="E98:F98"/>
    <mergeCell ref="G98:I98"/>
    <mergeCell ref="B99:C99"/>
    <mergeCell ref="E99:F99"/>
    <mergeCell ref="G99:I99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12"/>
  <sheetViews>
    <sheetView workbookViewId="0">
      <pane ySplit="1" topLeftCell="A6" activePane="bottomLeft" state="frozen"/>
      <selection/>
      <selection pane="bottomLeft" activeCell="K99" sqref="K99"/>
    </sheetView>
  </sheetViews>
  <sheetFormatPr defaultColWidth="9" defaultRowHeight="13.5"/>
  <cols>
    <col min="1" max="1" width="13.125" customWidth="1"/>
    <col min="2" max="2" width="10" customWidth="1"/>
    <col min="3" max="3" width="14" customWidth="1"/>
    <col min="4" max="4" width="13.125" customWidth="1"/>
    <col min="5" max="5" width="12.2583333333333" customWidth="1"/>
    <col min="6" max="6" width="13.2583333333333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83333333333" customWidth="1"/>
  </cols>
  <sheetData>
    <row r="1" spans="1:9">
      <c r="A1" s="386" t="s">
        <v>13</v>
      </c>
      <c r="B1" s="49" t="s">
        <v>14</v>
      </c>
      <c r="C1" s="50" t="s">
        <v>15</v>
      </c>
      <c r="D1" s="50" t="s">
        <v>9</v>
      </c>
      <c r="E1" s="51" t="s">
        <v>16</v>
      </c>
      <c r="F1" s="50" t="s">
        <v>17</v>
      </c>
      <c r="G1" s="50" t="s">
        <v>18</v>
      </c>
      <c r="H1" s="50" t="s">
        <v>19</v>
      </c>
      <c r="I1" s="113" t="s">
        <v>20</v>
      </c>
    </row>
    <row r="2" ht="16.5" spans="1:9">
      <c r="A2" s="52" t="s">
        <v>166</v>
      </c>
      <c r="B2" s="53"/>
      <c r="C2" s="53"/>
      <c r="D2" s="53"/>
      <c r="E2" s="53"/>
      <c r="F2" s="53"/>
      <c r="G2" s="53"/>
      <c r="H2" s="53"/>
      <c r="I2" s="114"/>
    </row>
    <row r="3" ht="16.5" spans="1:9">
      <c r="A3" s="387">
        <v>1</v>
      </c>
      <c r="B3" s="55">
        <v>41655</v>
      </c>
      <c r="C3" s="56">
        <v>4372</v>
      </c>
      <c r="D3" s="56">
        <v>4318</v>
      </c>
      <c r="E3" s="320">
        <f t="shared" ref="E3:E21" si="0">(C3-D3)/C3</f>
        <v>0.0123513266239707</v>
      </c>
      <c r="F3" s="56">
        <f>(C3-D3)*10</f>
        <v>540</v>
      </c>
      <c r="G3" s="56">
        <v>4364</v>
      </c>
      <c r="H3" s="58">
        <f>(G3-C3)*10</f>
        <v>-80</v>
      </c>
      <c r="I3" s="121">
        <f>(-H3-F3)/F3</f>
        <v>-0.851851851851852</v>
      </c>
    </row>
    <row r="4" ht="16.5" spans="1:9">
      <c r="A4" s="387">
        <v>2</v>
      </c>
      <c r="B4" s="55">
        <v>41809</v>
      </c>
      <c r="C4" s="56">
        <v>4238</v>
      </c>
      <c r="D4" s="56">
        <v>4190</v>
      </c>
      <c r="E4" s="320">
        <f t="shared" si="0"/>
        <v>0.0113260972156678</v>
      </c>
      <c r="F4" s="56">
        <f t="shared" ref="F4:F21" si="1">(C4-D4)*10</f>
        <v>480</v>
      </c>
      <c r="G4" s="56">
        <v>4250</v>
      </c>
      <c r="H4" s="58">
        <f t="shared" ref="H4:H22" si="2">(G4-C4)*10</f>
        <v>120</v>
      </c>
      <c r="I4" s="115">
        <f>H4/(F4)</f>
        <v>0.25</v>
      </c>
    </row>
    <row r="5" ht="17.25" spans="1:9">
      <c r="A5" s="387">
        <v>3</v>
      </c>
      <c r="B5" s="55">
        <v>41886</v>
      </c>
      <c r="C5" s="56">
        <v>4294</v>
      </c>
      <c r="D5" s="56">
        <v>4246</v>
      </c>
      <c r="E5" s="320">
        <f t="shared" si="0"/>
        <v>0.0111783884489986</v>
      </c>
      <c r="F5" s="56">
        <f t="shared" si="1"/>
        <v>480</v>
      </c>
      <c r="G5" s="56">
        <v>4186</v>
      </c>
      <c r="H5" s="388">
        <f t="shared" si="2"/>
        <v>-1080</v>
      </c>
      <c r="I5" s="419">
        <f>(-H5-F5)/F5</f>
        <v>1.25</v>
      </c>
    </row>
    <row r="6" ht="17.25" collapsed="1" spans="1:10">
      <c r="A6" s="387">
        <v>4</v>
      </c>
      <c r="B6" s="55">
        <v>42432</v>
      </c>
      <c r="C6" s="56">
        <v>1838</v>
      </c>
      <c r="D6" s="56">
        <v>1723</v>
      </c>
      <c r="E6" s="57">
        <f t="shared" si="0"/>
        <v>0.0625680087051143</v>
      </c>
      <c r="F6" s="56">
        <f t="shared" si="1"/>
        <v>1150</v>
      </c>
      <c r="G6" s="56">
        <v>1806</v>
      </c>
      <c r="H6" s="58">
        <f t="shared" si="2"/>
        <v>-320</v>
      </c>
      <c r="I6" s="121">
        <f>(-H6-F6)/F6</f>
        <v>-0.721739130434783</v>
      </c>
      <c r="J6" s="116" t="s">
        <v>90</v>
      </c>
    </row>
    <row r="7" ht="16.5" hidden="1" outlineLevel="1" spans="1:10">
      <c r="A7" s="59" t="s">
        <v>167</v>
      </c>
      <c r="B7" s="60"/>
      <c r="C7" s="60"/>
      <c r="D7" s="60"/>
      <c r="E7" s="60"/>
      <c r="F7" s="60"/>
      <c r="G7" s="60"/>
      <c r="H7" s="60"/>
      <c r="I7" s="60"/>
      <c r="J7" s="117"/>
    </row>
    <row r="8" ht="36" hidden="1" outlineLevel="1" spans="1:10">
      <c r="A8" s="61" t="s">
        <v>23</v>
      </c>
      <c r="B8" s="62" t="s">
        <v>14</v>
      </c>
      <c r="C8" s="63" t="s">
        <v>87</v>
      </c>
      <c r="D8" s="63" t="s">
        <v>3</v>
      </c>
      <c r="E8" s="64" t="s">
        <v>16</v>
      </c>
      <c r="F8" s="63" t="s">
        <v>17</v>
      </c>
      <c r="G8" s="65" t="s">
        <v>26</v>
      </c>
      <c r="H8" s="63" t="s">
        <v>25</v>
      </c>
      <c r="I8" s="64" t="s">
        <v>19</v>
      </c>
      <c r="J8" s="118" t="s">
        <v>147</v>
      </c>
    </row>
    <row r="9" ht="17.25" hidden="1" outlineLevel="1" spans="1:10">
      <c r="A9" s="66">
        <f>B9-B6</f>
        <v>11</v>
      </c>
      <c r="B9" s="67">
        <v>42443</v>
      </c>
      <c r="C9" s="68">
        <v>1820</v>
      </c>
      <c r="D9" s="69"/>
      <c r="E9" s="70"/>
      <c r="F9" s="71"/>
      <c r="G9" s="69"/>
      <c r="H9" s="69"/>
      <c r="I9" s="119">
        <f>(G6-C9)*10</f>
        <v>-140</v>
      </c>
      <c r="J9" s="120"/>
    </row>
    <row r="10" ht="17.25" spans="1:10">
      <c r="A10" s="387">
        <v>5</v>
      </c>
      <c r="B10" s="55">
        <v>42472</v>
      </c>
      <c r="C10" s="56">
        <v>1866</v>
      </c>
      <c r="D10" s="56">
        <v>1825</v>
      </c>
      <c r="E10" s="57">
        <f t="shared" si="0"/>
        <v>0.0219721329046088</v>
      </c>
      <c r="F10" s="56">
        <f t="shared" si="1"/>
        <v>410</v>
      </c>
      <c r="G10" s="56">
        <v>1958</v>
      </c>
      <c r="H10" s="58">
        <f t="shared" si="2"/>
        <v>920</v>
      </c>
      <c r="I10" s="115">
        <f>H10/(F10)</f>
        <v>2.24390243902439</v>
      </c>
      <c r="J10" s="241" t="s">
        <v>152</v>
      </c>
    </row>
    <row r="11" ht="17.25" spans="1:9">
      <c r="A11" s="387">
        <v>6</v>
      </c>
      <c r="B11" s="55">
        <v>42529</v>
      </c>
      <c r="C11" s="56">
        <v>1918</v>
      </c>
      <c r="D11" s="56">
        <v>1896</v>
      </c>
      <c r="E11" s="320">
        <f t="shared" si="0"/>
        <v>0.0114702815432742</v>
      </c>
      <c r="F11" s="56">
        <f t="shared" si="1"/>
        <v>220</v>
      </c>
      <c r="G11" s="56">
        <v>1980</v>
      </c>
      <c r="H11" s="58">
        <f t="shared" si="2"/>
        <v>620</v>
      </c>
      <c r="I11" s="115">
        <f>H11/(F11)</f>
        <v>2.81818181818182</v>
      </c>
    </row>
    <row r="12" ht="17.25" spans="1:10">
      <c r="A12" s="387">
        <v>7</v>
      </c>
      <c r="B12" s="55">
        <v>42565</v>
      </c>
      <c r="C12" s="56">
        <v>2104</v>
      </c>
      <c r="D12" s="56">
        <v>2040</v>
      </c>
      <c r="E12" s="57">
        <f t="shared" si="0"/>
        <v>0.0304182509505703</v>
      </c>
      <c r="F12" s="56">
        <f t="shared" si="1"/>
        <v>640</v>
      </c>
      <c r="G12" s="56">
        <v>2012</v>
      </c>
      <c r="H12" s="58">
        <f t="shared" si="2"/>
        <v>-920</v>
      </c>
      <c r="I12" s="121">
        <f>(-H12-F12)/F12</f>
        <v>0.4375</v>
      </c>
      <c r="J12" s="116" t="s">
        <v>90</v>
      </c>
    </row>
    <row r="13" ht="17.25" collapsed="1" spans="1:10">
      <c r="A13" s="387">
        <v>8</v>
      </c>
      <c r="B13" s="55">
        <v>42675</v>
      </c>
      <c r="C13" s="56">
        <v>1912</v>
      </c>
      <c r="D13" s="56">
        <v>1818</v>
      </c>
      <c r="E13" s="57">
        <f t="shared" si="0"/>
        <v>0.049163179916318</v>
      </c>
      <c r="F13" s="56">
        <f t="shared" si="1"/>
        <v>940</v>
      </c>
      <c r="G13" s="56">
        <v>2656</v>
      </c>
      <c r="H13" s="58">
        <f t="shared" si="2"/>
        <v>7440</v>
      </c>
      <c r="I13" s="115">
        <f>H13/(F13)</f>
        <v>7.91489361702128</v>
      </c>
      <c r="J13" s="116" t="s">
        <v>90</v>
      </c>
    </row>
    <row r="14" ht="16.5" hidden="1" outlineLevel="1" spans="1:10">
      <c r="A14" s="59" t="s">
        <v>167</v>
      </c>
      <c r="B14" s="60"/>
      <c r="C14" s="60"/>
      <c r="D14" s="60"/>
      <c r="E14" s="60"/>
      <c r="F14" s="60"/>
      <c r="G14" s="60"/>
      <c r="H14" s="60"/>
      <c r="I14" s="60"/>
      <c r="J14" s="117"/>
    </row>
    <row r="15" ht="36" hidden="1" outlineLevel="1" spans="1:10">
      <c r="A15" s="61" t="s">
        <v>23</v>
      </c>
      <c r="B15" s="62" t="s">
        <v>14</v>
      </c>
      <c r="C15" s="63" t="s">
        <v>87</v>
      </c>
      <c r="D15" s="63" t="s">
        <v>3</v>
      </c>
      <c r="E15" s="64" t="s">
        <v>16</v>
      </c>
      <c r="F15" s="63" t="s">
        <v>17</v>
      </c>
      <c r="G15" s="65" t="s">
        <v>26</v>
      </c>
      <c r="H15" s="63" t="s">
        <v>25</v>
      </c>
      <c r="I15" s="64" t="s">
        <v>19</v>
      </c>
      <c r="J15" s="118" t="s">
        <v>147</v>
      </c>
    </row>
    <row r="16" ht="17.25" hidden="1" outlineLevel="1" spans="1:10">
      <c r="A16" s="66">
        <f>B16-B13</f>
        <v>3</v>
      </c>
      <c r="B16" s="67">
        <v>42678</v>
      </c>
      <c r="C16" s="68">
        <v>1846</v>
      </c>
      <c r="D16" s="69"/>
      <c r="E16" s="70"/>
      <c r="F16" s="71"/>
      <c r="G16" s="69"/>
      <c r="H16" s="69"/>
      <c r="I16" s="119">
        <f>(G13-C16)*10</f>
        <v>8100</v>
      </c>
      <c r="J16" s="120"/>
    </row>
    <row r="17" ht="17.25" collapsed="1" spans="1:10">
      <c r="A17" s="387">
        <v>9</v>
      </c>
      <c r="B17" s="55">
        <v>42769</v>
      </c>
      <c r="C17" s="56">
        <v>2730</v>
      </c>
      <c r="D17" s="56">
        <v>2675</v>
      </c>
      <c r="E17" s="57">
        <f t="shared" si="0"/>
        <v>0.0201465201465201</v>
      </c>
      <c r="F17" s="56">
        <f t="shared" si="1"/>
        <v>550</v>
      </c>
      <c r="G17" s="56">
        <v>2854</v>
      </c>
      <c r="H17" s="58">
        <f t="shared" si="2"/>
        <v>1240</v>
      </c>
      <c r="I17" s="115">
        <f>H17/(F17)</f>
        <v>2.25454545454545</v>
      </c>
      <c r="J17" s="116" t="s">
        <v>90</v>
      </c>
    </row>
    <row r="18" ht="16.5" hidden="1" outlineLevel="1" spans="1:10">
      <c r="A18" s="59" t="s">
        <v>167</v>
      </c>
      <c r="B18" s="60"/>
      <c r="C18" s="60"/>
      <c r="D18" s="60"/>
      <c r="E18" s="60"/>
      <c r="F18" s="60"/>
      <c r="G18" s="60"/>
      <c r="H18" s="60"/>
      <c r="I18" s="60"/>
      <c r="J18" s="117"/>
    </row>
    <row r="19" ht="36" hidden="1" outlineLevel="1" spans="1:10">
      <c r="A19" s="61" t="s">
        <v>23</v>
      </c>
      <c r="B19" s="62" t="s">
        <v>14</v>
      </c>
      <c r="C19" s="63" t="s">
        <v>87</v>
      </c>
      <c r="D19" s="63" t="s">
        <v>3</v>
      </c>
      <c r="E19" s="64" t="s">
        <v>16</v>
      </c>
      <c r="F19" s="63" t="s">
        <v>17</v>
      </c>
      <c r="G19" s="65" t="s">
        <v>26</v>
      </c>
      <c r="H19" s="63" t="s">
        <v>25</v>
      </c>
      <c r="I19" s="64" t="s">
        <v>19</v>
      </c>
      <c r="J19" s="118" t="s">
        <v>147</v>
      </c>
    </row>
    <row r="20" ht="17.25" hidden="1" outlineLevel="1" spans="1:10">
      <c r="A20" s="66">
        <f>B20-B17</f>
        <v>4</v>
      </c>
      <c r="B20" s="67">
        <v>42773</v>
      </c>
      <c r="C20" s="68">
        <v>2728</v>
      </c>
      <c r="D20" s="69"/>
      <c r="E20" s="70"/>
      <c r="F20" s="71"/>
      <c r="G20" s="69"/>
      <c r="H20" s="69"/>
      <c r="I20" s="119">
        <f>(G17-C20)*10</f>
        <v>1260</v>
      </c>
      <c r="J20" s="120"/>
    </row>
    <row r="21" ht="17.25" spans="1:10">
      <c r="A21" s="387">
        <v>10</v>
      </c>
      <c r="B21" s="55">
        <v>42832</v>
      </c>
      <c r="C21" s="56">
        <v>2779</v>
      </c>
      <c r="D21" s="56">
        <v>2673</v>
      </c>
      <c r="E21" s="57">
        <f t="shared" si="0"/>
        <v>0.0381432169845268</v>
      </c>
      <c r="F21" s="56">
        <f t="shared" si="1"/>
        <v>1060</v>
      </c>
      <c r="G21" s="56">
        <v>2588</v>
      </c>
      <c r="H21" s="388">
        <f t="shared" si="2"/>
        <v>-1910</v>
      </c>
      <c r="I21" s="419">
        <f>(-H21-F21)/F21</f>
        <v>0.80188679245283</v>
      </c>
      <c r="J21" s="116" t="s">
        <v>90</v>
      </c>
    </row>
    <row r="22" ht="17.25" collapsed="1" spans="1:10">
      <c r="A22" s="389">
        <v>11</v>
      </c>
      <c r="B22" s="84">
        <v>42929</v>
      </c>
      <c r="C22" s="85">
        <v>2490</v>
      </c>
      <c r="D22" s="85">
        <v>2355</v>
      </c>
      <c r="E22" s="294">
        <f t="shared" ref="E22" si="3">(C22-D22)/C22</f>
        <v>0.0542168674698795</v>
      </c>
      <c r="F22" s="85">
        <f t="shared" ref="F22" si="4">(C22-D22)*10</f>
        <v>1350</v>
      </c>
      <c r="G22" s="85">
        <v>2620</v>
      </c>
      <c r="H22" s="295">
        <f t="shared" si="2"/>
        <v>1300</v>
      </c>
      <c r="I22" s="420">
        <f>H22/(F22)</f>
        <v>0.962962962962963</v>
      </c>
      <c r="J22" s="241" t="s">
        <v>152</v>
      </c>
    </row>
    <row r="23" ht="17.25" hidden="1" outlineLevel="1" spans="1:10">
      <c r="A23" s="390" t="s">
        <v>168</v>
      </c>
      <c r="B23" s="391"/>
      <c r="C23" s="391"/>
      <c r="D23" s="391"/>
      <c r="E23" s="391"/>
      <c r="F23" s="391"/>
      <c r="G23" s="391"/>
      <c r="H23" s="391"/>
      <c r="I23" s="421"/>
      <c r="J23" s="422"/>
    </row>
    <row r="24" ht="36" hidden="1" outlineLevel="1" spans="1:10">
      <c r="A24" s="392" t="s">
        <v>23</v>
      </c>
      <c r="B24" s="393" t="s">
        <v>14</v>
      </c>
      <c r="C24" s="394" t="s">
        <v>15</v>
      </c>
      <c r="D24" s="394" t="s">
        <v>9</v>
      </c>
      <c r="E24" s="395" t="s">
        <v>16</v>
      </c>
      <c r="F24" s="394" t="s">
        <v>17</v>
      </c>
      <c r="G24" s="396" t="s">
        <v>26</v>
      </c>
      <c r="H24" s="394" t="s">
        <v>25</v>
      </c>
      <c r="I24" s="395" t="s">
        <v>19</v>
      </c>
      <c r="J24" s="423" t="s">
        <v>147</v>
      </c>
    </row>
    <row r="25" ht="16.5" hidden="1" outlineLevel="1" spans="1:10">
      <c r="A25" s="397" t="s">
        <v>153</v>
      </c>
      <c r="B25" s="100"/>
      <c r="C25" s="100"/>
      <c r="D25" s="100"/>
      <c r="E25" s="100"/>
      <c r="F25" s="100"/>
      <c r="G25" s="100"/>
      <c r="H25" s="100"/>
      <c r="I25" s="100"/>
      <c r="J25" s="124"/>
    </row>
    <row r="26" ht="16.5" hidden="1" outlineLevel="1" spans="1:10">
      <c r="A26" s="333">
        <f>B26-B22</f>
        <v>1</v>
      </c>
      <c r="B26" s="102">
        <v>42930</v>
      </c>
      <c r="C26" s="103">
        <v>2530</v>
      </c>
      <c r="D26" s="103">
        <v>2367</v>
      </c>
      <c r="E26" s="104">
        <f>(C26-D26)/C26</f>
        <v>0.0644268774703557</v>
      </c>
      <c r="F26" s="103">
        <f>(C26-D26)*10</f>
        <v>1630</v>
      </c>
      <c r="G26" s="103"/>
      <c r="H26" s="103" t="s">
        <v>95</v>
      </c>
      <c r="I26" s="125"/>
      <c r="J26" s="126"/>
    </row>
    <row r="27" ht="16.5" hidden="1" outlineLevel="1" spans="1:10">
      <c r="A27" s="333">
        <f>B27-B22</f>
        <v>4</v>
      </c>
      <c r="B27" s="102">
        <v>42933</v>
      </c>
      <c r="C27" s="88">
        <v>2592</v>
      </c>
      <c r="D27" s="88">
        <v>2384</v>
      </c>
      <c r="E27" s="104">
        <f>(C27-D27)/C27</f>
        <v>0.0802469135802469</v>
      </c>
      <c r="F27" s="103">
        <f>(C27-D27)*10</f>
        <v>2080</v>
      </c>
      <c r="G27" s="88"/>
      <c r="H27" s="103" t="s">
        <v>95</v>
      </c>
      <c r="I27" s="90"/>
      <c r="J27" s="127"/>
    </row>
    <row r="28" ht="16.5" hidden="1" outlineLevel="1" spans="1:10">
      <c r="A28" s="333">
        <f>B28-B22</f>
        <v>5</v>
      </c>
      <c r="B28" s="102">
        <v>42934</v>
      </c>
      <c r="C28" s="88">
        <v>2582</v>
      </c>
      <c r="D28" s="88">
        <v>2403</v>
      </c>
      <c r="E28" s="104">
        <f t="shared" ref="E28:E39" si="5">(C28-D28)/C28</f>
        <v>0.0693261037955074</v>
      </c>
      <c r="F28" s="103">
        <f t="shared" ref="F28:F39" si="6">(C28-D28)*10</f>
        <v>1790</v>
      </c>
      <c r="G28" s="88"/>
      <c r="H28" s="103" t="s">
        <v>95</v>
      </c>
      <c r="I28" s="90"/>
      <c r="J28" s="127"/>
    </row>
    <row r="29" ht="16.5" hidden="1" outlineLevel="1" spans="1:10">
      <c r="A29" s="333">
        <f>B29-B22</f>
        <v>6</v>
      </c>
      <c r="B29" s="102">
        <v>42935</v>
      </c>
      <c r="C29" s="88">
        <v>2614</v>
      </c>
      <c r="D29" s="88">
        <v>2422</v>
      </c>
      <c r="E29" s="104">
        <f t="shared" si="5"/>
        <v>0.0734506503442999</v>
      </c>
      <c r="F29" s="103">
        <f t="shared" si="6"/>
        <v>1920</v>
      </c>
      <c r="G29" s="88"/>
      <c r="H29" s="103" t="s">
        <v>95</v>
      </c>
      <c r="I29" s="90"/>
      <c r="J29" s="127"/>
    </row>
    <row r="30" ht="16.5" hidden="1" outlineLevel="1" spans="1:10">
      <c r="A30" s="333">
        <f>B30-B22</f>
        <v>7</v>
      </c>
      <c r="B30" s="102">
        <v>42936</v>
      </c>
      <c r="C30" s="88">
        <v>2596</v>
      </c>
      <c r="D30" s="88">
        <v>2439</v>
      </c>
      <c r="E30" s="104">
        <f t="shared" si="5"/>
        <v>0.0604776579352851</v>
      </c>
      <c r="F30" s="103">
        <f t="shared" si="6"/>
        <v>1570</v>
      </c>
      <c r="G30" s="88"/>
      <c r="H30" s="103" t="s">
        <v>95</v>
      </c>
      <c r="I30" s="90"/>
      <c r="J30" s="127"/>
    </row>
    <row r="31" ht="16.5" hidden="1" outlineLevel="1" spans="1:10">
      <c r="A31" s="333">
        <f>B31-B22</f>
        <v>8</v>
      </c>
      <c r="B31" s="102">
        <v>42937</v>
      </c>
      <c r="C31" s="88">
        <v>2576</v>
      </c>
      <c r="D31" s="88">
        <v>2454</v>
      </c>
      <c r="E31" s="104">
        <f t="shared" si="5"/>
        <v>0.047360248447205</v>
      </c>
      <c r="F31" s="103">
        <f t="shared" si="6"/>
        <v>1220</v>
      </c>
      <c r="G31" s="88"/>
      <c r="H31" s="103" t="s">
        <v>95</v>
      </c>
      <c r="I31" s="90"/>
      <c r="J31" s="127"/>
    </row>
    <row r="32" ht="16.5" hidden="1" outlineLevel="1" spans="1:10">
      <c r="A32" s="333">
        <f>B32-B22</f>
        <v>11</v>
      </c>
      <c r="B32" s="102">
        <v>42940</v>
      </c>
      <c r="C32" s="88">
        <v>2586</v>
      </c>
      <c r="D32" s="88">
        <v>2470</v>
      </c>
      <c r="E32" s="104">
        <f t="shared" si="5"/>
        <v>0.0448569218870843</v>
      </c>
      <c r="F32" s="103">
        <f t="shared" si="6"/>
        <v>1160</v>
      </c>
      <c r="G32" s="88"/>
      <c r="H32" s="103" t="s">
        <v>95</v>
      </c>
      <c r="I32" s="90"/>
      <c r="J32" s="127"/>
    </row>
    <row r="33" ht="16.5" hidden="1" outlineLevel="1" spans="1:10">
      <c r="A33" s="333">
        <f>B33-B22</f>
        <v>12</v>
      </c>
      <c r="B33" s="102">
        <v>42941</v>
      </c>
      <c r="C33" s="88">
        <v>2672</v>
      </c>
      <c r="D33" s="88">
        <v>2487</v>
      </c>
      <c r="E33" s="104">
        <f t="shared" si="5"/>
        <v>0.0692365269461078</v>
      </c>
      <c r="F33" s="103">
        <f t="shared" si="6"/>
        <v>1850</v>
      </c>
      <c r="G33" s="88"/>
      <c r="H33" s="103" t="s">
        <v>95</v>
      </c>
      <c r="I33" s="90"/>
      <c r="J33" s="127"/>
    </row>
    <row r="34" ht="16.5" hidden="1" outlineLevel="1" spans="1:10">
      <c r="A34" s="333">
        <f>B34-B22</f>
        <v>13</v>
      </c>
      <c r="B34" s="102">
        <v>42942</v>
      </c>
      <c r="C34" s="88">
        <v>2654</v>
      </c>
      <c r="D34" s="88">
        <v>2504</v>
      </c>
      <c r="E34" s="104">
        <f t="shared" si="5"/>
        <v>0.0565184626978146</v>
      </c>
      <c r="F34" s="103">
        <f t="shared" si="6"/>
        <v>1500</v>
      </c>
      <c r="G34" s="88"/>
      <c r="H34" s="103" t="s">
        <v>95</v>
      </c>
      <c r="I34" s="90"/>
      <c r="J34" s="127"/>
    </row>
    <row r="35" ht="16.5" hidden="1" outlineLevel="1" spans="1:10">
      <c r="A35" s="333">
        <f>B35-B22</f>
        <v>14</v>
      </c>
      <c r="B35" s="102">
        <v>42943</v>
      </c>
      <c r="C35" s="88">
        <v>2680</v>
      </c>
      <c r="D35" s="88">
        <v>2561</v>
      </c>
      <c r="E35" s="104">
        <f t="shared" si="5"/>
        <v>0.0444029850746269</v>
      </c>
      <c r="F35" s="103">
        <f t="shared" si="6"/>
        <v>1190</v>
      </c>
      <c r="G35" s="88"/>
      <c r="H35" s="103" t="s">
        <v>95</v>
      </c>
      <c r="I35" s="90"/>
      <c r="J35" s="127"/>
    </row>
    <row r="36" ht="16.5" hidden="1" outlineLevel="1" spans="1:10">
      <c r="A36" s="333">
        <f>B36-B22</f>
        <v>15</v>
      </c>
      <c r="B36" s="102">
        <v>42944</v>
      </c>
      <c r="C36" s="88">
        <v>2634</v>
      </c>
      <c r="D36" s="88">
        <v>2537</v>
      </c>
      <c r="E36" s="104">
        <f t="shared" si="5"/>
        <v>0.0368261199696279</v>
      </c>
      <c r="F36" s="103">
        <f t="shared" si="6"/>
        <v>970</v>
      </c>
      <c r="G36" s="88"/>
      <c r="H36" s="103" t="s">
        <v>95</v>
      </c>
      <c r="I36" s="90"/>
      <c r="J36" s="127"/>
    </row>
    <row r="37" ht="16.5" hidden="1" outlineLevel="1" spans="1:10">
      <c r="A37" s="333">
        <f>B37-B22</f>
        <v>18</v>
      </c>
      <c r="B37" s="102">
        <v>42947</v>
      </c>
      <c r="C37" s="88">
        <v>2710</v>
      </c>
      <c r="D37" s="88">
        <v>2556</v>
      </c>
      <c r="E37" s="104">
        <f t="shared" si="5"/>
        <v>0.0568265682656827</v>
      </c>
      <c r="F37" s="103">
        <f t="shared" si="6"/>
        <v>1540</v>
      </c>
      <c r="G37" s="88"/>
      <c r="H37" s="103" t="s">
        <v>95</v>
      </c>
      <c r="I37" s="90"/>
      <c r="J37" s="127"/>
    </row>
    <row r="38" ht="16.5" hidden="1" outlineLevel="1" spans="1:10">
      <c r="A38" s="333">
        <f>B38-B22</f>
        <v>19</v>
      </c>
      <c r="B38" s="102">
        <v>42948</v>
      </c>
      <c r="C38" s="88">
        <v>2700</v>
      </c>
      <c r="D38" s="88">
        <v>2573</v>
      </c>
      <c r="E38" s="104">
        <f t="shared" si="5"/>
        <v>0.047037037037037</v>
      </c>
      <c r="F38" s="103">
        <f t="shared" si="6"/>
        <v>1270</v>
      </c>
      <c r="G38" s="88"/>
      <c r="H38" s="103" t="s">
        <v>95</v>
      </c>
      <c r="I38" s="90"/>
      <c r="J38" s="127"/>
    </row>
    <row r="39" ht="16.5" hidden="1" outlineLevel="1" spans="1:10">
      <c r="A39" s="333">
        <f>B39-B22</f>
        <v>20</v>
      </c>
      <c r="B39" s="102">
        <v>42949</v>
      </c>
      <c r="C39" s="88">
        <v>2674</v>
      </c>
      <c r="D39" s="88">
        <v>2589</v>
      </c>
      <c r="E39" s="104">
        <f t="shared" si="5"/>
        <v>0.0317875841436051</v>
      </c>
      <c r="F39" s="103">
        <f t="shared" si="6"/>
        <v>850</v>
      </c>
      <c r="G39" s="88"/>
      <c r="H39" s="103" t="s">
        <v>95</v>
      </c>
      <c r="I39" s="90"/>
      <c r="J39" s="127"/>
    </row>
    <row r="40" ht="16.5" hidden="1" outlineLevel="1" spans="1:10">
      <c r="A40" s="333">
        <f>B40-B22</f>
        <v>21</v>
      </c>
      <c r="B40" s="102">
        <v>42950</v>
      </c>
      <c r="C40" s="88">
        <v>2632</v>
      </c>
      <c r="D40" s="88">
        <v>2602</v>
      </c>
      <c r="E40" s="250">
        <f t="shared" ref="E40" si="7">(C40-D40)/C40</f>
        <v>0.0113981762917933</v>
      </c>
      <c r="F40" s="103">
        <f t="shared" ref="F40" si="8">(C40-D40)*10</f>
        <v>300</v>
      </c>
      <c r="G40" s="88"/>
      <c r="H40" s="103" t="s">
        <v>95</v>
      </c>
      <c r="I40" s="90"/>
      <c r="J40" s="127"/>
    </row>
    <row r="41" ht="16.5" hidden="1" outlineLevel="1" spans="1:10">
      <c r="A41" s="255">
        <f>B41-B22</f>
        <v>22</v>
      </c>
      <c r="B41" s="251">
        <v>42951</v>
      </c>
      <c r="C41" s="90">
        <v>2660</v>
      </c>
      <c r="D41" s="90">
        <v>2614</v>
      </c>
      <c r="E41" s="398">
        <f t="shared" ref="E41" si="9">(C41-D41)/C41</f>
        <v>0.0172932330827068</v>
      </c>
      <c r="F41" s="125">
        <f t="shared" ref="F41" si="10">(C41-D41)*10</f>
        <v>460</v>
      </c>
      <c r="G41" s="90"/>
      <c r="H41" s="399" t="s">
        <v>32</v>
      </c>
      <c r="I41" s="90"/>
      <c r="J41" s="424"/>
    </row>
    <row r="42" ht="16.5" hidden="1" outlineLevel="1" spans="1:10">
      <c r="A42" s="333">
        <f>B42-B22</f>
        <v>22</v>
      </c>
      <c r="B42" s="102">
        <v>42951</v>
      </c>
      <c r="C42" s="88">
        <v>2640</v>
      </c>
      <c r="D42" s="88">
        <v>2612</v>
      </c>
      <c r="E42" s="250">
        <f t="shared" ref="E42" si="11">(C42-D42)/C42</f>
        <v>0.0106060606060606</v>
      </c>
      <c r="F42" s="103">
        <f t="shared" ref="F42" si="12">(C42-D42)*10</f>
        <v>280</v>
      </c>
      <c r="G42" s="88"/>
      <c r="H42" s="112" t="s">
        <v>33</v>
      </c>
      <c r="I42" s="130">
        <f>(C42-C41)*10</f>
        <v>-200</v>
      </c>
      <c r="J42" s="425">
        <f>(-I42-F41)/F41</f>
        <v>-0.565217391304348</v>
      </c>
    </row>
    <row r="43" ht="16.5" hidden="1" outlineLevel="1" spans="1:10">
      <c r="A43" s="333">
        <f>B43-B22</f>
        <v>25</v>
      </c>
      <c r="B43" s="102">
        <v>42954</v>
      </c>
      <c r="C43" s="88">
        <v>2614</v>
      </c>
      <c r="D43" s="88">
        <v>2620</v>
      </c>
      <c r="E43" s="104">
        <f t="shared" ref="E43" si="13">(C43-D43)/C43</f>
        <v>-0.00229533282325937</v>
      </c>
      <c r="F43" s="103"/>
      <c r="G43" s="88"/>
      <c r="H43" s="254" t="s">
        <v>40</v>
      </c>
      <c r="I43" s="130">
        <f>(C43-C41)*10</f>
        <v>-460</v>
      </c>
      <c r="J43" s="425">
        <f>(-I43-F41)/F41</f>
        <v>0</v>
      </c>
    </row>
    <row r="44" ht="17.25" hidden="1" outlineLevel="1" spans="1:10">
      <c r="A44" s="66"/>
      <c r="B44" s="219"/>
      <c r="C44" s="69"/>
      <c r="D44" s="69"/>
      <c r="E44" s="69"/>
      <c r="F44" s="69"/>
      <c r="G44" s="69"/>
      <c r="H44" s="69"/>
      <c r="I44" s="71"/>
      <c r="J44" s="120"/>
    </row>
    <row r="45" ht="50.25" hidden="1" customHeight="1" outlineLevel="1" spans="1:10">
      <c r="A45" s="400" t="s">
        <v>41</v>
      </c>
      <c r="B45" s="401"/>
      <c r="C45" s="401"/>
      <c r="D45" s="401"/>
      <c r="E45" s="401"/>
      <c r="F45" s="401"/>
      <c r="G45" s="401"/>
      <c r="H45" s="401"/>
      <c r="I45" s="401"/>
      <c r="J45" s="426"/>
    </row>
    <row r="46" ht="50.25" hidden="1" customHeight="1" outlineLevel="1" spans="1:10">
      <c r="A46" s="402"/>
      <c r="B46" s="403"/>
      <c r="C46" s="403"/>
      <c r="D46" s="403"/>
      <c r="E46" s="403"/>
      <c r="F46" s="403"/>
      <c r="G46" s="403"/>
      <c r="H46" s="403"/>
      <c r="I46" s="403"/>
      <c r="J46" s="403"/>
    </row>
    <row r="47" ht="17.25" collapsed="1" spans="1:10">
      <c r="A47" s="404">
        <v>12</v>
      </c>
      <c r="B47" s="405">
        <v>42956</v>
      </c>
      <c r="C47" s="406">
        <v>2696</v>
      </c>
      <c r="D47" s="406">
        <v>2639</v>
      </c>
      <c r="E47" s="407">
        <f t="shared" ref="E47" si="14">(C47-D47)/C47</f>
        <v>0.0211424332344214</v>
      </c>
      <c r="F47" s="406">
        <f t="shared" ref="F47" si="15">(C47-D47)*10</f>
        <v>570</v>
      </c>
      <c r="G47" s="406">
        <v>2572</v>
      </c>
      <c r="H47" s="408">
        <f>(G47-C47)*10</f>
        <v>-1240</v>
      </c>
      <c r="I47" s="419">
        <f>(-H47-F47)/F47</f>
        <v>1.17543859649123</v>
      </c>
      <c r="J47" s="116" t="s">
        <v>90</v>
      </c>
    </row>
    <row r="48" ht="17.25" hidden="1" outlineLevel="1" spans="1:10">
      <c r="A48" s="409" t="s">
        <v>168</v>
      </c>
      <c r="B48" s="410"/>
      <c r="C48" s="410"/>
      <c r="D48" s="410"/>
      <c r="E48" s="410"/>
      <c r="F48" s="410"/>
      <c r="G48" s="410"/>
      <c r="H48" s="410"/>
      <c r="I48" s="410"/>
      <c r="J48" s="427"/>
    </row>
    <row r="49" ht="36" hidden="1" outlineLevel="1" spans="1:10">
      <c r="A49" s="411" t="s">
        <v>23</v>
      </c>
      <c r="B49" s="393" t="s">
        <v>14</v>
      </c>
      <c r="C49" s="394" t="s">
        <v>15</v>
      </c>
      <c r="D49" s="394" t="s">
        <v>9</v>
      </c>
      <c r="E49" s="395" t="s">
        <v>16</v>
      </c>
      <c r="F49" s="394" t="s">
        <v>17</v>
      </c>
      <c r="G49" s="396" t="s">
        <v>26</v>
      </c>
      <c r="H49" s="394" t="s">
        <v>25</v>
      </c>
      <c r="I49" s="395" t="s">
        <v>19</v>
      </c>
      <c r="J49" s="428" t="s">
        <v>147</v>
      </c>
    </row>
    <row r="50" ht="16.5" hidden="1" outlineLevel="1" spans="1:10">
      <c r="A50" s="412" t="s">
        <v>153</v>
      </c>
      <c r="B50" s="100"/>
      <c r="C50" s="100"/>
      <c r="D50" s="100"/>
      <c r="E50" s="100"/>
      <c r="F50" s="100"/>
      <c r="G50" s="100"/>
      <c r="H50" s="100"/>
      <c r="I50" s="100"/>
      <c r="J50" s="429"/>
    </row>
    <row r="51" ht="16.5" hidden="1" outlineLevel="1" spans="1:10">
      <c r="A51" s="413">
        <f>B51-B47</f>
        <v>0</v>
      </c>
      <c r="B51" s="102">
        <v>42956</v>
      </c>
      <c r="C51" s="103">
        <v>2696</v>
      </c>
      <c r="D51" s="103">
        <v>2639</v>
      </c>
      <c r="E51" s="104">
        <f>(C51-D51)/C51</f>
        <v>0.0211424332344214</v>
      </c>
      <c r="F51" s="103">
        <f>(C51-D51)*10</f>
        <v>570</v>
      </c>
      <c r="G51" s="103"/>
      <c r="H51" s="103" t="s">
        <v>95</v>
      </c>
      <c r="I51" s="125"/>
      <c r="J51" s="430"/>
    </row>
    <row r="52" ht="16.5" hidden="1" outlineLevel="1" spans="1:10">
      <c r="A52" s="413">
        <f>B52-B47</f>
        <v>1</v>
      </c>
      <c r="B52" s="102">
        <v>42957</v>
      </c>
      <c r="C52" s="103">
        <v>2706</v>
      </c>
      <c r="D52" s="103">
        <v>2645</v>
      </c>
      <c r="E52" s="104">
        <f>(C52-D52)/C52</f>
        <v>0.0225424981522542</v>
      </c>
      <c r="F52" s="103">
        <f>(C52-D52)*10</f>
        <v>610</v>
      </c>
      <c r="G52" s="103"/>
      <c r="H52" s="103" t="s">
        <v>95</v>
      </c>
      <c r="I52" s="125"/>
      <c r="J52" s="430"/>
    </row>
    <row r="53" ht="16.5" hidden="1" outlineLevel="1" spans="1:10">
      <c r="A53" s="413">
        <f>B53-B47</f>
        <v>2</v>
      </c>
      <c r="B53" s="102">
        <v>42958</v>
      </c>
      <c r="C53" s="103">
        <v>2572</v>
      </c>
      <c r="D53" s="103">
        <v>2644</v>
      </c>
      <c r="E53" s="104">
        <f>(C53-D53)/C53</f>
        <v>-0.0279937791601866</v>
      </c>
      <c r="F53" s="103">
        <f>(C53-D53)*10</f>
        <v>-720</v>
      </c>
      <c r="G53" s="103"/>
      <c r="H53" s="103" t="s">
        <v>95</v>
      </c>
      <c r="I53" s="90"/>
      <c r="J53" s="431"/>
    </row>
    <row r="54" ht="16.5" hidden="1" outlineLevel="1" spans="1:10">
      <c r="A54" s="413">
        <f>B54-B47</f>
        <v>5</v>
      </c>
      <c r="B54" s="102">
        <v>42961</v>
      </c>
      <c r="C54" s="103">
        <v>2582</v>
      </c>
      <c r="D54" s="103">
        <v>2643</v>
      </c>
      <c r="E54" s="104">
        <f>(C54-D54)/C54</f>
        <v>-0.0236250968241673</v>
      </c>
      <c r="F54" s="103">
        <f>(C54-D54)*10</f>
        <v>-610</v>
      </c>
      <c r="G54" s="103"/>
      <c r="H54" s="103" t="s">
        <v>94</v>
      </c>
      <c r="I54" s="90"/>
      <c r="J54" s="431"/>
    </row>
    <row r="55" ht="16.5" hidden="1" outlineLevel="1" spans="1:10">
      <c r="A55" s="414"/>
      <c r="B55" s="106"/>
      <c r="C55" s="88"/>
      <c r="D55" s="88"/>
      <c r="E55" s="133"/>
      <c r="F55" s="88"/>
      <c r="G55" s="88"/>
      <c r="H55" s="88"/>
      <c r="I55" s="90"/>
      <c r="J55" s="431"/>
    </row>
    <row r="56" ht="17.25" hidden="1" outlineLevel="1" spans="1:10">
      <c r="A56" s="414"/>
      <c r="B56" s="106"/>
      <c r="C56" s="88"/>
      <c r="D56" s="88"/>
      <c r="E56" s="133"/>
      <c r="F56" s="88"/>
      <c r="G56" s="88"/>
      <c r="H56" s="88"/>
      <c r="I56" s="432"/>
      <c r="J56" s="433"/>
    </row>
    <row r="57" ht="17.25" collapsed="1" spans="1:10">
      <c r="A57" s="415">
        <v>13</v>
      </c>
      <c r="B57" s="405">
        <v>42965</v>
      </c>
      <c r="C57" s="416">
        <v>2706</v>
      </c>
      <c r="D57" s="416">
        <v>2652</v>
      </c>
      <c r="E57" s="407">
        <f t="shared" ref="E57" si="16">(C57-D57)/C57</f>
        <v>0.0199556541019956</v>
      </c>
      <c r="F57" s="406">
        <f t="shared" ref="F57" si="17">(C57-D57)*10</f>
        <v>540</v>
      </c>
      <c r="G57" s="416">
        <v>2672</v>
      </c>
      <c r="H57" s="417">
        <f>(G57-C57)*10</f>
        <v>-340</v>
      </c>
      <c r="I57" s="121">
        <f>(-H57-F57)/F57</f>
        <v>-0.37037037037037</v>
      </c>
      <c r="J57" s="116" t="s">
        <v>169</v>
      </c>
    </row>
    <row r="58" ht="17.25" hidden="1" outlineLevel="1" spans="1:10">
      <c r="A58" s="418" t="s">
        <v>168</v>
      </c>
      <c r="B58" s="410"/>
      <c r="C58" s="410"/>
      <c r="D58" s="410"/>
      <c r="E58" s="410"/>
      <c r="F58" s="410"/>
      <c r="G58" s="410"/>
      <c r="H58" s="410"/>
      <c r="I58" s="410"/>
      <c r="J58" s="434"/>
    </row>
    <row r="59" ht="36" hidden="1" outlineLevel="1" spans="1:10">
      <c r="A59" s="392" t="s">
        <v>23</v>
      </c>
      <c r="B59" s="393" t="s">
        <v>14</v>
      </c>
      <c r="C59" s="394" t="s">
        <v>15</v>
      </c>
      <c r="D59" s="394" t="s">
        <v>9</v>
      </c>
      <c r="E59" s="395" t="s">
        <v>16</v>
      </c>
      <c r="F59" s="394" t="s">
        <v>17</v>
      </c>
      <c r="G59" s="396" t="s">
        <v>26</v>
      </c>
      <c r="H59" s="394" t="s">
        <v>25</v>
      </c>
      <c r="I59" s="395" t="s">
        <v>19</v>
      </c>
      <c r="J59" s="423" t="s">
        <v>147</v>
      </c>
    </row>
    <row r="60" ht="16.5" hidden="1" outlineLevel="1" spans="1:10">
      <c r="A60" s="397" t="s">
        <v>153</v>
      </c>
      <c r="B60" s="100"/>
      <c r="C60" s="100"/>
      <c r="D60" s="100"/>
      <c r="E60" s="100"/>
      <c r="F60" s="100"/>
      <c r="G60" s="100"/>
      <c r="H60" s="100"/>
      <c r="I60" s="100"/>
      <c r="J60" s="124"/>
    </row>
    <row r="61" ht="16.5" hidden="1" outlineLevel="1" spans="1:10">
      <c r="A61" s="333">
        <f>B61-B61</f>
        <v>0</v>
      </c>
      <c r="B61" s="102">
        <v>42961</v>
      </c>
      <c r="C61" s="103">
        <v>2582</v>
      </c>
      <c r="D61" s="103">
        <v>2643</v>
      </c>
      <c r="E61" s="104">
        <f t="shared" ref="E61:E66" si="18">(C61-D61)/C61</f>
        <v>-0.0236250968241673</v>
      </c>
      <c r="F61" s="103"/>
      <c r="G61" s="103"/>
      <c r="H61" s="103" t="s">
        <v>94</v>
      </c>
      <c r="I61" s="125"/>
      <c r="J61" s="126"/>
    </row>
    <row r="62" ht="16.5" hidden="1" outlineLevel="1" spans="1:10">
      <c r="A62" s="333">
        <f>B62-B61</f>
        <v>1</v>
      </c>
      <c r="B62" s="102">
        <v>42962</v>
      </c>
      <c r="C62" s="103">
        <v>2604</v>
      </c>
      <c r="D62" s="103">
        <v>2643</v>
      </c>
      <c r="E62" s="104">
        <f t="shared" si="18"/>
        <v>-0.0149769585253456</v>
      </c>
      <c r="F62" s="103"/>
      <c r="G62" s="103"/>
      <c r="H62" s="103" t="s">
        <v>94</v>
      </c>
      <c r="I62" s="125"/>
      <c r="J62" s="126"/>
    </row>
    <row r="63" ht="16.5" hidden="1" outlineLevel="1" spans="1:10">
      <c r="A63" s="333">
        <f>B63-B61</f>
        <v>2</v>
      </c>
      <c r="B63" s="102">
        <v>42963</v>
      </c>
      <c r="C63" s="88">
        <v>2618</v>
      </c>
      <c r="D63" s="88">
        <v>2646</v>
      </c>
      <c r="E63" s="104">
        <f t="shared" si="18"/>
        <v>-0.0106951871657754</v>
      </c>
      <c r="F63" s="88"/>
      <c r="G63" s="88"/>
      <c r="H63" s="103" t="s">
        <v>94</v>
      </c>
      <c r="I63" s="90"/>
      <c r="J63" s="127"/>
    </row>
    <row r="64" ht="16.5" hidden="1" outlineLevel="1" spans="1:10">
      <c r="A64" s="333">
        <f>B64-B61</f>
        <v>3</v>
      </c>
      <c r="B64" s="102">
        <v>42964</v>
      </c>
      <c r="C64" s="88">
        <v>2650</v>
      </c>
      <c r="D64" s="88">
        <v>2649</v>
      </c>
      <c r="E64" s="250">
        <f t="shared" si="18"/>
        <v>0.000377358490566038</v>
      </c>
      <c r="F64" s="88">
        <f t="shared" ref="F64:F69" si="19">(C64-D64)*10</f>
        <v>10</v>
      </c>
      <c r="G64" s="88"/>
      <c r="H64" s="399" t="s">
        <v>32</v>
      </c>
      <c r="I64" s="90"/>
      <c r="J64" s="127"/>
    </row>
    <row r="65" ht="16.5" hidden="1" outlineLevel="1" spans="1:10">
      <c r="A65" s="333">
        <f>B65-B61</f>
        <v>3</v>
      </c>
      <c r="B65" s="102">
        <v>42964</v>
      </c>
      <c r="C65" s="88">
        <v>2674</v>
      </c>
      <c r="D65" s="88">
        <v>2650</v>
      </c>
      <c r="E65" s="250">
        <f t="shared" si="18"/>
        <v>0.00897531787584144</v>
      </c>
      <c r="F65" s="88">
        <f t="shared" si="19"/>
        <v>240</v>
      </c>
      <c r="G65" s="111">
        <f t="shared" ref="G65:G70" si="20">F65/I65</f>
        <v>1</v>
      </c>
      <c r="H65" s="112" t="s">
        <v>33</v>
      </c>
      <c r="I65" s="128">
        <f>(C65-C64)*10</f>
        <v>240</v>
      </c>
      <c r="J65" s="498">
        <f>I65/F64</f>
        <v>24</v>
      </c>
    </row>
    <row r="66" ht="16.5" hidden="1" outlineLevel="1" spans="1:10">
      <c r="A66" s="333">
        <f>B66-B61</f>
        <v>4</v>
      </c>
      <c r="B66" s="102">
        <v>42965</v>
      </c>
      <c r="C66" s="88">
        <v>2706</v>
      </c>
      <c r="D66" s="88">
        <v>2652</v>
      </c>
      <c r="E66" s="250">
        <f t="shared" si="18"/>
        <v>0.0199556541019956</v>
      </c>
      <c r="F66" s="88">
        <f t="shared" si="19"/>
        <v>540</v>
      </c>
      <c r="G66" s="111">
        <f t="shared" si="20"/>
        <v>0.964285714285714</v>
      </c>
      <c r="H66" s="112" t="s">
        <v>33</v>
      </c>
      <c r="I66" s="128">
        <f>(C66-C64)*10</f>
        <v>560</v>
      </c>
      <c r="J66" s="498">
        <f>I66/F64</f>
        <v>56</v>
      </c>
    </row>
    <row r="67" ht="16.5" hidden="1" outlineLevel="1" spans="1:10">
      <c r="A67" s="333">
        <f>B67-B61</f>
        <v>7</v>
      </c>
      <c r="B67" s="102">
        <v>42968</v>
      </c>
      <c r="C67" s="88">
        <v>2706</v>
      </c>
      <c r="D67" s="88">
        <v>2655</v>
      </c>
      <c r="E67" s="250">
        <f t="shared" ref="E67" si="21">(C67-D67)/C67</f>
        <v>0.0188470066518847</v>
      </c>
      <c r="F67" s="88">
        <f t="shared" si="19"/>
        <v>510</v>
      </c>
      <c r="G67" s="111">
        <f t="shared" si="20"/>
        <v>0.910714285714286</v>
      </c>
      <c r="H67" s="112" t="s">
        <v>33</v>
      </c>
      <c r="I67" s="128">
        <f>(C67-C64)*10</f>
        <v>560</v>
      </c>
      <c r="J67" s="498">
        <f>I67/F64</f>
        <v>56</v>
      </c>
    </row>
    <row r="68" ht="16.5" hidden="1" outlineLevel="1" spans="1:10">
      <c r="A68" s="333">
        <f>B68-B61</f>
        <v>8</v>
      </c>
      <c r="B68" s="102">
        <v>42969</v>
      </c>
      <c r="C68" s="88">
        <v>2714</v>
      </c>
      <c r="D68" s="88">
        <v>2657</v>
      </c>
      <c r="E68" s="250">
        <f t="shared" ref="E68" si="22">(C68-D68)/C68</f>
        <v>0.0210022107590273</v>
      </c>
      <c r="F68" s="88">
        <f t="shared" si="19"/>
        <v>570</v>
      </c>
      <c r="G68" s="111">
        <f t="shared" si="20"/>
        <v>0.890625</v>
      </c>
      <c r="H68" s="112" t="s">
        <v>33</v>
      </c>
      <c r="I68" s="128">
        <f>(C68-C64)*10</f>
        <v>640</v>
      </c>
      <c r="J68" s="498">
        <f>I68/F64</f>
        <v>64</v>
      </c>
    </row>
    <row r="69" ht="16.5" hidden="1" outlineLevel="1" spans="1:10">
      <c r="A69" s="333">
        <f>B69-B61</f>
        <v>9</v>
      </c>
      <c r="B69" s="102">
        <v>42970</v>
      </c>
      <c r="C69" s="88">
        <v>2684</v>
      </c>
      <c r="D69" s="88">
        <v>2660</v>
      </c>
      <c r="E69" s="250">
        <f t="shared" ref="E69" si="23">(C69-D69)/C69</f>
        <v>0.00894187779433681</v>
      </c>
      <c r="F69" s="88">
        <f t="shared" si="19"/>
        <v>240</v>
      </c>
      <c r="G69" s="111">
        <f t="shared" si="20"/>
        <v>0.705882352941177</v>
      </c>
      <c r="H69" s="112" t="s">
        <v>33</v>
      </c>
      <c r="I69" s="128">
        <f>(C69-C64)*10</f>
        <v>340</v>
      </c>
      <c r="J69" s="498">
        <f>I69/F64</f>
        <v>34</v>
      </c>
    </row>
    <row r="70" ht="16.5" hidden="1" outlineLevel="1" spans="1:10">
      <c r="A70" s="333">
        <f>B70-B61</f>
        <v>10</v>
      </c>
      <c r="B70" s="102">
        <v>42971</v>
      </c>
      <c r="C70" s="88">
        <v>2736</v>
      </c>
      <c r="D70" s="88">
        <v>2661</v>
      </c>
      <c r="E70" s="250">
        <f t="shared" ref="E70" si="24">(C70-D70)/C70</f>
        <v>0.0274122807017544</v>
      </c>
      <c r="F70" s="88">
        <f t="shared" ref="F70" si="25">(C70-D70)*10</f>
        <v>750</v>
      </c>
      <c r="G70" s="111">
        <f t="shared" si="20"/>
        <v>0.872093023255814</v>
      </c>
      <c r="H70" s="112" t="s">
        <v>33</v>
      </c>
      <c r="I70" s="128">
        <f>(C70-C64)*10</f>
        <v>860</v>
      </c>
      <c r="J70" s="498">
        <f>I70/F64</f>
        <v>86</v>
      </c>
    </row>
    <row r="71" ht="16.5" hidden="1" outlineLevel="1" spans="1:10">
      <c r="A71" s="333">
        <f>B71-B61</f>
        <v>11</v>
      </c>
      <c r="B71" s="102">
        <v>42972</v>
      </c>
      <c r="C71" s="88">
        <v>2752</v>
      </c>
      <c r="D71" s="88">
        <v>2664</v>
      </c>
      <c r="E71" s="250">
        <f t="shared" ref="E71" si="26">(C71-D71)/C71</f>
        <v>0.0319767441860465</v>
      </c>
      <c r="F71" s="88">
        <f t="shared" ref="F71" si="27">(C71-D71)*10</f>
        <v>880</v>
      </c>
      <c r="G71" s="111">
        <f t="shared" ref="G71" si="28">F71/I71</f>
        <v>0.862745098039216</v>
      </c>
      <c r="H71" s="112" t="s">
        <v>33</v>
      </c>
      <c r="I71" s="128">
        <f>(C71-C64)*10</f>
        <v>1020</v>
      </c>
      <c r="J71" s="498">
        <f>I71/F64</f>
        <v>102</v>
      </c>
    </row>
    <row r="72" ht="16.5" hidden="1" outlineLevel="1" spans="1:10">
      <c r="A72" s="333">
        <f>B72-B61</f>
        <v>14</v>
      </c>
      <c r="B72" s="102">
        <v>42975</v>
      </c>
      <c r="C72" s="88">
        <v>2738</v>
      </c>
      <c r="D72" s="88">
        <v>2668</v>
      </c>
      <c r="E72" s="250">
        <f t="shared" ref="E72" si="29">(C72-D72)/C72</f>
        <v>0.0255661066471877</v>
      </c>
      <c r="F72" s="88">
        <f t="shared" ref="F72" si="30">(C72-D72)*10</f>
        <v>700</v>
      </c>
      <c r="G72" s="111">
        <f t="shared" ref="G72" si="31">F72/I72</f>
        <v>0.795454545454545</v>
      </c>
      <c r="H72" s="112" t="s">
        <v>33</v>
      </c>
      <c r="I72" s="128">
        <f>(C72-C64)*10</f>
        <v>880</v>
      </c>
      <c r="J72" s="498">
        <f>I72/F64</f>
        <v>88</v>
      </c>
    </row>
    <row r="73" ht="16.5" hidden="1" outlineLevel="1" spans="1:10">
      <c r="A73" s="333">
        <f>B73-B61</f>
        <v>15</v>
      </c>
      <c r="B73" s="102">
        <v>42976</v>
      </c>
      <c r="C73" s="88">
        <v>2716</v>
      </c>
      <c r="D73" s="88">
        <v>2672</v>
      </c>
      <c r="E73" s="250">
        <f t="shared" ref="E73" si="32">(C73-D73)/C73</f>
        <v>0.01620029455081</v>
      </c>
      <c r="F73" s="88">
        <f t="shared" ref="F73" si="33">(C73-D73)*10</f>
        <v>440</v>
      </c>
      <c r="G73" s="111">
        <f t="shared" ref="G73" si="34">F73/I73</f>
        <v>0.666666666666667</v>
      </c>
      <c r="H73" s="112" t="s">
        <v>33</v>
      </c>
      <c r="I73" s="128">
        <f>(C73-C64)*10</f>
        <v>660</v>
      </c>
      <c r="J73" s="498">
        <f>I73/F64</f>
        <v>66</v>
      </c>
    </row>
    <row r="74" ht="16.5" hidden="1" outlineLevel="1" spans="1:10">
      <c r="A74" s="333">
        <f>B74-B61</f>
        <v>16</v>
      </c>
      <c r="B74" s="102">
        <v>42977</v>
      </c>
      <c r="C74" s="88">
        <v>2708</v>
      </c>
      <c r="D74" s="88">
        <v>2676</v>
      </c>
      <c r="E74" s="250">
        <f t="shared" ref="E74" si="35">(C74-D74)/C74</f>
        <v>0.0118168389955687</v>
      </c>
      <c r="F74" s="88">
        <f t="shared" ref="F74" si="36">(C74-D74)*10</f>
        <v>320</v>
      </c>
      <c r="G74" s="111">
        <f t="shared" ref="G74" si="37">F74/I74</f>
        <v>0.551724137931034</v>
      </c>
      <c r="H74" s="112" t="s">
        <v>33</v>
      </c>
      <c r="I74" s="128">
        <f>(C74-C64)*10</f>
        <v>580</v>
      </c>
      <c r="J74" s="498">
        <f>I74/F64</f>
        <v>58</v>
      </c>
    </row>
    <row r="75" ht="16.5" hidden="1" outlineLevel="1" spans="1:10">
      <c r="A75" s="333">
        <f>B75-B61</f>
        <v>17</v>
      </c>
      <c r="B75" s="102">
        <v>42978</v>
      </c>
      <c r="C75" s="88">
        <v>2672</v>
      </c>
      <c r="D75" s="88">
        <v>2679</v>
      </c>
      <c r="E75" s="104">
        <f t="shared" ref="E75" si="38">(C75-D75)/C75</f>
        <v>-0.00261976047904192</v>
      </c>
      <c r="F75" s="88">
        <f t="shared" ref="F75" si="39">(C75-D75)*10</f>
        <v>-70</v>
      </c>
      <c r="G75" s="111"/>
      <c r="H75" s="254" t="s">
        <v>40</v>
      </c>
      <c r="I75" s="128">
        <f>(C75-C64)*10</f>
        <v>220</v>
      </c>
      <c r="J75" s="498">
        <f>I75/F64</f>
        <v>22</v>
      </c>
    </row>
    <row r="76" ht="17.25" hidden="1" outlineLevel="1" spans="1:10">
      <c r="A76" s="435"/>
      <c r="B76" s="219"/>
      <c r="C76" s="69"/>
      <c r="D76" s="69"/>
      <c r="E76" s="436"/>
      <c r="F76" s="69"/>
      <c r="G76" s="69"/>
      <c r="H76" s="69"/>
      <c r="I76" s="71"/>
      <c r="J76" s="120"/>
    </row>
    <row r="77" ht="17.25" collapsed="1" spans="1:10">
      <c r="A77" s="437">
        <v>14</v>
      </c>
      <c r="B77" s="405">
        <v>42979</v>
      </c>
      <c r="C77" s="416">
        <v>2704</v>
      </c>
      <c r="D77" s="416">
        <v>2683</v>
      </c>
      <c r="E77" s="438">
        <f t="shared" ref="E77" si="40">(C77-D77)/C77</f>
        <v>0.00776627218934911</v>
      </c>
      <c r="F77" s="406">
        <f t="shared" ref="F77" si="41">(C77-D77)*10</f>
        <v>210</v>
      </c>
      <c r="G77" s="416">
        <v>2616</v>
      </c>
      <c r="H77" s="417">
        <f>(G77-C77)*10</f>
        <v>-880</v>
      </c>
      <c r="I77" s="419">
        <f>(-H77-F77)/F77</f>
        <v>3.19047619047619</v>
      </c>
      <c r="J77" s="116" t="s">
        <v>169</v>
      </c>
    </row>
    <row r="78" ht="17.25" hidden="1" outlineLevel="2" spans="1:10">
      <c r="A78" s="439" t="s">
        <v>168</v>
      </c>
      <c r="B78" s="440"/>
      <c r="C78" s="440"/>
      <c r="D78" s="440"/>
      <c r="E78" s="440"/>
      <c r="F78" s="440"/>
      <c r="G78" s="440"/>
      <c r="H78" s="440"/>
      <c r="I78" s="440"/>
      <c r="J78" s="499"/>
    </row>
    <row r="79" ht="36" hidden="1" outlineLevel="2" spans="1:10">
      <c r="A79" s="441" t="s">
        <v>23</v>
      </c>
      <c r="B79" s="442" t="s">
        <v>14</v>
      </c>
      <c r="C79" s="443" t="s">
        <v>15</v>
      </c>
      <c r="D79" s="443" t="s">
        <v>9</v>
      </c>
      <c r="E79" s="444" t="s">
        <v>16</v>
      </c>
      <c r="F79" s="443" t="s">
        <v>17</v>
      </c>
      <c r="G79" s="445" t="s">
        <v>26</v>
      </c>
      <c r="H79" s="443" t="s">
        <v>25</v>
      </c>
      <c r="I79" s="444" t="s">
        <v>19</v>
      </c>
      <c r="J79" s="500" t="s">
        <v>147</v>
      </c>
    </row>
    <row r="80" ht="16.5" hidden="1" outlineLevel="2" spans="1:10">
      <c r="A80" s="446" t="s">
        <v>153</v>
      </c>
      <c r="B80" s="447"/>
      <c r="C80" s="447"/>
      <c r="D80" s="447"/>
      <c r="E80" s="447"/>
      <c r="F80" s="447"/>
      <c r="G80" s="447"/>
      <c r="H80" s="447"/>
      <c r="I80" s="447"/>
      <c r="J80" s="501"/>
    </row>
    <row r="81" ht="16.5" hidden="1" outlineLevel="2" spans="1:10">
      <c r="A81" s="448">
        <f>B81-B81</f>
        <v>0</v>
      </c>
      <c r="B81" s="449">
        <v>42979</v>
      </c>
      <c r="C81" s="450">
        <v>2702</v>
      </c>
      <c r="D81" s="450">
        <v>2683</v>
      </c>
      <c r="E81" s="451">
        <f t="shared" ref="E81" si="42">(C81-D81)/C81</f>
        <v>0.00703182827535159</v>
      </c>
      <c r="F81" s="450">
        <f t="shared" ref="F81" si="43">(C81-D81)*10</f>
        <v>190</v>
      </c>
      <c r="G81" s="450"/>
      <c r="H81" s="452" t="s">
        <v>94</v>
      </c>
      <c r="I81" s="502"/>
      <c r="J81" s="503"/>
    </row>
    <row r="82" ht="16.5" hidden="1" outlineLevel="2" spans="1:10">
      <c r="A82" s="448">
        <f>B82-B82</f>
        <v>0</v>
      </c>
      <c r="B82" s="449">
        <v>42979</v>
      </c>
      <c r="C82" s="450">
        <v>2704</v>
      </c>
      <c r="D82" s="450">
        <v>2683</v>
      </c>
      <c r="E82" s="451">
        <f t="shared" ref="E82" si="44">(C82-D82)/C82</f>
        <v>0.00776627218934911</v>
      </c>
      <c r="F82" s="450">
        <f t="shared" ref="F82" si="45">(C82-D82)*10</f>
        <v>210</v>
      </c>
      <c r="G82" s="453">
        <f>F82/I82</f>
        <v>10.5</v>
      </c>
      <c r="H82" s="452" t="s">
        <v>32</v>
      </c>
      <c r="I82" s="504">
        <f>(C82-C81)*10</f>
        <v>20</v>
      </c>
      <c r="J82" s="505">
        <f>I82/F81</f>
        <v>0.105263157894737</v>
      </c>
    </row>
    <row r="83" ht="16.5" hidden="1" outlineLevel="2" spans="1:10">
      <c r="A83" s="454">
        <f>B83-B82</f>
        <v>3</v>
      </c>
      <c r="B83" s="455">
        <v>42982</v>
      </c>
      <c r="C83" s="456">
        <v>2676</v>
      </c>
      <c r="D83" s="456">
        <v>2678</v>
      </c>
      <c r="E83" s="457">
        <f t="shared" ref="E83" si="46">(C83-D83)/C83</f>
        <v>-0.000747384155455904</v>
      </c>
      <c r="F83" s="458" t="s">
        <v>170</v>
      </c>
      <c r="G83" s="459"/>
      <c r="H83" s="96" t="s">
        <v>40</v>
      </c>
      <c r="I83" s="456">
        <f>(C83-C81)*10</f>
        <v>-260</v>
      </c>
      <c r="J83" s="506">
        <f>(-I83-F81)/F81</f>
        <v>0.368421052631579</v>
      </c>
    </row>
    <row r="84" ht="16.5" spans="1:9">
      <c r="A84" s="460"/>
      <c r="B84" s="73"/>
      <c r="C84" s="74"/>
      <c r="D84" s="74"/>
      <c r="E84" s="75"/>
      <c r="F84" s="74"/>
      <c r="G84" s="74"/>
      <c r="H84" s="461"/>
      <c r="I84" s="507"/>
    </row>
    <row r="85" ht="17.25" spans="1:9">
      <c r="A85" s="462"/>
      <c r="B85" s="355"/>
      <c r="C85" s="356"/>
      <c r="D85" s="356"/>
      <c r="E85" s="357"/>
      <c r="F85" s="356"/>
      <c r="G85" s="356"/>
      <c r="H85" s="463"/>
      <c r="I85" s="373"/>
    </row>
    <row r="86" ht="14.25"/>
    <row r="87" ht="14.25" collapsed="1" spans="1:9">
      <c r="A87" s="150" t="s">
        <v>32</v>
      </c>
      <c r="B87" s="464"/>
      <c r="C87" s="464"/>
      <c r="D87" s="464"/>
      <c r="E87" s="464"/>
      <c r="F87" s="464"/>
      <c r="G87" s="464"/>
      <c r="H87" s="464"/>
      <c r="I87" s="508"/>
    </row>
    <row r="88" hidden="1" customHeight="1" outlineLevel="1" spans="1:9">
      <c r="A88" s="465" t="s">
        <v>155</v>
      </c>
      <c r="B88" s="466"/>
      <c r="C88" s="467"/>
      <c r="D88" s="468" t="s">
        <v>25</v>
      </c>
      <c r="E88" s="469" t="s">
        <v>102</v>
      </c>
      <c r="F88" s="467"/>
      <c r="G88" s="469" t="s">
        <v>103</v>
      </c>
      <c r="H88" s="466"/>
      <c r="I88" s="509"/>
    </row>
    <row r="89" hidden="1" customHeight="1" outlineLevel="1" spans="1:9">
      <c r="A89" s="154" t="s">
        <v>104</v>
      </c>
      <c r="B89" s="155" t="s">
        <v>171</v>
      </c>
      <c r="C89" s="156"/>
      <c r="D89" s="157" t="s">
        <v>157</v>
      </c>
      <c r="E89" s="470" t="s">
        <v>107</v>
      </c>
      <c r="F89" s="471"/>
      <c r="G89" s="472" t="s">
        <v>158</v>
      </c>
      <c r="H89" s="473"/>
      <c r="I89" s="510"/>
    </row>
    <row r="90" hidden="1" customHeight="1" outlineLevel="1" spans="1:9">
      <c r="A90" s="154" t="s">
        <v>104</v>
      </c>
      <c r="B90" s="155" t="s">
        <v>172</v>
      </c>
      <c r="C90" s="156"/>
      <c r="D90" s="159" t="s">
        <v>160</v>
      </c>
      <c r="E90" s="470" t="s">
        <v>111</v>
      </c>
      <c r="F90" s="471"/>
      <c r="G90" s="155" t="s">
        <v>112</v>
      </c>
      <c r="H90" s="474"/>
      <c r="I90" s="511"/>
    </row>
    <row r="91" hidden="1" outlineLevel="1" spans="1:9">
      <c r="A91" s="475" t="s">
        <v>112</v>
      </c>
      <c r="B91" s="476"/>
      <c r="C91" s="477"/>
      <c r="D91" s="476"/>
      <c r="E91" s="476"/>
      <c r="F91" s="477"/>
      <c r="G91" s="476"/>
      <c r="H91" s="476"/>
      <c r="I91" s="512"/>
    </row>
    <row r="92" hidden="1" outlineLevel="1" spans="1:9">
      <c r="A92" s="478" t="s">
        <v>104</v>
      </c>
      <c r="B92" s="479" t="s">
        <v>173</v>
      </c>
      <c r="C92" s="480"/>
      <c r="D92" s="481" t="s">
        <v>157</v>
      </c>
      <c r="E92" s="482" t="s">
        <v>107</v>
      </c>
      <c r="F92" s="482"/>
      <c r="G92" s="483" t="s">
        <v>158</v>
      </c>
      <c r="H92" s="483"/>
      <c r="I92" s="513"/>
    </row>
    <row r="93" hidden="1" outlineLevel="1" spans="1:9">
      <c r="A93" s="154" t="s">
        <v>104</v>
      </c>
      <c r="B93" s="160" t="s">
        <v>172</v>
      </c>
      <c r="C93" s="160"/>
      <c r="D93" s="159" t="s">
        <v>160</v>
      </c>
      <c r="E93" s="158" t="s">
        <v>111</v>
      </c>
      <c r="F93" s="158"/>
      <c r="G93" s="160" t="s">
        <v>112</v>
      </c>
      <c r="H93" s="160"/>
      <c r="I93" s="195"/>
    </row>
    <row r="94" hidden="1" outlineLevel="1" spans="1:10">
      <c r="A94" s="484" t="s">
        <v>174</v>
      </c>
      <c r="B94" s="485"/>
      <c r="C94" s="486"/>
      <c r="D94" s="487" t="s">
        <v>25</v>
      </c>
      <c r="E94" s="488" t="s">
        <v>102</v>
      </c>
      <c r="F94" s="486"/>
      <c r="G94" s="488" t="s">
        <v>103</v>
      </c>
      <c r="H94" s="485"/>
      <c r="I94" s="514"/>
      <c r="J94" s="515" t="s">
        <v>175</v>
      </c>
    </row>
    <row r="95" hidden="1" outlineLevel="1" spans="1:10">
      <c r="A95" s="154" t="s">
        <v>176</v>
      </c>
      <c r="B95" s="155" t="s">
        <v>177</v>
      </c>
      <c r="C95" s="156"/>
      <c r="D95" s="157" t="s">
        <v>178</v>
      </c>
      <c r="E95" s="470" t="s">
        <v>179</v>
      </c>
      <c r="F95" s="471"/>
      <c r="G95" s="472" t="s">
        <v>180</v>
      </c>
      <c r="H95" s="473"/>
      <c r="I95" s="510"/>
      <c r="J95" s="516"/>
    </row>
    <row r="96" hidden="1" outlineLevel="1" spans="1:10">
      <c r="A96" s="154" t="s">
        <v>104</v>
      </c>
      <c r="B96" s="155" t="s">
        <v>181</v>
      </c>
      <c r="C96" s="156"/>
      <c r="D96" s="157" t="s">
        <v>182</v>
      </c>
      <c r="E96" s="470" t="s">
        <v>107</v>
      </c>
      <c r="F96" s="471"/>
      <c r="G96" s="472" t="s">
        <v>158</v>
      </c>
      <c r="H96" s="473"/>
      <c r="I96" s="510"/>
      <c r="J96" s="516"/>
    </row>
    <row r="97" ht="29.25" hidden="1" customHeight="1" outlineLevel="1" spans="1:10">
      <c r="A97" s="173" t="s">
        <v>104</v>
      </c>
      <c r="B97" s="489" t="s">
        <v>183</v>
      </c>
      <c r="C97" s="166"/>
      <c r="D97" s="268" t="s">
        <v>160</v>
      </c>
      <c r="E97" s="490" t="s">
        <v>111</v>
      </c>
      <c r="F97" s="491"/>
      <c r="G97" s="489" t="s">
        <v>112</v>
      </c>
      <c r="H97" s="492"/>
      <c r="I97" s="517"/>
      <c r="J97" s="516"/>
    </row>
    <row r="98" ht="14.25"/>
    <row r="99" ht="17.25" collapsed="1" spans="1:9">
      <c r="A99" s="493" t="s">
        <v>40</v>
      </c>
      <c r="B99" s="494"/>
      <c r="C99" s="494"/>
      <c r="D99" s="494"/>
      <c r="E99" s="494"/>
      <c r="F99" s="494"/>
      <c r="G99" s="494"/>
      <c r="H99" s="494"/>
      <c r="I99" s="518"/>
    </row>
    <row r="100" hidden="1" customHeight="1" outlineLevel="1" spans="1:9">
      <c r="A100" s="465" t="s">
        <v>117</v>
      </c>
      <c r="B100" s="467"/>
      <c r="C100" s="469" t="s">
        <v>25</v>
      </c>
      <c r="D100" s="466"/>
      <c r="E100" s="466"/>
      <c r="F100" s="466"/>
      <c r="G100" s="466"/>
      <c r="H100" s="466"/>
      <c r="I100" s="509"/>
    </row>
    <row r="101" ht="14.25" hidden="1" customHeight="1" outlineLevel="1" spans="1:9">
      <c r="A101" s="173" t="s">
        <v>104</v>
      </c>
      <c r="B101" s="169" t="s">
        <v>118</v>
      </c>
      <c r="C101" s="495" t="s">
        <v>184</v>
      </c>
      <c r="D101" s="496"/>
      <c r="E101" s="496"/>
      <c r="F101" s="496"/>
      <c r="G101" s="496"/>
      <c r="H101" s="496"/>
      <c r="I101" s="519"/>
    </row>
    <row r="102" ht="14.25" hidden="1" customHeight="1" outlineLevel="1" spans="1:9">
      <c r="A102" s="465" t="s">
        <v>174</v>
      </c>
      <c r="B102" s="467"/>
      <c r="C102" s="469" t="s">
        <v>25</v>
      </c>
      <c r="D102" s="466"/>
      <c r="E102" s="466"/>
      <c r="F102" s="466"/>
      <c r="G102" s="466"/>
      <c r="H102" s="466"/>
      <c r="I102" s="509"/>
    </row>
    <row r="103" ht="14.25" hidden="1" customHeight="1" outlineLevel="1" spans="1:9">
      <c r="A103" s="173" t="s">
        <v>104</v>
      </c>
      <c r="B103" s="169" t="s">
        <v>118</v>
      </c>
      <c r="C103" s="495" t="s">
        <v>185</v>
      </c>
      <c r="D103" s="496"/>
      <c r="E103" s="496"/>
      <c r="F103" s="496"/>
      <c r="G103" s="496"/>
      <c r="H103" s="496"/>
      <c r="I103" s="519"/>
    </row>
    <row r="104" ht="14.25"/>
    <row r="105" ht="17.25" collapsed="1" spans="1:9">
      <c r="A105" s="176" t="s">
        <v>33</v>
      </c>
      <c r="B105" s="177"/>
      <c r="C105" s="177"/>
      <c r="D105" s="177"/>
      <c r="E105" s="177"/>
      <c r="F105" s="172"/>
      <c r="G105" s="172"/>
      <c r="H105" s="172"/>
      <c r="I105" s="197"/>
    </row>
    <row r="106" hidden="1" outlineLevel="1" spans="1:9">
      <c r="A106" s="151" t="s">
        <v>117</v>
      </c>
      <c r="B106" s="153"/>
      <c r="C106" s="152" t="s">
        <v>25</v>
      </c>
      <c r="D106" s="153"/>
      <c r="E106" s="153"/>
      <c r="F106" s="153"/>
      <c r="G106" s="153"/>
      <c r="H106" s="153"/>
      <c r="I106" s="198"/>
    </row>
    <row r="107" ht="14.25" hidden="1" outlineLevel="1" spans="1:9">
      <c r="A107" s="173" t="s">
        <v>104</v>
      </c>
      <c r="B107" s="169" t="s">
        <v>186</v>
      </c>
      <c r="C107" s="174" t="s">
        <v>184</v>
      </c>
      <c r="D107" s="175"/>
      <c r="E107" s="175"/>
      <c r="F107" s="175"/>
      <c r="G107" s="175"/>
      <c r="H107" s="175"/>
      <c r="I107" s="199"/>
    </row>
    <row r="108" ht="14.25"/>
    <row r="109" ht="17.25" collapsed="1" spans="1:9">
      <c r="A109" s="178" t="s">
        <v>35</v>
      </c>
      <c r="B109" s="179"/>
      <c r="C109" s="179"/>
      <c r="D109" s="179"/>
      <c r="E109" s="179"/>
      <c r="F109" s="172"/>
      <c r="G109" s="172"/>
      <c r="H109" s="172"/>
      <c r="I109" s="197"/>
    </row>
    <row r="110" hidden="1" outlineLevel="1" spans="1:9">
      <c r="A110" s="151" t="s">
        <v>121</v>
      </c>
      <c r="B110" s="152"/>
      <c r="C110" s="153"/>
      <c r="D110" s="152" t="s">
        <v>25</v>
      </c>
      <c r="E110" s="152" t="s">
        <v>102</v>
      </c>
      <c r="F110" s="153"/>
      <c r="G110" s="152" t="s">
        <v>103</v>
      </c>
      <c r="H110" s="152"/>
      <c r="I110" s="193"/>
    </row>
    <row r="111" ht="30" hidden="1" customHeight="1" outlineLevel="1" spans="1:9">
      <c r="A111" s="154" t="s">
        <v>104</v>
      </c>
      <c r="B111" s="160" t="s">
        <v>187</v>
      </c>
      <c r="C111" s="161"/>
      <c r="D111" s="157" t="s">
        <v>123</v>
      </c>
      <c r="E111" s="157" t="s">
        <v>124</v>
      </c>
      <c r="F111" s="161"/>
      <c r="G111" s="497" t="s">
        <v>188</v>
      </c>
      <c r="H111" s="180"/>
      <c r="I111" s="200"/>
    </row>
    <row r="112" ht="14.25" hidden="1" outlineLevel="1" spans="1:9">
      <c r="A112" s="173" t="s">
        <v>104</v>
      </c>
      <c r="B112" s="169" t="s">
        <v>189</v>
      </c>
      <c r="C112" s="175"/>
      <c r="D112" s="169"/>
      <c r="E112" s="169"/>
      <c r="F112" s="175"/>
      <c r="G112" s="169" t="s">
        <v>33</v>
      </c>
      <c r="H112" s="175"/>
      <c r="I112" s="199"/>
    </row>
  </sheetData>
  <mergeCells count="67">
    <mergeCell ref="A2:I2"/>
    <mergeCell ref="A7:J7"/>
    <mergeCell ref="A14:J14"/>
    <mergeCell ref="A18:J18"/>
    <mergeCell ref="A23:J23"/>
    <mergeCell ref="A25:J25"/>
    <mergeCell ref="A45:J45"/>
    <mergeCell ref="A48:J48"/>
    <mergeCell ref="A50:J50"/>
    <mergeCell ref="A58:J58"/>
    <mergeCell ref="A60:J60"/>
    <mergeCell ref="A78:J78"/>
    <mergeCell ref="A80:J80"/>
    <mergeCell ref="F83:G83"/>
    <mergeCell ref="A87:I87"/>
    <mergeCell ref="A88:C88"/>
    <mergeCell ref="E88:F88"/>
    <mergeCell ref="G88:I88"/>
    <mergeCell ref="B89:C89"/>
    <mergeCell ref="E89:F89"/>
    <mergeCell ref="G89:I89"/>
    <mergeCell ref="B90:C90"/>
    <mergeCell ref="E90:F90"/>
    <mergeCell ref="G90:I90"/>
    <mergeCell ref="A91:C91"/>
    <mergeCell ref="E91:F91"/>
    <mergeCell ref="G91:I91"/>
    <mergeCell ref="B92:C92"/>
    <mergeCell ref="E92:F92"/>
    <mergeCell ref="G92:I92"/>
    <mergeCell ref="B93:C93"/>
    <mergeCell ref="E93:F93"/>
    <mergeCell ref="G93:I93"/>
    <mergeCell ref="A94:C94"/>
    <mergeCell ref="E94:F94"/>
    <mergeCell ref="G94:I94"/>
    <mergeCell ref="B95:C95"/>
    <mergeCell ref="E95:F95"/>
    <mergeCell ref="G95:I95"/>
    <mergeCell ref="B96:C96"/>
    <mergeCell ref="E96:F96"/>
    <mergeCell ref="G96:I96"/>
    <mergeCell ref="B97:C97"/>
    <mergeCell ref="E97:F97"/>
    <mergeCell ref="G97:I97"/>
    <mergeCell ref="A99:I99"/>
    <mergeCell ref="A100:B100"/>
    <mergeCell ref="C100:I100"/>
    <mergeCell ref="C101:I101"/>
    <mergeCell ref="A102:B102"/>
    <mergeCell ref="C102:I102"/>
    <mergeCell ref="C103:I103"/>
    <mergeCell ref="A105:I105"/>
    <mergeCell ref="A106:B106"/>
    <mergeCell ref="C106:I106"/>
    <mergeCell ref="C107:I107"/>
    <mergeCell ref="A109:I109"/>
    <mergeCell ref="A110:C110"/>
    <mergeCell ref="E110:F110"/>
    <mergeCell ref="G110:I110"/>
    <mergeCell ref="B111:C111"/>
    <mergeCell ref="E111:F111"/>
    <mergeCell ref="G111:I111"/>
    <mergeCell ref="B112:C112"/>
    <mergeCell ref="E112:F112"/>
    <mergeCell ref="G112:I112"/>
    <mergeCell ref="J94:J9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87"/>
  <sheetViews>
    <sheetView workbookViewId="0">
      <pane ySplit="1" topLeftCell="A22" activePane="bottomLeft" state="frozen"/>
      <selection/>
      <selection pane="bottomLeft" activeCell="I27" sqref="I27"/>
    </sheetView>
  </sheetViews>
  <sheetFormatPr defaultColWidth="9" defaultRowHeight="13.5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83333333333" customWidth="1"/>
  </cols>
  <sheetData>
    <row r="1" spans="1:9">
      <c r="A1" s="48" t="s">
        <v>13</v>
      </c>
      <c r="B1" s="49" t="s">
        <v>14</v>
      </c>
      <c r="C1" s="50" t="s">
        <v>87</v>
      </c>
      <c r="D1" s="50" t="s">
        <v>3</v>
      </c>
      <c r="E1" s="51" t="s">
        <v>16</v>
      </c>
      <c r="F1" s="50" t="s">
        <v>17</v>
      </c>
      <c r="G1" s="50" t="s">
        <v>88</v>
      </c>
      <c r="H1" s="50" t="s">
        <v>19</v>
      </c>
      <c r="I1" s="113" t="s">
        <v>20</v>
      </c>
    </row>
    <row r="2" ht="16.5" spans="1:9">
      <c r="A2" s="52" t="s">
        <v>190</v>
      </c>
      <c r="B2" s="319"/>
      <c r="C2" s="319"/>
      <c r="D2" s="319"/>
      <c r="E2" s="319"/>
      <c r="F2" s="319"/>
      <c r="G2" s="319"/>
      <c r="H2" s="319"/>
      <c r="I2" s="358"/>
    </row>
    <row r="3" ht="17.25" spans="1:9">
      <c r="A3" s="54">
        <v>1</v>
      </c>
      <c r="B3" s="55">
        <v>41702</v>
      </c>
      <c r="C3" s="56">
        <v>4256</v>
      </c>
      <c r="D3" s="56">
        <v>4345</v>
      </c>
      <c r="E3" s="320">
        <f t="shared" ref="E3:E22" si="0">-(C3-D3)/C3</f>
        <v>0.0209116541353383</v>
      </c>
      <c r="F3" s="56">
        <f>-(C3-D3)*10</f>
        <v>890</v>
      </c>
      <c r="G3" s="56">
        <v>4214</v>
      </c>
      <c r="H3" s="58">
        <f t="shared" ref="H3:H22" si="1">(C3-G3)*10</f>
        <v>420</v>
      </c>
      <c r="I3" s="115">
        <f>H3/(F3)</f>
        <v>0.471910112359551</v>
      </c>
    </row>
    <row r="4" ht="17.25" collapsed="1" spans="1:10">
      <c r="A4" s="54">
        <v>2</v>
      </c>
      <c r="B4" s="55">
        <v>41907</v>
      </c>
      <c r="C4" s="56">
        <v>4064</v>
      </c>
      <c r="D4" s="56">
        <v>4247</v>
      </c>
      <c r="E4" s="57">
        <f t="shared" si="0"/>
        <v>0.0450295275590551</v>
      </c>
      <c r="F4" s="56">
        <f t="shared" ref="F4:F22" si="2">-(C4-D4)*10</f>
        <v>1830</v>
      </c>
      <c r="G4" s="56">
        <v>2932</v>
      </c>
      <c r="H4" s="58">
        <f t="shared" si="1"/>
        <v>11320</v>
      </c>
      <c r="I4" s="115">
        <f>H4/(F4)</f>
        <v>6.18579234972678</v>
      </c>
      <c r="J4" s="116" t="s">
        <v>90</v>
      </c>
    </row>
    <row r="5" ht="16.5" hidden="1" outlineLevel="1" spans="1:10">
      <c r="A5" s="217" t="s">
        <v>191</v>
      </c>
      <c r="B5" s="218"/>
      <c r="C5" s="218"/>
      <c r="D5" s="218"/>
      <c r="E5" s="218"/>
      <c r="F5" s="218"/>
      <c r="G5" s="218"/>
      <c r="H5" s="218"/>
      <c r="I5" s="218"/>
      <c r="J5" s="235"/>
    </row>
    <row r="6" ht="36" hidden="1" outlineLevel="1" spans="1:10">
      <c r="A6" s="61" t="s">
        <v>23</v>
      </c>
      <c r="B6" s="62" t="s">
        <v>14</v>
      </c>
      <c r="C6" s="63" t="s">
        <v>87</v>
      </c>
      <c r="D6" s="63" t="s">
        <v>3</v>
      </c>
      <c r="E6" s="64" t="s">
        <v>16</v>
      </c>
      <c r="F6" s="63" t="s">
        <v>17</v>
      </c>
      <c r="G6" s="65" t="s">
        <v>26</v>
      </c>
      <c r="H6" s="63" t="s">
        <v>25</v>
      </c>
      <c r="I6" s="64" t="s">
        <v>19</v>
      </c>
      <c r="J6" s="118" t="s">
        <v>147</v>
      </c>
    </row>
    <row r="7" ht="17.25" hidden="1" outlineLevel="1" spans="1:10">
      <c r="A7" s="66">
        <f>B7-B4</f>
        <v>4</v>
      </c>
      <c r="B7" s="219">
        <v>41911</v>
      </c>
      <c r="C7" s="69">
        <v>4148</v>
      </c>
      <c r="D7" s="69"/>
      <c r="E7" s="70"/>
      <c r="F7" s="71"/>
      <c r="G7" s="69"/>
      <c r="H7" s="321"/>
      <c r="I7" s="236">
        <f>(C7-G4)*10</f>
        <v>12160</v>
      </c>
      <c r="J7" s="237"/>
    </row>
    <row r="8" ht="17.25" collapsed="1" spans="1:10">
      <c r="A8" s="72">
        <v>3</v>
      </c>
      <c r="B8" s="73">
        <v>42152</v>
      </c>
      <c r="C8" s="74">
        <v>3070</v>
      </c>
      <c r="D8" s="74">
        <v>3220</v>
      </c>
      <c r="E8" s="75">
        <f t="shared" si="0"/>
        <v>0.0488599348534202</v>
      </c>
      <c r="F8" s="74">
        <f t="shared" si="2"/>
        <v>1500</v>
      </c>
      <c r="G8" s="74">
        <v>2502</v>
      </c>
      <c r="H8" s="322">
        <f t="shared" si="1"/>
        <v>5680</v>
      </c>
      <c r="I8" s="359">
        <f>H8/(F8)</f>
        <v>3.78666666666667</v>
      </c>
      <c r="J8" s="116" t="s">
        <v>90</v>
      </c>
    </row>
    <row r="9" ht="16.5" hidden="1" outlineLevel="1" spans="1:10">
      <c r="A9" s="217" t="s">
        <v>192</v>
      </c>
      <c r="B9" s="218"/>
      <c r="C9" s="218"/>
      <c r="D9" s="218"/>
      <c r="E9" s="218"/>
      <c r="F9" s="218"/>
      <c r="G9" s="218"/>
      <c r="H9" s="218"/>
      <c r="I9" s="218"/>
      <c r="J9" s="235"/>
    </row>
    <row r="10" ht="36" hidden="1" outlineLevel="1" spans="1:10">
      <c r="A10" s="61" t="s">
        <v>23</v>
      </c>
      <c r="B10" s="62" t="s">
        <v>14</v>
      </c>
      <c r="C10" s="63" t="s">
        <v>87</v>
      </c>
      <c r="D10" s="63" t="s">
        <v>3</v>
      </c>
      <c r="E10" s="64" t="s">
        <v>16</v>
      </c>
      <c r="F10" s="63" t="s">
        <v>17</v>
      </c>
      <c r="G10" s="65" t="s">
        <v>26</v>
      </c>
      <c r="H10" s="63" t="s">
        <v>25</v>
      </c>
      <c r="I10" s="64" t="s">
        <v>19</v>
      </c>
      <c r="J10" s="118" t="s">
        <v>147</v>
      </c>
    </row>
    <row r="11" ht="17.25" hidden="1" outlineLevel="1" spans="1:10">
      <c r="A11" s="66">
        <f>B11-B8</f>
        <v>6</v>
      </c>
      <c r="B11" s="219">
        <v>42158</v>
      </c>
      <c r="C11" s="69">
        <v>3118</v>
      </c>
      <c r="D11" s="69"/>
      <c r="E11" s="70"/>
      <c r="F11" s="71"/>
      <c r="G11" s="69"/>
      <c r="H11" s="321"/>
      <c r="I11" s="236">
        <f>(C11-G8)*10</f>
        <v>6160</v>
      </c>
      <c r="J11" s="237"/>
    </row>
    <row r="12" ht="17.25" spans="1:9">
      <c r="A12" s="72">
        <v>4</v>
      </c>
      <c r="B12" s="73">
        <v>42265</v>
      </c>
      <c r="C12" s="74">
        <v>2372</v>
      </c>
      <c r="D12" s="74">
        <v>2417</v>
      </c>
      <c r="E12" s="323">
        <f t="shared" si="0"/>
        <v>0.0189713322091062</v>
      </c>
      <c r="F12" s="74">
        <f t="shared" si="2"/>
        <v>450</v>
      </c>
      <c r="G12" s="74">
        <v>2436</v>
      </c>
      <c r="H12" s="322">
        <f t="shared" si="1"/>
        <v>-640</v>
      </c>
      <c r="I12" s="360">
        <f>(-H12-F12)/F12</f>
        <v>0.422222222222222</v>
      </c>
    </row>
    <row r="13" ht="17.25" collapsed="1" spans="1:10">
      <c r="A13" s="54">
        <v>5</v>
      </c>
      <c r="B13" s="55">
        <v>42298</v>
      </c>
      <c r="C13" s="56">
        <v>2284</v>
      </c>
      <c r="D13" s="56">
        <v>2388</v>
      </c>
      <c r="E13" s="57">
        <f t="shared" si="0"/>
        <v>0.0455341506129597</v>
      </c>
      <c r="F13" s="56">
        <f t="shared" si="2"/>
        <v>1040</v>
      </c>
      <c r="G13" s="56">
        <v>1804</v>
      </c>
      <c r="H13" s="58">
        <f t="shared" si="1"/>
        <v>4800</v>
      </c>
      <c r="I13" s="115">
        <f>H13/(F13)</f>
        <v>4.61538461538461</v>
      </c>
      <c r="J13" s="116" t="s">
        <v>90</v>
      </c>
    </row>
    <row r="14" ht="16.5" hidden="1" outlineLevel="1" spans="1:10">
      <c r="A14" s="217" t="s">
        <v>193</v>
      </c>
      <c r="B14" s="218"/>
      <c r="C14" s="218"/>
      <c r="D14" s="218"/>
      <c r="E14" s="218"/>
      <c r="F14" s="218"/>
      <c r="G14" s="218"/>
      <c r="H14" s="218"/>
      <c r="I14" s="218"/>
      <c r="J14" s="235"/>
    </row>
    <row r="15" ht="36" hidden="1" outlineLevel="1" spans="1:10">
      <c r="A15" s="61" t="s">
        <v>23</v>
      </c>
      <c r="B15" s="62" t="s">
        <v>14</v>
      </c>
      <c r="C15" s="63" t="s">
        <v>87</v>
      </c>
      <c r="D15" s="63" t="s">
        <v>3</v>
      </c>
      <c r="E15" s="64" t="s">
        <v>16</v>
      </c>
      <c r="F15" s="63" t="s">
        <v>17</v>
      </c>
      <c r="G15" s="65" t="s">
        <v>26</v>
      </c>
      <c r="H15" s="63" t="s">
        <v>25</v>
      </c>
      <c r="I15" s="64" t="s">
        <v>19</v>
      </c>
      <c r="J15" s="118" t="s">
        <v>147</v>
      </c>
    </row>
    <row r="16" ht="17.25" hidden="1" outlineLevel="1" spans="1:10">
      <c r="A16" s="66">
        <f>B16-B13</f>
        <v>16</v>
      </c>
      <c r="B16" s="219">
        <v>42314</v>
      </c>
      <c r="C16" s="69">
        <v>2290</v>
      </c>
      <c r="D16" s="69"/>
      <c r="E16" s="70"/>
      <c r="F16" s="71"/>
      <c r="G16" s="69"/>
      <c r="H16" s="321"/>
      <c r="I16" s="236">
        <f>(C16-G13)*10</f>
        <v>4860</v>
      </c>
      <c r="J16" s="237"/>
    </row>
    <row r="17" ht="17.25" collapsed="1" spans="1:10">
      <c r="A17" s="54">
        <v>6</v>
      </c>
      <c r="B17" s="55">
        <v>42591</v>
      </c>
      <c r="C17" s="56">
        <v>1962</v>
      </c>
      <c r="D17" s="56">
        <v>2011</v>
      </c>
      <c r="E17" s="57">
        <f t="shared" si="0"/>
        <v>0.0249745158002039</v>
      </c>
      <c r="F17" s="56">
        <f t="shared" si="2"/>
        <v>490</v>
      </c>
      <c r="G17" s="56">
        <v>1876</v>
      </c>
      <c r="H17" s="58">
        <f t="shared" si="1"/>
        <v>860</v>
      </c>
      <c r="I17" s="115">
        <f>H17/(F17)</f>
        <v>1.75510204081633</v>
      </c>
      <c r="J17" s="116" t="s">
        <v>90</v>
      </c>
    </row>
    <row r="18" ht="16.5" hidden="1" outlineLevel="1" spans="1:10">
      <c r="A18" s="217" t="s">
        <v>193</v>
      </c>
      <c r="B18" s="218"/>
      <c r="C18" s="218"/>
      <c r="D18" s="218"/>
      <c r="E18" s="218"/>
      <c r="F18" s="218"/>
      <c r="G18" s="218"/>
      <c r="H18" s="218"/>
      <c r="I18" s="218"/>
      <c r="J18" s="235"/>
    </row>
    <row r="19" ht="36" hidden="1" outlineLevel="1" spans="1:10">
      <c r="A19" s="61" t="s">
        <v>23</v>
      </c>
      <c r="B19" s="62" t="s">
        <v>14</v>
      </c>
      <c r="C19" s="63" t="s">
        <v>87</v>
      </c>
      <c r="D19" s="63" t="s">
        <v>3</v>
      </c>
      <c r="E19" s="64" t="s">
        <v>16</v>
      </c>
      <c r="F19" s="63" t="s">
        <v>17</v>
      </c>
      <c r="G19" s="65" t="s">
        <v>26</v>
      </c>
      <c r="H19" s="63" t="s">
        <v>25</v>
      </c>
      <c r="I19" s="64" t="s">
        <v>19</v>
      </c>
      <c r="J19" s="118" t="s">
        <v>147</v>
      </c>
    </row>
    <row r="20" ht="17.25" hidden="1" outlineLevel="1" spans="1:10">
      <c r="A20" s="66">
        <f>B20-B17</f>
        <v>1</v>
      </c>
      <c r="B20" s="219">
        <v>42592</v>
      </c>
      <c r="C20" s="69">
        <v>1962</v>
      </c>
      <c r="D20" s="69"/>
      <c r="E20" s="70"/>
      <c r="F20" s="71"/>
      <c r="G20" s="69"/>
      <c r="H20" s="69"/>
      <c r="I20" s="236">
        <f>(C20-G17)*10</f>
        <v>860</v>
      </c>
      <c r="J20" s="237"/>
    </row>
    <row r="21" ht="17.25" spans="1:10">
      <c r="A21" s="54">
        <v>7</v>
      </c>
      <c r="B21" s="55">
        <v>42825</v>
      </c>
      <c r="C21" s="56">
        <v>2638</v>
      </c>
      <c r="D21" s="56">
        <v>2753</v>
      </c>
      <c r="E21" s="57">
        <f t="shared" si="0"/>
        <v>0.0435936315390447</v>
      </c>
      <c r="F21" s="56">
        <f t="shared" si="2"/>
        <v>1150</v>
      </c>
      <c r="G21" s="56">
        <v>2770</v>
      </c>
      <c r="H21" s="58">
        <f t="shared" si="1"/>
        <v>-1320</v>
      </c>
      <c r="I21" s="121">
        <f>(-H21-F21)/F21</f>
        <v>0.147826086956522</v>
      </c>
      <c r="J21" s="116" t="s">
        <v>90</v>
      </c>
    </row>
    <row r="22" ht="17.25" spans="1:10">
      <c r="A22" s="324">
        <v>8</v>
      </c>
      <c r="B22" s="325">
        <v>42845</v>
      </c>
      <c r="C22" s="326">
        <v>2538</v>
      </c>
      <c r="D22" s="326">
        <v>2654</v>
      </c>
      <c r="E22" s="327">
        <f t="shared" si="0"/>
        <v>0.0457052797478329</v>
      </c>
      <c r="F22" s="326">
        <f t="shared" si="2"/>
        <v>1160</v>
      </c>
      <c r="G22" s="326">
        <v>2388</v>
      </c>
      <c r="H22" s="328">
        <f t="shared" si="1"/>
        <v>1500</v>
      </c>
      <c r="I22" s="361">
        <f>H22/(F22)</f>
        <v>1.29310344827586</v>
      </c>
      <c r="J22" s="116" t="s">
        <v>90</v>
      </c>
    </row>
    <row r="23" ht="16.5" outlineLevel="1" spans="1:10">
      <c r="A23" s="217" t="s">
        <v>194</v>
      </c>
      <c r="B23" s="218"/>
      <c r="C23" s="218"/>
      <c r="D23" s="218"/>
      <c r="E23" s="218"/>
      <c r="F23" s="218"/>
      <c r="G23" s="218"/>
      <c r="H23" s="218"/>
      <c r="I23" s="218"/>
      <c r="J23" s="235"/>
    </row>
    <row r="24" ht="36" outlineLevel="1" spans="1:10">
      <c r="A24" s="61" t="s">
        <v>23</v>
      </c>
      <c r="B24" s="62" t="s">
        <v>14</v>
      </c>
      <c r="C24" s="63" t="s">
        <v>87</v>
      </c>
      <c r="D24" s="63" t="s">
        <v>3</v>
      </c>
      <c r="E24" s="64" t="s">
        <v>16</v>
      </c>
      <c r="F24" s="63" t="s">
        <v>17</v>
      </c>
      <c r="G24" s="65" t="s">
        <v>26</v>
      </c>
      <c r="H24" s="63" t="s">
        <v>25</v>
      </c>
      <c r="I24" s="64" t="s">
        <v>19</v>
      </c>
      <c r="J24" s="118" t="s">
        <v>147</v>
      </c>
    </row>
    <row r="25" ht="16.5" outlineLevel="1" spans="1:10">
      <c r="A25" s="101">
        <f>B25-B22</f>
        <v>7</v>
      </c>
      <c r="B25" s="102">
        <v>42852</v>
      </c>
      <c r="C25" s="103">
        <v>2566</v>
      </c>
      <c r="D25" s="103">
        <v>2619</v>
      </c>
      <c r="E25" s="250">
        <f t="shared" ref="E25:E31" si="3">-(C25-D25)/C25</f>
        <v>0.0206547155105222</v>
      </c>
      <c r="F25" s="125">
        <f t="shared" ref="F25:F31" si="4">-(C25-D25)*10</f>
        <v>530</v>
      </c>
      <c r="G25" s="103" t="s">
        <v>150</v>
      </c>
      <c r="H25" s="329" t="s">
        <v>32</v>
      </c>
      <c r="I25" s="352"/>
      <c r="J25" s="272"/>
    </row>
    <row r="26" ht="16.5" outlineLevel="1" spans="1:10">
      <c r="A26" s="101">
        <f>B26-B22</f>
        <v>55</v>
      </c>
      <c r="B26" s="102">
        <v>42900</v>
      </c>
      <c r="C26" s="103">
        <v>2330</v>
      </c>
      <c r="D26" s="103">
        <v>2460</v>
      </c>
      <c r="E26" s="250">
        <f t="shared" si="3"/>
        <v>0.055793991416309</v>
      </c>
      <c r="F26" s="103">
        <f t="shared" si="4"/>
        <v>1300</v>
      </c>
      <c r="G26" s="330">
        <f t="shared" ref="G26:G31" si="5">(F26)/I26</f>
        <v>0.550847457627119</v>
      </c>
      <c r="H26" s="112" t="s">
        <v>33</v>
      </c>
      <c r="I26" s="362">
        <f>(C25-C26)*10</f>
        <v>2360</v>
      </c>
      <c r="J26" s="274">
        <f>I26/(F25)</f>
        <v>4.45283018867925</v>
      </c>
    </row>
    <row r="27" ht="16.5" outlineLevel="1" spans="1:10">
      <c r="A27" s="101">
        <f>B27-B22</f>
        <v>56</v>
      </c>
      <c r="B27" s="102">
        <v>42901</v>
      </c>
      <c r="C27" s="103">
        <v>2296</v>
      </c>
      <c r="D27" s="103">
        <v>2450</v>
      </c>
      <c r="E27" s="250">
        <f t="shared" si="3"/>
        <v>0.0670731707317073</v>
      </c>
      <c r="F27" s="103">
        <f t="shared" si="4"/>
        <v>1540</v>
      </c>
      <c r="G27" s="330">
        <f t="shared" si="5"/>
        <v>0.57037037037037</v>
      </c>
      <c r="H27" s="112" t="s">
        <v>33</v>
      </c>
      <c r="I27" s="362">
        <f>(C25-C27)*10</f>
        <v>2700</v>
      </c>
      <c r="J27" s="274">
        <f>I27/(F25)</f>
        <v>5.09433962264151</v>
      </c>
    </row>
    <row r="28" ht="16.5" outlineLevel="1" spans="1:10">
      <c r="A28" s="101">
        <f>B28-B22</f>
        <v>57</v>
      </c>
      <c r="B28" s="102">
        <v>42902</v>
      </c>
      <c r="C28" s="103">
        <v>2310</v>
      </c>
      <c r="D28" s="103">
        <v>2440</v>
      </c>
      <c r="E28" s="250">
        <f t="shared" si="3"/>
        <v>0.0562770562770563</v>
      </c>
      <c r="F28" s="103">
        <f t="shared" si="4"/>
        <v>1300</v>
      </c>
      <c r="G28" s="330">
        <f t="shared" si="5"/>
        <v>0.5078125</v>
      </c>
      <c r="H28" s="112" t="s">
        <v>33</v>
      </c>
      <c r="I28" s="362">
        <f>(C25-C28)*10</f>
        <v>2560</v>
      </c>
      <c r="J28" s="274">
        <f>I28/(F25)</f>
        <v>4.83018867924528</v>
      </c>
    </row>
    <row r="29" ht="16.5" outlineLevel="1" spans="1:10">
      <c r="A29" s="101">
        <f>B29-B22</f>
        <v>60</v>
      </c>
      <c r="B29" s="102">
        <v>42905</v>
      </c>
      <c r="C29" s="103">
        <v>2308</v>
      </c>
      <c r="D29" s="103">
        <v>2430</v>
      </c>
      <c r="E29" s="250">
        <f t="shared" si="3"/>
        <v>0.0528596187175043</v>
      </c>
      <c r="F29" s="103">
        <f t="shared" si="4"/>
        <v>1220</v>
      </c>
      <c r="G29" s="330">
        <f t="shared" si="5"/>
        <v>0.472868217054264</v>
      </c>
      <c r="H29" s="112" t="s">
        <v>33</v>
      </c>
      <c r="I29" s="362">
        <f>(C25-C29)*10</f>
        <v>2580</v>
      </c>
      <c r="J29" s="274">
        <f>I29/(F25)</f>
        <v>4.86792452830189</v>
      </c>
    </row>
    <row r="30" ht="16.5" outlineLevel="1" spans="1:10">
      <c r="A30" s="101">
        <f>B30-B22</f>
        <v>61</v>
      </c>
      <c r="B30" s="102">
        <v>42906</v>
      </c>
      <c r="C30" s="103">
        <v>2324</v>
      </c>
      <c r="D30" s="103">
        <v>2423</v>
      </c>
      <c r="E30" s="250">
        <f t="shared" si="3"/>
        <v>0.0425989672977625</v>
      </c>
      <c r="F30" s="103">
        <f t="shared" si="4"/>
        <v>990</v>
      </c>
      <c r="G30" s="330">
        <f t="shared" si="5"/>
        <v>0.409090909090909</v>
      </c>
      <c r="H30" s="112" t="s">
        <v>33</v>
      </c>
      <c r="I30" s="362">
        <f>(C25-C30)*10</f>
        <v>2420</v>
      </c>
      <c r="J30" s="274">
        <f>I30/(F25)</f>
        <v>4.56603773584906</v>
      </c>
    </row>
    <row r="31" ht="16.5" outlineLevel="1" spans="1:10">
      <c r="A31" s="101">
        <f>B31-B22</f>
        <v>62</v>
      </c>
      <c r="B31" s="102">
        <v>42907</v>
      </c>
      <c r="C31" s="88">
        <v>2272</v>
      </c>
      <c r="D31" s="88">
        <v>2419</v>
      </c>
      <c r="E31" s="89">
        <f t="shared" si="3"/>
        <v>0.0647007042253521</v>
      </c>
      <c r="F31" s="88">
        <f t="shared" si="4"/>
        <v>1470</v>
      </c>
      <c r="G31" s="330">
        <f t="shared" si="5"/>
        <v>0.5</v>
      </c>
      <c r="H31" s="112" t="s">
        <v>33</v>
      </c>
      <c r="I31" s="362">
        <f>(C25-C31)*10</f>
        <v>2940</v>
      </c>
      <c r="J31" s="274">
        <f>I31/(F25)</f>
        <v>5.54716981132075</v>
      </c>
    </row>
    <row r="32" ht="16.5" outlineLevel="1" spans="1:10">
      <c r="A32" s="101">
        <f>B32-B22</f>
        <v>63</v>
      </c>
      <c r="B32" s="102">
        <v>42908</v>
      </c>
      <c r="C32" s="88">
        <v>2256</v>
      </c>
      <c r="D32" s="88">
        <v>2412</v>
      </c>
      <c r="E32" s="89">
        <f t="shared" ref="E32" si="6">-(C32-D32)/C32</f>
        <v>0.0691489361702128</v>
      </c>
      <c r="F32" s="88">
        <f t="shared" ref="F32" si="7">-(C32-D32)*10</f>
        <v>1560</v>
      </c>
      <c r="G32" s="330">
        <f t="shared" ref="G32" si="8">(F32)/I32</f>
        <v>0.503225806451613</v>
      </c>
      <c r="H32" s="112" t="s">
        <v>33</v>
      </c>
      <c r="I32" s="362">
        <f>(C25-C32)*10</f>
        <v>3100</v>
      </c>
      <c r="J32" s="274">
        <f>I32/(F25)</f>
        <v>5.84905660377358</v>
      </c>
    </row>
    <row r="33" ht="16.5" outlineLevel="1" spans="1:10">
      <c r="A33" s="101">
        <f>B33-B22</f>
        <v>64</v>
      </c>
      <c r="B33" s="102">
        <v>42909</v>
      </c>
      <c r="C33" s="88">
        <v>2270</v>
      </c>
      <c r="D33" s="88">
        <v>2406</v>
      </c>
      <c r="E33" s="89">
        <f t="shared" ref="E33" si="9">-(C33-D33)/C33</f>
        <v>0.0599118942731277</v>
      </c>
      <c r="F33" s="88">
        <f t="shared" ref="F33" si="10">-(C33-D33)*10</f>
        <v>1360</v>
      </c>
      <c r="G33" s="330">
        <f t="shared" ref="G33" si="11">(F33)/I33</f>
        <v>0.459459459459459</v>
      </c>
      <c r="H33" s="112" t="s">
        <v>33</v>
      </c>
      <c r="I33" s="362">
        <f>(C25-C33)*10</f>
        <v>2960</v>
      </c>
      <c r="J33" s="274">
        <f>I33/(F25)</f>
        <v>5.58490566037736</v>
      </c>
    </row>
    <row r="34" ht="16.5" outlineLevel="1" spans="1:10">
      <c r="A34" s="101">
        <f>B34-B22</f>
        <v>67</v>
      </c>
      <c r="B34" s="102">
        <v>42912</v>
      </c>
      <c r="C34" s="88">
        <v>2286</v>
      </c>
      <c r="D34" s="88">
        <v>2401</v>
      </c>
      <c r="E34" s="89">
        <f t="shared" ref="E34" si="12">-(C34-D34)/C34</f>
        <v>0.0503062117235346</v>
      </c>
      <c r="F34" s="88">
        <f t="shared" ref="F34" si="13">-(C34-D34)*10</f>
        <v>1150</v>
      </c>
      <c r="G34" s="330">
        <f t="shared" ref="G34" si="14">(F34)/I34</f>
        <v>0.410714285714286</v>
      </c>
      <c r="H34" s="112" t="s">
        <v>33</v>
      </c>
      <c r="I34" s="362">
        <f>(C25-C34)*10</f>
        <v>2800</v>
      </c>
      <c r="J34" s="274">
        <f>I34/(F25)</f>
        <v>5.28301886792453</v>
      </c>
    </row>
    <row r="35" ht="16.5" outlineLevel="1" spans="1:10">
      <c r="A35" s="101">
        <f>B35-B22</f>
        <v>68</v>
      </c>
      <c r="B35" s="102">
        <v>42913</v>
      </c>
      <c r="C35" s="88">
        <v>2300</v>
      </c>
      <c r="D35" s="88">
        <v>2395</v>
      </c>
      <c r="E35" s="89">
        <f t="shared" ref="E35:E41" si="15">-(C35-D35)/C35</f>
        <v>0.041304347826087</v>
      </c>
      <c r="F35" s="88">
        <f t="shared" ref="F35:F40" si="16">-(C35-D35)*10</f>
        <v>950</v>
      </c>
      <c r="G35" s="330">
        <f t="shared" ref="G35:G40" si="17">(F35)/I35</f>
        <v>0.357142857142857</v>
      </c>
      <c r="H35" s="112" t="s">
        <v>33</v>
      </c>
      <c r="I35" s="362">
        <f>(C25-C35)*10</f>
        <v>2660</v>
      </c>
      <c r="J35" s="274">
        <f>I35/(F25)</f>
        <v>5.0188679245283</v>
      </c>
    </row>
    <row r="36" ht="16.5" outlineLevel="1" spans="1:10">
      <c r="A36" s="101">
        <f>B36-B22</f>
        <v>69</v>
      </c>
      <c r="B36" s="102">
        <v>42914</v>
      </c>
      <c r="C36" s="88">
        <v>2310</v>
      </c>
      <c r="D36" s="88">
        <v>2390</v>
      </c>
      <c r="E36" s="89">
        <f t="shared" si="15"/>
        <v>0.0346320346320346</v>
      </c>
      <c r="F36" s="88">
        <f t="shared" si="16"/>
        <v>800</v>
      </c>
      <c r="G36" s="330">
        <f t="shared" si="17"/>
        <v>0.3125</v>
      </c>
      <c r="H36" s="112" t="s">
        <v>33</v>
      </c>
      <c r="I36" s="362">
        <f>(C25-C36)*10</f>
        <v>2560</v>
      </c>
      <c r="J36" s="274">
        <f>I36/(F25)</f>
        <v>4.83018867924528</v>
      </c>
    </row>
    <row r="37" ht="16.5" outlineLevel="1" spans="1:10">
      <c r="A37" s="107">
        <f>B37-B22</f>
        <v>70</v>
      </c>
      <c r="B37" s="251">
        <v>42915</v>
      </c>
      <c r="C37" s="90">
        <v>2354</v>
      </c>
      <c r="D37" s="90">
        <v>2385</v>
      </c>
      <c r="E37" s="109">
        <f t="shared" si="15"/>
        <v>0.0131690739167375</v>
      </c>
      <c r="F37" s="90">
        <f t="shared" si="16"/>
        <v>310</v>
      </c>
      <c r="G37" s="331">
        <f t="shared" si="17"/>
        <v>0.14622641509434</v>
      </c>
      <c r="H37" s="332" t="s">
        <v>33</v>
      </c>
      <c r="I37" s="363">
        <f>(C25-C37)*10</f>
        <v>2120</v>
      </c>
      <c r="J37" s="364">
        <f>I37/(F25)</f>
        <v>4</v>
      </c>
    </row>
    <row r="38" ht="16.5" outlineLevel="1" spans="1:10">
      <c r="A38" s="333">
        <f>B38-B22</f>
        <v>71</v>
      </c>
      <c r="B38" s="102">
        <v>42916</v>
      </c>
      <c r="C38" s="88">
        <v>2360</v>
      </c>
      <c r="D38" s="88">
        <v>2379</v>
      </c>
      <c r="E38" s="89">
        <f t="shared" si="15"/>
        <v>0.00805084745762712</v>
      </c>
      <c r="F38" s="88">
        <f t="shared" si="16"/>
        <v>190</v>
      </c>
      <c r="G38" s="330">
        <f t="shared" si="17"/>
        <v>0.0922330097087379</v>
      </c>
      <c r="H38" s="112" t="s">
        <v>33</v>
      </c>
      <c r="I38" s="362">
        <f>(C25-C38)*10</f>
        <v>2060</v>
      </c>
      <c r="J38" s="274">
        <f>I38/(F25)</f>
        <v>3.88679245283019</v>
      </c>
    </row>
    <row r="39" ht="16.5" outlineLevel="1" spans="1:10">
      <c r="A39" s="333">
        <f>B39-B22</f>
        <v>74</v>
      </c>
      <c r="B39" s="106">
        <v>42919</v>
      </c>
      <c r="C39" s="88">
        <v>2374</v>
      </c>
      <c r="D39" s="88">
        <v>2374.39</v>
      </c>
      <c r="E39" s="89">
        <f t="shared" si="15"/>
        <v>0.000164279696714352</v>
      </c>
      <c r="F39" s="88">
        <f t="shared" si="16"/>
        <v>3.89999999999873</v>
      </c>
      <c r="G39" s="330">
        <f t="shared" si="17"/>
        <v>0.00203124999999934</v>
      </c>
      <c r="H39" s="112" t="s">
        <v>33</v>
      </c>
      <c r="I39" s="362">
        <f>(C25-C39)*10</f>
        <v>1920</v>
      </c>
      <c r="J39" s="274">
        <f>I39/(F25)</f>
        <v>3.62264150943396</v>
      </c>
    </row>
    <row r="40" ht="16.5" outlineLevel="1" spans="1:10">
      <c r="A40" s="333">
        <f>B40-B22</f>
        <v>75</v>
      </c>
      <c r="B40" s="106">
        <v>42920</v>
      </c>
      <c r="C40" s="88">
        <v>2338</v>
      </c>
      <c r="D40" s="88">
        <v>2367</v>
      </c>
      <c r="E40" s="89">
        <f t="shared" si="15"/>
        <v>0.0124037639007699</v>
      </c>
      <c r="F40" s="88">
        <f t="shared" si="16"/>
        <v>290</v>
      </c>
      <c r="G40" s="330">
        <f t="shared" si="17"/>
        <v>0.12719298245614</v>
      </c>
      <c r="H40" s="112" t="s">
        <v>33</v>
      </c>
      <c r="I40" s="362">
        <f>(C25-C40)*10</f>
        <v>2280</v>
      </c>
      <c r="J40" s="274">
        <f>I40/(F25)</f>
        <v>4.30188679245283</v>
      </c>
    </row>
    <row r="41" ht="16.5" outlineLevel="1" spans="1:10">
      <c r="A41" s="333">
        <f>B41-B22</f>
        <v>76</v>
      </c>
      <c r="B41" s="106">
        <v>42921</v>
      </c>
      <c r="C41" s="88">
        <v>2380</v>
      </c>
      <c r="D41" s="88">
        <v>2360</v>
      </c>
      <c r="E41" s="133">
        <f t="shared" si="15"/>
        <v>-0.00840336134453781</v>
      </c>
      <c r="F41" s="88"/>
      <c r="G41" s="334"/>
      <c r="H41" s="335" t="s">
        <v>40</v>
      </c>
      <c r="I41" s="365">
        <f>(C25-C41)*10</f>
        <v>1860</v>
      </c>
      <c r="J41" s="274">
        <f>I41/(F25)</f>
        <v>3.50943396226415</v>
      </c>
    </row>
    <row r="42" ht="16.5" outlineLevel="1" spans="1:10">
      <c r="A42" s="333">
        <f>B42-B22</f>
        <v>77</v>
      </c>
      <c r="B42" s="106">
        <v>42922</v>
      </c>
      <c r="C42" s="88">
        <v>2386</v>
      </c>
      <c r="D42" s="88">
        <v>2354</v>
      </c>
      <c r="E42" s="133">
        <f t="shared" ref="E42:E43" si="18">-(C42-D42)/C42</f>
        <v>-0.0134115674769489</v>
      </c>
      <c r="F42" s="88"/>
      <c r="G42" s="334"/>
      <c r="H42" s="335" t="s">
        <v>40</v>
      </c>
      <c r="I42" s="365">
        <f>(C25-C42)*10</f>
        <v>1800</v>
      </c>
      <c r="J42" s="274">
        <f>I42/(F25)</f>
        <v>3.39622641509434</v>
      </c>
    </row>
    <row r="43" ht="17.25" outlineLevel="1" spans="1:10">
      <c r="A43" s="336">
        <f>B43-B22</f>
        <v>78</v>
      </c>
      <c r="B43" s="337">
        <v>42923</v>
      </c>
      <c r="C43" s="338">
        <v>2388</v>
      </c>
      <c r="D43" s="338">
        <v>2349</v>
      </c>
      <c r="E43" s="256">
        <f t="shared" si="18"/>
        <v>-0.0163316582914573</v>
      </c>
      <c r="F43" s="338"/>
      <c r="G43" s="339"/>
      <c r="H43" s="340" t="s">
        <v>96</v>
      </c>
      <c r="I43" s="366">
        <f>(C25-C43)*10</f>
        <v>1780</v>
      </c>
      <c r="J43" s="367">
        <f>I43/(F25)</f>
        <v>3.35849056603774</v>
      </c>
    </row>
    <row r="44" ht="51.75" customHeight="1" outlineLevel="1" spans="1:10">
      <c r="A44" s="341" t="s">
        <v>195</v>
      </c>
      <c r="B44" s="342"/>
      <c r="C44" s="342"/>
      <c r="D44" s="342"/>
      <c r="E44" s="342"/>
      <c r="F44" s="342"/>
      <c r="G44" s="342"/>
      <c r="H44" s="342"/>
      <c r="I44" s="342"/>
      <c r="J44" s="368"/>
    </row>
    <row r="45" ht="17.25" outlineLevel="1" spans="1:10">
      <c r="A45" s="343"/>
      <c r="B45" s="344"/>
      <c r="C45" s="291"/>
      <c r="D45" s="291"/>
      <c r="E45" s="345"/>
      <c r="F45" s="291"/>
      <c r="G45" s="346"/>
      <c r="H45" s="347"/>
      <c r="I45" s="369"/>
      <c r="J45" s="370"/>
    </row>
    <row r="46" ht="16.5" spans="1:10">
      <c r="A46" s="52" t="s">
        <v>196</v>
      </c>
      <c r="B46" s="319"/>
      <c r="C46" s="319"/>
      <c r="D46" s="319"/>
      <c r="E46" s="319"/>
      <c r="F46" s="319"/>
      <c r="G46" s="319"/>
      <c r="H46" s="319"/>
      <c r="I46" s="358"/>
      <c r="J46" s="371"/>
    </row>
    <row r="47" ht="16.5" collapsed="1" spans="1:10">
      <c r="A47" s="348">
        <v>9</v>
      </c>
      <c r="B47" s="55">
        <v>42998</v>
      </c>
      <c r="C47" s="56">
        <v>2486</v>
      </c>
      <c r="D47" s="56">
        <v>2614</v>
      </c>
      <c r="E47" s="349">
        <f t="shared" ref="E47" si="19">-(C47-D47)/C47</f>
        <v>0.0514883346741754</v>
      </c>
      <c r="F47" s="350">
        <f>-(C47-D47)*10</f>
        <v>1280</v>
      </c>
      <c r="G47" s="348">
        <v>2444</v>
      </c>
      <c r="H47" s="351">
        <f t="shared" ref="H47" si="20">(C47-G47)*10</f>
        <v>420</v>
      </c>
      <c r="I47" s="361">
        <f>H47/(F47)</f>
        <v>0.328125</v>
      </c>
      <c r="J47" s="371"/>
    </row>
    <row r="48" ht="16.5" hidden="1" outlineLevel="1" spans="1:10">
      <c r="A48" s="59" t="s">
        <v>197</v>
      </c>
      <c r="B48" s="218"/>
      <c r="C48" s="218"/>
      <c r="D48" s="218"/>
      <c r="E48" s="218"/>
      <c r="F48" s="218"/>
      <c r="G48" s="218"/>
      <c r="H48" s="218"/>
      <c r="I48" s="218"/>
      <c r="J48" s="235"/>
    </row>
    <row r="49" ht="36" hidden="1" outlineLevel="1" spans="1:10">
      <c r="A49" s="61" t="s">
        <v>23</v>
      </c>
      <c r="B49" s="62" t="s">
        <v>14</v>
      </c>
      <c r="C49" s="63" t="s">
        <v>87</v>
      </c>
      <c r="D49" s="63" t="s">
        <v>3</v>
      </c>
      <c r="E49" s="64" t="s">
        <v>16</v>
      </c>
      <c r="F49" s="63" t="s">
        <v>17</v>
      </c>
      <c r="G49" s="65" t="s">
        <v>26</v>
      </c>
      <c r="H49" s="63" t="s">
        <v>25</v>
      </c>
      <c r="I49" s="64" t="s">
        <v>19</v>
      </c>
      <c r="J49" s="118" t="s">
        <v>147</v>
      </c>
    </row>
    <row r="50" ht="16.5" hidden="1" outlineLevel="1" spans="1:10">
      <c r="A50" s="101">
        <f>B50-B47</f>
        <v>1</v>
      </c>
      <c r="B50" s="102">
        <v>42999</v>
      </c>
      <c r="C50" s="103">
        <v>2452</v>
      </c>
      <c r="D50" s="103">
        <v>2606</v>
      </c>
      <c r="E50" s="104">
        <f t="shared" ref="E50" si="21">-(C50-D50)/C50</f>
        <v>0.0628058727569331</v>
      </c>
      <c r="F50" s="103">
        <f t="shared" ref="F50" si="22">-(C50-D50)*10</f>
        <v>1540</v>
      </c>
      <c r="G50" s="103" t="s">
        <v>150</v>
      </c>
      <c r="H50" s="352" t="s">
        <v>30</v>
      </c>
      <c r="I50" s="352"/>
      <c r="J50" s="272"/>
    </row>
    <row r="51" ht="16.5" hidden="1" outlineLevel="1" spans="1:10">
      <c r="A51" s="101">
        <f>B51-B47</f>
        <v>2</v>
      </c>
      <c r="B51" s="102">
        <v>43000</v>
      </c>
      <c r="C51" s="103">
        <v>2500</v>
      </c>
      <c r="D51" s="103">
        <v>2600</v>
      </c>
      <c r="E51" s="104">
        <f t="shared" ref="E51" si="23">-(C51-D51)/C51</f>
        <v>0.04</v>
      </c>
      <c r="F51" s="103">
        <f t="shared" ref="F51" si="24">-(C51-D51)*10</f>
        <v>1000</v>
      </c>
      <c r="G51" s="103" t="s">
        <v>150</v>
      </c>
      <c r="H51" s="352" t="s">
        <v>30</v>
      </c>
      <c r="I51" s="352"/>
      <c r="J51" s="272"/>
    </row>
    <row r="52" ht="16.5" hidden="1" outlineLevel="1" spans="1:10">
      <c r="A52" s="101">
        <f>B52-B47</f>
        <v>5</v>
      </c>
      <c r="B52" s="102">
        <v>43003</v>
      </c>
      <c r="C52" s="103">
        <v>2498</v>
      </c>
      <c r="D52" s="103">
        <v>2598</v>
      </c>
      <c r="E52" s="104">
        <f t="shared" ref="E52" si="25">-(C52-D52)/C52</f>
        <v>0.0400320256204964</v>
      </c>
      <c r="F52" s="103">
        <f t="shared" ref="F52" si="26">-(C52-D52)*10</f>
        <v>1000</v>
      </c>
      <c r="G52" s="103" t="s">
        <v>150</v>
      </c>
      <c r="H52" s="352" t="s">
        <v>30</v>
      </c>
      <c r="I52" s="352"/>
      <c r="J52" s="272"/>
    </row>
    <row r="53" ht="16.5" hidden="1" outlineLevel="1" spans="1:10">
      <c r="A53" s="101">
        <f>B53-B47</f>
        <v>6</v>
      </c>
      <c r="B53" s="102">
        <v>43004</v>
      </c>
      <c r="C53" s="103">
        <v>2516</v>
      </c>
      <c r="D53" s="103">
        <v>2596</v>
      </c>
      <c r="E53" s="104">
        <f t="shared" ref="E53" si="27">-(C53-D53)/C53</f>
        <v>0.0317965023847377</v>
      </c>
      <c r="F53" s="103">
        <f t="shared" ref="F53" si="28">-(C53-D53)*10</f>
        <v>800</v>
      </c>
      <c r="G53" s="103" t="s">
        <v>150</v>
      </c>
      <c r="H53" s="352" t="s">
        <v>30</v>
      </c>
      <c r="I53" s="352"/>
      <c r="J53" s="272"/>
    </row>
    <row r="54" ht="16.5" hidden="1" outlineLevel="1" spans="1:10">
      <c r="A54" s="101">
        <f>B54-B47</f>
        <v>7</v>
      </c>
      <c r="B54" s="102">
        <v>43005</v>
      </c>
      <c r="C54" s="103">
        <v>2524</v>
      </c>
      <c r="D54" s="103">
        <v>2593</v>
      </c>
      <c r="E54" s="104">
        <f t="shared" ref="E54" si="29">-(C54-D54)/C54</f>
        <v>0.027337559429477</v>
      </c>
      <c r="F54" s="103">
        <f t="shared" ref="F54" si="30">-(C54-D54)*10</f>
        <v>690</v>
      </c>
      <c r="G54" s="103" t="s">
        <v>150</v>
      </c>
      <c r="H54" s="352" t="s">
        <v>30</v>
      </c>
      <c r="I54" s="352"/>
      <c r="J54" s="272"/>
    </row>
    <row r="55" ht="16.5" hidden="1" outlineLevel="1" spans="1:10">
      <c r="A55" s="101">
        <f>B55-B47</f>
        <v>8</v>
      </c>
      <c r="B55" s="102">
        <v>43006</v>
      </c>
      <c r="C55" s="103">
        <v>2448</v>
      </c>
      <c r="D55" s="103">
        <v>2587</v>
      </c>
      <c r="E55" s="104">
        <f t="shared" ref="E55" si="31">-(C55-D55)/C55</f>
        <v>0.056781045751634</v>
      </c>
      <c r="F55" s="103">
        <f t="shared" ref="F55" si="32">-(C55-D55)*10</f>
        <v>1390</v>
      </c>
      <c r="G55" s="103" t="s">
        <v>150</v>
      </c>
      <c r="H55" s="352" t="s">
        <v>30</v>
      </c>
      <c r="I55" s="352"/>
      <c r="J55" s="272"/>
    </row>
    <row r="56" ht="16.5" hidden="1" outlineLevel="1" spans="1:10">
      <c r="A56" s="101">
        <f>B56-B47</f>
        <v>9</v>
      </c>
      <c r="B56" s="102">
        <v>43007</v>
      </c>
      <c r="C56" s="103">
        <v>2444</v>
      </c>
      <c r="D56" s="103">
        <v>2580</v>
      </c>
      <c r="E56" s="104">
        <f t="shared" ref="E56" si="33">-(C56-D56)/C56</f>
        <v>0.0556464811783961</v>
      </c>
      <c r="F56" s="103">
        <f t="shared" ref="F56" si="34">-(C56-D56)*10</f>
        <v>1360</v>
      </c>
      <c r="G56" s="103" t="s">
        <v>150</v>
      </c>
      <c r="H56" s="352" t="s">
        <v>30</v>
      </c>
      <c r="I56" s="352"/>
      <c r="J56" s="272"/>
    </row>
    <row r="57" ht="16.5" hidden="1" outlineLevel="1" spans="1:10">
      <c r="A57" s="101"/>
      <c r="B57" s="102"/>
      <c r="C57" s="103"/>
      <c r="D57" s="103"/>
      <c r="E57" s="250"/>
      <c r="F57" s="103"/>
      <c r="G57" s="330"/>
      <c r="H57" s="352"/>
      <c r="I57" s="362"/>
      <c r="J57" s="274"/>
    </row>
    <row r="58" ht="16.5" spans="1:10">
      <c r="A58" s="353"/>
      <c r="B58" s="55"/>
      <c r="C58" s="56"/>
      <c r="D58" s="56"/>
      <c r="E58" s="349"/>
      <c r="F58" s="350"/>
      <c r="G58" s="348"/>
      <c r="H58" s="351"/>
      <c r="I58" s="372"/>
      <c r="J58" s="371"/>
    </row>
    <row r="59" ht="17.25" spans="1:9">
      <c r="A59" s="354"/>
      <c r="B59" s="355"/>
      <c r="C59" s="356"/>
      <c r="D59" s="356"/>
      <c r="E59" s="357"/>
      <c r="F59" s="356"/>
      <c r="G59" s="356"/>
      <c r="H59" s="356"/>
      <c r="I59" s="373"/>
    </row>
    <row r="61" ht="14.25"/>
    <row r="62" ht="14.25" collapsed="1" spans="1:9">
      <c r="A62" s="150" t="s">
        <v>32</v>
      </c>
      <c r="B62" s="135"/>
      <c r="C62" s="135"/>
      <c r="D62" s="135"/>
      <c r="E62" s="135"/>
      <c r="F62" s="135"/>
      <c r="G62" s="135"/>
      <c r="H62" s="135"/>
      <c r="I62" s="190"/>
    </row>
    <row r="63" hidden="1" outlineLevel="1" spans="1:9">
      <c r="A63" s="151" t="s">
        <v>101</v>
      </c>
      <c r="B63" s="152"/>
      <c r="C63" s="153"/>
      <c r="D63" s="152" t="s">
        <v>25</v>
      </c>
      <c r="E63" s="152" t="s">
        <v>102</v>
      </c>
      <c r="F63" s="153"/>
      <c r="G63" s="152" t="s">
        <v>103</v>
      </c>
      <c r="H63" s="152"/>
      <c r="I63" s="193"/>
    </row>
    <row r="64" hidden="1" outlineLevel="1" spans="1:9">
      <c r="A64" s="154" t="s">
        <v>104</v>
      </c>
      <c r="B64" s="160" t="s">
        <v>198</v>
      </c>
      <c r="C64" s="161"/>
      <c r="D64" s="157" t="s">
        <v>106</v>
      </c>
      <c r="E64" s="158" t="s">
        <v>107</v>
      </c>
      <c r="F64" s="158"/>
      <c r="G64" s="157" t="s">
        <v>108</v>
      </c>
      <c r="H64" s="157"/>
      <c r="I64" s="194"/>
    </row>
    <row r="65" hidden="1" outlineLevel="1" spans="1:9">
      <c r="A65" s="154" t="s">
        <v>104</v>
      </c>
      <c r="B65" s="160" t="s">
        <v>199</v>
      </c>
      <c r="C65" s="160"/>
      <c r="D65" s="159" t="s">
        <v>110</v>
      </c>
      <c r="E65" s="158" t="s">
        <v>111</v>
      </c>
      <c r="F65" s="158"/>
      <c r="G65" s="160" t="s">
        <v>112</v>
      </c>
      <c r="H65" s="160"/>
      <c r="I65" s="195"/>
    </row>
    <row r="66" hidden="1" outlineLevel="1" spans="1:9">
      <c r="A66" s="154" t="s">
        <v>112</v>
      </c>
      <c r="B66" s="160"/>
      <c r="C66" s="161"/>
      <c r="D66" s="160"/>
      <c r="E66" s="160"/>
      <c r="F66" s="161"/>
      <c r="G66" s="160"/>
      <c r="H66" s="160"/>
      <c r="I66" s="195"/>
    </row>
    <row r="67" hidden="1" outlineLevel="1" spans="1:9">
      <c r="A67" s="162" t="s">
        <v>104</v>
      </c>
      <c r="B67" s="163" t="s">
        <v>200</v>
      </c>
      <c r="C67" s="156"/>
      <c r="D67" s="157" t="s">
        <v>106</v>
      </c>
      <c r="E67" s="158" t="s">
        <v>115</v>
      </c>
      <c r="F67" s="158"/>
      <c r="G67" s="157" t="s">
        <v>201</v>
      </c>
      <c r="H67" s="157"/>
      <c r="I67" s="194"/>
    </row>
    <row r="68" ht="14.25" hidden="1" outlineLevel="1" spans="1:9">
      <c r="A68" s="267" t="s">
        <v>104</v>
      </c>
      <c r="B68" s="165" t="s">
        <v>199</v>
      </c>
      <c r="C68" s="166"/>
      <c r="D68" s="268" t="s">
        <v>110</v>
      </c>
      <c r="E68" s="168" t="s">
        <v>111</v>
      </c>
      <c r="F68" s="168"/>
      <c r="G68" s="169" t="s">
        <v>112</v>
      </c>
      <c r="H68" s="169"/>
      <c r="I68" s="196"/>
    </row>
    <row r="69" ht="14.25" spans="1:9">
      <c r="A69" s="205"/>
      <c r="B69" s="206"/>
      <c r="C69" s="205"/>
      <c r="D69" s="205"/>
      <c r="E69" s="207"/>
      <c r="F69" s="205"/>
      <c r="G69" s="205"/>
      <c r="H69" s="205"/>
      <c r="I69" s="207"/>
    </row>
    <row r="70" ht="17.25" collapsed="1" spans="1:9">
      <c r="A70" s="170" t="s">
        <v>40</v>
      </c>
      <c r="B70" s="171"/>
      <c r="C70" s="171"/>
      <c r="D70" s="171"/>
      <c r="E70" s="171"/>
      <c r="F70" s="172"/>
      <c r="G70" s="172"/>
      <c r="H70" s="172"/>
      <c r="I70" s="197"/>
    </row>
    <row r="71" hidden="1" outlineLevel="1" spans="1:9">
      <c r="A71" s="151" t="s">
        <v>117</v>
      </c>
      <c r="B71" s="153"/>
      <c r="C71" s="152" t="s">
        <v>25</v>
      </c>
      <c r="D71" s="153"/>
      <c r="E71" s="153"/>
      <c r="F71" s="153"/>
      <c r="G71" s="153"/>
      <c r="H71" s="153"/>
      <c r="I71" s="198"/>
    </row>
    <row r="72" ht="14.25" hidden="1" outlineLevel="1" spans="1:9">
      <c r="A72" s="173" t="s">
        <v>104</v>
      </c>
      <c r="B72" s="169" t="s">
        <v>118</v>
      </c>
      <c r="C72" s="169" t="s">
        <v>202</v>
      </c>
      <c r="D72" s="278"/>
      <c r="E72" s="278"/>
      <c r="F72" s="278"/>
      <c r="G72" s="278"/>
      <c r="H72" s="278"/>
      <c r="I72" s="283"/>
    </row>
    <row r="73" ht="14.25" spans="6:9">
      <c r="F73" s="205"/>
      <c r="G73" s="205"/>
      <c r="H73" s="205"/>
      <c r="I73" s="207"/>
    </row>
    <row r="74" ht="17.25" collapsed="1" spans="1:9">
      <c r="A74" s="176" t="s">
        <v>33</v>
      </c>
      <c r="B74" s="177"/>
      <c r="C74" s="177"/>
      <c r="D74" s="177"/>
      <c r="E74" s="177"/>
      <c r="F74" s="172"/>
      <c r="G74" s="172"/>
      <c r="H74" s="172"/>
      <c r="I74" s="197"/>
    </row>
    <row r="75" hidden="1" outlineLevel="1" spans="1:9">
      <c r="A75" s="151" t="s">
        <v>117</v>
      </c>
      <c r="B75" s="153"/>
      <c r="C75" s="152" t="s">
        <v>25</v>
      </c>
      <c r="D75" s="153"/>
      <c r="E75" s="153"/>
      <c r="F75" s="153"/>
      <c r="G75" s="153"/>
      <c r="H75" s="153"/>
      <c r="I75" s="198"/>
    </row>
    <row r="76" ht="14.25" hidden="1" outlineLevel="1" spans="1:9">
      <c r="A76" s="173" t="s">
        <v>104</v>
      </c>
      <c r="B76" s="169" t="s">
        <v>203</v>
      </c>
      <c r="C76" s="169" t="s">
        <v>204</v>
      </c>
      <c r="D76" s="278"/>
      <c r="E76" s="278"/>
      <c r="F76" s="278"/>
      <c r="G76" s="278"/>
      <c r="H76" s="278"/>
      <c r="I76" s="283"/>
    </row>
    <row r="77" ht="14.25" spans="1:9">
      <c r="A77" s="205"/>
      <c r="B77" s="206"/>
      <c r="C77" s="205"/>
      <c r="D77" s="205"/>
      <c r="E77" s="207"/>
      <c r="F77" s="205"/>
      <c r="G77" s="205"/>
      <c r="H77" s="205"/>
      <c r="I77" s="207"/>
    </row>
    <row r="78" ht="17.25" collapsed="1" spans="1:9">
      <c r="A78" s="178" t="s">
        <v>35</v>
      </c>
      <c r="B78" s="179"/>
      <c r="C78" s="179"/>
      <c r="D78" s="179"/>
      <c r="E78" s="179"/>
      <c r="F78" s="172"/>
      <c r="G78" s="172"/>
      <c r="H78" s="172"/>
      <c r="I78" s="197"/>
    </row>
    <row r="79" hidden="1" outlineLevel="1" spans="1:9">
      <c r="A79" s="151" t="s">
        <v>121</v>
      </c>
      <c r="B79" s="152"/>
      <c r="C79" s="153"/>
      <c r="D79" s="152" t="s">
        <v>25</v>
      </c>
      <c r="E79" s="152" t="s">
        <v>102</v>
      </c>
      <c r="F79" s="153"/>
      <c r="G79" s="152" t="s">
        <v>103</v>
      </c>
      <c r="H79" s="152"/>
      <c r="I79" s="193"/>
    </row>
    <row r="80" hidden="1" outlineLevel="1" spans="1:9">
      <c r="A80" s="154" t="s">
        <v>205</v>
      </c>
      <c r="B80" s="160" t="s">
        <v>206</v>
      </c>
      <c r="C80" s="161"/>
      <c r="D80" s="157" t="s">
        <v>123</v>
      </c>
      <c r="E80" s="157" t="s">
        <v>124</v>
      </c>
      <c r="F80" s="161"/>
      <c r="G80" s="157" t="s">
        <v>125</v>
      </c>
      <c r="H80" s="180"/>
      <c r="I80" s="200"/>
    </row>
    <row r="81" ht="14.25" hidden="1" outlineLevel="1" spans="1:9">
      <c r="A81" s="173" t="s">
        <v>205</v>
      </c>
      <c r="B81" s="169" t="s">
        <v>207</v>
      </c>
      <c r="C81" s="175"/>
      <c r="D81" s="169"/>
      <c r="E81" s="169"/>
      <c r="F81" s="175"/>
      <c r="G81" s="169" t="s">
        <v>33</v>
      </c>
      <c r="H81" s="175"/>
      <c r="I81" s="199"/>
    </row>
    <row r="82" ht="14.25"/>
    <row r="83" collapsed="1" spans="1:9">
      <c r="A83" s="374" t="s">
        <v>208</v>
      </c>
      <c r="B83" s="375"/>
      <c r="C83" s="375"/>
      <c r="D83" s="375"/>
      <c r="E83" s="375"/>
      <c r="F83" s="375"/>
      <c r="G83" s="375"/>
      <c r="H83" s="375"/>
      <c r="I83" s="382"/>
    </row>
    <row r="84" hidden="1" outlineLevel="1" collapsed="1" spans="1:9">
      <c r="A84" s="376" t="s">
        <v>196</v>
      </c>
      <c r="B84" s="377"/>
      <c r="C84" s="377"/>
      <c r="D84" s="377"/>
      <c r="E84" s="377"/>
      <c r="F84" s="377"/>
      <c r="G84" s="377"/>
      <c r="H84" s="377"/>
      <c r="I84" s="383"/>
    </row>
    <row r="85" ht="78.75" hidden="1" customHeight="1" outlineLevel="2" spans="1:9">
      <c r="A85" s="378" t="s">
        <v>209</v>
      </c>
      <c r="B85" s="379"/>
      <c r="C85" s="379"/>
      <c r="D85" s="379"/>
      <c r="E85" s="379"/>
      <c r="F85" s="379"/>
      <c r="G85" s="379"/>
      <c r="H85" s="379"/>
      <c r="I85" s="384"/>
    </row>
    <row r="86" ht="14.25" hidden="1" outlineLevel="1" collapsed="1" spans="1:9">
      <c r="A86" s="303" t="s">
        <v>197</v>
      </c>
      <c r="B86" s="304"/>
      <c r="C86" s="304"/>
      <c r="D86" s="304"/>
      <c r="E86" s="304"/>
      <c r="F86" s="304"/>
      <c r="G86" s="304"/>
      <c r="H86" s="304"/>
      <c r="I86" s="317"/>
    </row>
    <row r="87" ht="60.75" hidden="1" customHeight="1" outlineLevel="2" spans="1:9">
      <c r="A87" s="380" t="s">
        <v>210</v>
      </c>
      <c r="B87" s="381"/>
      <c r="C87" s="381"/>
      <c r="D87" s="381"/>
      <c r="E87" s="381"/>
      <c r="F87" s="381"/>
      <c r="G87" s="381"/>
      <c r="H87" s="381"/>
      <c r="I87" s="385"/>
    </row>
  </sheetData>
  <sortState ref="B2:I9">
    <sortCondition ref="B1"/>
  </sortState>
  <mergeCells count="51">
    <mergeCell ref="A2:I2"/>
    <mergeCell ref="A5:J5"/>
    <mergeCell ref="A9:J9"/>
    <mergeCell ref="A14:J14"/>
    <mergeCell ref="A18:J18"/>
    <mergeCell ref="A23:J23"/>
    <mergeCell ref="A44:J44"/>
    <mergeCell ref="A46:I46"/>
    <mergeCell ref="A48:J48"/>
    <mergeCell ref="A62:I62"/>
    <mergeCell ref="A63:C63"/>
    <mergeCell ref="E63:F63"/>
    <mergeCell ref="G63:I63"/>
    <mergeCell ref="B64:C64"/>
    <mergeCell ref="E64:F64"/>
    <mergeCell ref="G64:I64"/>
    <mergeCell ref="B65:C65"/>
    <mergeCell ref="E65:F65"/>
    <mergeCell ref="G65:I65"/>
    <mergeCell ref="A66:C66"/>
    <mergeCell ref="E66:F66"/>
    <mergeCell ref="G66:I66"/>
    <mergeCell ref="B67:C67"/>
    <mergeCell ref="E67:F67"/>
    <mergeCell ref="G67:I67"/>
    <mergeCell ref="B68:C68"/>
    <mergeCell ref="E68:F68"/>
    <mergeCell ref="G68:I68"/>
    <mergeCell ref="A70:I70"/>
    <mergeCell ref="A71:B71"/>
    <mergeCell ref="C71:I71"/>
    <mergeCell ref="C72:I72"/>
    <mergeCell ref="A74:I74"/>
    <mergeCell ref="A75:B75"/>
    <mergeCell ref="C75:I75"/>
    <mergeCell ref="C76:I76"/>
    <mergeCell ref="A78:I78"/>
    <mergeCell ref="A79:C79"/>
    <mergeCell ref="E79:F79"/>
    <mergeCell ref="G79:I79"/>
    <mergeCell ref="B80:C80"/>
    <mergeCell ref="E80:F80"/>
    <mergeCell ref="G80:I80"/>
    <mergeCell ref="B81:C81"/>
    <mergeCell ref="E81:F81"/>
    <mergeCell ref="G81:I81"/>
    <mergeCell ref="A83:I83"/>
    <mergeCell ref="A84:I84"/>
    <mergeCell ref="A85:I85"/>
    <mergeCell ref="A86:I86"/>
    <mergeCell ref="A87:I8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17"/>
  <sheetViews>
    <sheetView workbookViewId="0">
      <pane ySplit="1" topLeftCell="A2" activePane="bottomLeft" state="frozen"/>
      <selection/>
      <selection pane="bottomLeft" activeCell="I27" sqref="I27"/>
    </sheetView>
  </sheetViews>
  <sheetFormatPr defaultColWidth="9" defaultRowHeight="13.5"/>
  <cols>
    <col min="2" max="2" width="10" customWidth="1"/>
    <col min="9" max="9" width="10.2583333333333" customWidth="1"/>
  </cols>
  <sheetData>
    <row r="1" spans="1:9">
      <c r="A1" s="48" t="s">
        <v>13</v>
      </c>
      <c r="B1" s="49" t="s">
        <v>14</v>
      </c>
      <c r="C1" s="50" t="s">
        <v>15</v>
      </c>
      <c r="D1" s="50" t="s">
        <v>9</v>
      </c>
      <c r="E1" s="51" t="s">
        <v>16</v>
      </c>
      <c r="F1" s="50" t="s">
        <v>17</v>
      </c>
      <c r="G1" s="50" t="s">
        <v>18</v>
      </c>
      <c r="H1" s="50" t="s">
        <v>19</v>
      </c>
      <c r="I1" s="113" t="s">
        <v>20</v>
      </c>
    </row>
    <row r="2" ht="16.5" outlineLevel="1" spans="1:9">
      <c r="A2" s="52" t="s">
        <v>211</v>
      </c>
      <c r="B2" s="53"/>
      <c r="C2" s="53"/>
      <c r="D2" s="53"/>
      <c r="E2" s="53"/>
      <c r="F2" s="53"/>
      <c r="G2" s="53"/>
      <c r="H2" s="53"/>
      <c r="I2" s="307"/>
    </row>
    <row r="3" ht="16.5" outlineLevel="1" collapsed="1" spans="1:10">
      <c r="A3" s="83">
        <v>1</v>
      </c>
      <c r="B3" s="84">
        <v>43003</v>
      </c>
      <c r="C3" s="85">
        <v>5592</v>
      </c>
      <c r="D3" s="85">
        <v>5557</v>
      </c>
      <c r="E3" s="284">
        <f t="shared" ref="E3" si="0">(C3-D3)/C3</f>
        <v>0.00625894134477826</v>
      </c>
      <c r="F3" s="85">
        <f>(C3-D3)*10</f>
        <v>350</v>
      </c>
      <c r="G3" s="85">
        <v>5552</v>
      </c>
      <c r="H3" s="285">
        <f>(G3-C3)*10</f>
        <v>-400</v>
      </c>
      <c r="I3" s="275">
        <f>(-H3-F3)/F3</f>
        <v>0.142857142857143</v>
      </c>
      <c r="J3" s="308"/>
    </row>
    <row r="4" ht="16.5" hidden="1" outlineLevel="2" spans="1:10">
      <c r="A4" s="107" t="s">
        <v>212</v>
      </c>
      <c r="B4" s="286"/>
      <c r="C4" s="286"/>
      <c r="D4" s="286"/>
      <c r="E4" s="286"/>
      <c r="F4" s="286"/>
      <c r="G4" s="286"/>
      <c r="H4" s="286"/>
      <c r="I4" s="286"/>
      <c r="J4" s="309"/>
    </row>
    <row r="5" ht="36" hidden="1" outlineLevel="2" spans="1:10">
      <c r="A5" s="61" t="s">
        <v>23</v>
      </c>
      <c r="B5" s="62" t="s">
        <v>14</v>
      </c>
      <c r="C5" s="63" t="s">
        <v>87</v>
      </c>
      <c r="D5" s="63" t="s">
        <v>3</v>
      </c>
      <c r="E5" s="64" t="s">
        <v>16</v>
      </c>
      <c r="F5" s="63" t="s">
        <v>17</v>
      </c>
      <c r="G5" s="65" t="s">
        <v>26</v>
      </c>
      <c r="H5" s="63" t="s">
        <v>25</v>
      </c>
      <c r="I5" s="64" t="s">
        <v>19</v>
      </c>
      <c r="J5" s="118" t="s">
        <v>147</v>
      </c>
    </row>
    <row r="6" hidden="1" outlineLevel="2" spans="1:10">
      <c r="A6" s="287">
        <f>B6-B3</f>
        <v>1</v>
      </c>
      <c r="B6" s="62">
        <v>43004</v>
      </c>
      <c r="C6" s="63">
        <v>5602</v>
      </c>
      <c r="D6" s="63">
        <v>5562</v>
      </c>
      <c r="E6" s="64">
        <f>(C6-D6)/C6</f>
        <v>0.00714030703320243</v>
      </c>
      <c r="F6" s="63">
        <f>(C6-D6)*10</f>
        <v>400</v>
      </c>
      <c r="G6" s="288">
        <f>F6/I6</f>
        <v>4</v>
      </c>
      <c r="H6" s="63"/>
      <c r="I6" s="310">
        <f>(C6-C3)*10</f>
        <v>100</v>
      </c>
      <c r="J6" s="311">
        <f>I6/F6</f>
        <v>0.25</v>
      </c>
    </row>
    <row r="7" hidden="1" outlineLevel="2" spans="1:10">
      <c r="A7" s="287">
        <f>B7-B3</f>
        <v>2</v>
      </c>
      <c r="B7" s="62">
        <v>43005</v>
      </c>
      <c r="C7" s="63">
        <v>5552</v>
      </c>
      <c r="D7" s="63">
        <v>5562</v>
      </c>
      <c r="E7" s="64"/>
      <c r="F7" s="63"/>
      <c r="G7" s="288">
        <f>F7/I7</f>
        <v>0</v>
      </c>
      <c r="H7" s="63"/>
      <c r="I7" s="312">
        <f>(C7-C3)*10</f>
        <v>-400</v>
      </c>
      <c r="J7" s="313">
        <f>I7/F6</f>
        <v>-1</v>
      </c>
    </row>
    <row r="8" ht="17.25" hidden="1" outlineLevel="2" spans="1:10">
      <c r="A8" s="289"/>
      <c r="B8" s="290"/>
      <c r="C8" s="68"/>
      <c r="D8" s="291"/>
      <c r="E8" s="292"/>
      <c r="F8" s="293"/>
      <c r="G8" s="291"/>
      <c r="H8" s="291"/>
      <c r="I8" s="314"/>
      <c r="J8" s="120"/>
    </row>
    <row r="9" ht="16.5" outlineLevel="1" spans="1:9">
      <c r="A9" s="83"/>
      <c r="B9" s="84"/>
      <c r="C9" s="85"/>
      <c r="D9" s="85"/>
      <c r="E9" s="294"/>
      <c r="F9" s="85"/>
      <c r="G9" s="85"/>
      <c r="H9" s="295"/>
      <c r="I9" s="191"/>
    </row>
    <row r="10" ht="17.25" outlineLevel="1" spans="1:9">
      <c r="A10" s="296"/>
      <c r="B10" s="297"/>
      <c r="C10" s="298"/>
      <c r="D10" s="298"/>
      <c r="E10" s="299"/>
      <c r="F10" s="298"/>
      <c r="G10" s="298"/>
      <c r="H10" s="300"/>
      <c r="I10" s="315"/>
    </row>
    <row r="12" ht="14.25"/>
    <row r="13" ht="14.25" collapsed="1" spans="1:9">
      <c r="A13" s="181" t="s">
        <v>213</v>
      </c>
      <c r="B13" s="182"/>
      <c r="C13" s="182"/>
      <c r="D13" s="182"/>
      <c r="E13" s="182"/>
      <c r="F13" s="182"/>
      <c r="G13" s="182"/>
      <c r="H13" s="182"/>
      <c r="I13" s="201"/>
    </row>
    <row r="14" hidden="1" outlineLevel="3" collapsed="1" spans="1:9">
      <c r="A14" s="301" t="s">
        <v>214</v>
      </c>
      <c r="B14" s="302"/>
      <c r="C14" s="302"/>
      <c r="D14" s="302"/>
      <c r="E14" s="302"/>
      <c r="F14" s="302"/>
      <c r="G14" s="302"/>
      <c r="H14" s="302"/>
      <c r="I14" s="316"/>
    </row>
    <row r="15" ht="113.25" hidden="1" customHeight="1" outlineLevel="4" spans="1:9">
      <c r="A15" s="185" t="s">
        <v>215</v>
      </c>
      <c r="B15" s="186"/>
      <c r="C15" s="186"/>
      <c r="D15" s="186"/>
      <c r="E15" s="186"/>
      <c r="F15" s="186"/>
      <c r="G15" s="186"/>
      <c r="H15" s="186"/>
      <c r="I15" s="203"/>
    </row>
    <row r="16" ht="14.25" hidden="1" outlineLevel="3" collapsed="1" spans="1:9">
      <c r="A16" s="303" t="s">
        <v>216</v>
      </c>
      <c r="B16" s="304"/>
      <c r="C16" s="304"/>
      <c r="D16" s="304"/>
      <c r="E16" s="304"/>
      <c r="F16" s="304"/>
      <c r="G16" s="304"/>
      <c r="H16" s="304"/>
      <c r="I16" s="317"/>
    </row>
    <row r="17" ht="76.5" hidden="1" customHeight="1" outlineLevel="4" spans="1:9">
      <c r="A17" s="305" t="s">
        <v>217</v>
      </c>
      <c r="B17" s="306"/>
      <c r="C17" s="306"/>
      <c r="D17" s="306"/>
      <c r="E17" s="306"/>
      <c r="F17" s="306"/>
      <c r="G17" s="306"/>
      <c r="H17" s="306"/>
      <c r="I17" s="318"/>
    </row>
  </sheetData>
  <mergeCells count="7">
    <mergeCell ref="A2:I2"/>
    <mergeCell ref="A4:J4"/>
    <mergeCell ref="A13:I13"/>
    <mergeCell ref="A14:I14"/>
    <mergeCell ref="A15:I15"/>
    <mergeCell ref="A16:I16"/>
    <mergeCell ref="A17:I1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139"/>
  <sheetViews>
    <sheetView workbookViewId="0">
      <pane ySplit="1" topLeftCell="A49" activePane="bottomLeft" state="frozen"/>
      <selection/>
      <selection pane="bottomLeft" activeCell="K135" sqref="K135"/>
    </sheetView>
  </sheetViews>
  <sheetFormatPr defaultColWidth="9" defaultRowHeight="12"/>
  <cols>
    <col min="1" max="1" width="10" style="205" customWidth="1"/>
    <col min="2" max="2" width="13.375" style="206" customWidth="1"/>
    <col min="3" max="3" width="7.25833333333333" style="205" customWidth="1"/>
    <col min="4" max="4" width="11" style="205" customWidth="1"/>
    <col min="5" max="5" width="7.375" style="207" customWidth="1"/>
    <col min="6" max="6" width="7.125" style="205" customWidth="1"/>
    <col min="7" max="7" width="9.625" style="205" customWidth="1"/>
    <col min="8" max="8" width="8" style="205" customWidth="1"/>
    <col min="9" max="9" width="11.375" style="207" customWidth="1"/>
    <col min="10" max="10" width="9.625" style="205" customWidth="1"/>
    <col min="11" max="16384" width="9" style="205"/>
  </cols>
  <sheetData>
    <row r="1" spans="1:9">
      <c r="A1" s="208" t="s">
        <v>13</v>
      </c>
      <c r="B1" s="209" t="s">
        <v>14</v>
      </c>
      <c r="C1" s="210" t="s">
        <v>87</v>
      </c>
      <c r="D1" s="210" t="s">
        <v>3</v>
      </c>
      <c r="E1" s="211" t="s">
        <v>16</v>
      </c>
      <c r="F1" s="210" t="s">
        <v>17</v>
      </c>
      <c r="G1" s="210" t="s">
        <v>88</v>
      </c>
      <c r="H1" s="210" t="s">
        <v>19</v>
      </c>
      <c r="I1" s="232" t="s">
        <v>20</v>
      </c>
    </row>
    <row r="2" ht="17.25" spans="1:9">
      <c r="A2" s="212" t="s">
        <v>218</v>
      </c>
      <c r="B2" s="213"/>
      <c r="C2" s="213"/>
      <c r="D2" s="213"/>
      <c r="E2" s="213"/>
      <c r="F2" s="213"/>
      <c r="G2" s="213"/>
      <c r="H2" s="213"/>
      <c r="I2" s="233"/>
    </row>
    <row r="3" ht="17.25" collapsed="1" spans="1:10">
      <c r="A3" s="154">
        <v>1</v>
      </c>
      <c r="B3" s="214">
        <v>39638</v>
      </c>
      <c r="C3" s="93">
        <v>10455</v>
      </c>
      <c r="D3" s="93">
        <v>10678</v>
      </c>
      <c r="E3" s="215">
        <f>-(C3-D3)/C3</f>
        <v>0.0213295074127212</v>
      </c>
      <c r="F3" s="93">
        <v>10678</v>
      </c>
      <c r="G3" s="93">
        <v>4682</v>
      </c>
      <c r="H3" s="216">
        <f>(C3-G3)*10</f>
        <v>57730</v>
      </c>
      <c r="I3" s="234">
        <f>-H3/(0-F3)</f>
        <v>5.40644315414872</v>
      </c>
      <c r="J3" s="116" t="s">
        <v>90</v>
      </c>
    </row>
    <row r="4" ht="16.5" hidden="1" outlineLevel="1" spans="1:10">
      <c r="A4" s="217" t="s">
        <v>219</v>
      </c>
      <c r="B4" s="218"/>
      <c r="C4" s="218"/>
      <c r="D4" s="218"/>
      <c r="E4" s="218"/>
      <c r="F4" s="218"/>
      <c r="G4" s="218"/>
      <c r="H4" s="218"/>
      <c r="I4" s="218"/>
      <c r="J4" s="235"/>
    </row>
    <row r="5" ht="36" hidden="1" outlineLevel="1" spans="1:10">
      <c r="A5" s="61" t="s">
        <v>23</v>
      </c>
      <c r="B5" s="62" t="s">
        <v>14</v>
      </c>
      <c r="C5" s="63" t="s">
        <v>87</v>
      </c>
      <c r="D5" s="63" t="s">
        <v>3</v>
      </c>
      <c r="E5" s="64" t="s">
        <v>16</v>
      </c>
      <c r="F5" s="63" t="s">
        <v>17</v>
      </c>
      <c r="G5" s="65" t="s">
        <v>26</v>
      </c>
      <c r="H5" s="63" t="s">
        <v>25</v>
      </c>
      <c r="I5" s="64" t="s">
        <v>19</v>
      </c>
      <c r="J5" s="118" t="s">
        <v>147</v>
      </c>
    </row>
    <row r="6" ht="17.25" hidden="1" outlineLevel="1" spans="1:10">
      <c r="A6" s="66">
        <f>B6-B3</f>
        <v>2</v>
      </c>
      <c r="B6" s="219">
        <v>39640</v>
      </c>
      <c r="C6" s="69">
        <v>10509</v>
      </c>
      <c r="D6" s="69"/>
      <c r="E6" s="70"/>
      <c r="F6" s="71"/>
      <c r="G6" s="69"/>
      <c r="H6" s="69"/>
      <c r="I6" s="236">
        <f>(C6-G3)*10</f>
        <v>58270</v>
      </c>
      <c r="J6" s="237"/>
    </row>
    <row r="7" ht="17.25" collapsed="1" spans="1:10">
      <c r="A7" s="220">
        <v>2</v>
      </c>
      <c r="B7" s="221">
        <v>39868</v>
      </c>
      <c r="C7" s="222">
        <v>5090</v>
      </c>
      <c r="D7" s="222">
        <v>5252</v>
      </c>
      <c r="E7" s="223">
        <f>-(C7-D7)/C7</f>
        <v>0.0318271119842829</v>
      </c>
      <c r="F7" s="222">
        <f t="shared" ref="F7:F104" si="0">-(C7-D7)*10</f>
        <v>1620</v>
      </c>
      <c r="G7" s="222">
        <v>5255</v>
      </c>
      <c r="H7" s="224">
        <f t="shared" ref="H7:H104" si="1">(C7-G7)*10</f>
        <v>-1650</v>
      </c>
      <c r="I7" s="238">
        <f>(-H7-F7)/F7</f>
        <v>0.0185185185185185</v>
      </c>
      <c r="J7" s="116" t="s">
        <v>90</v>
      </c>
    </row>
    <row r="8" ht="16.5" hidden="1" outlineLevel="1" spans="1:10">
      <c r="A8" s="217" t="s">
        <v>219</v>
      </c>
      <c r="B8" s="218"/>
      <c r="C8" s="218"/>
      <c r="D8" s="218"/>
      <c r="E8" s="218"/>
      <c r="F8" s="218"/>
      <c r="G8" s="218"/>
      <c r="H8" s="218"/>
      <c r="I8" s="218"/>
      <c r="J8" s="235"/>
    </row>
    <row r="9" ht="36" hidden="1" outlineLevel="1" spans="1:10">
      <c r="A9" s="61" t="s">
        <v>23</v>
      </c>
      <c r="B9" s="62" t="s">
        <v>14</v>
      </c>
      <c r="C9" s="63" t="s">
        <v>87</v>
      </c>
      <c r="D9" s="63" t="s">
        <v>3</v>
      </c>
      <c r="E9" s="64" t="s">
        <v>16</v>
      </c>
      <c r="F9" s="63" t="s">
        <v>17</v>
      </c>
      <c r="G9" s="65" t="s">
        <v>26</v>
      </c>
      <c r="H9" s="63" t="s">
        <v>25</v>
      </c>
      <c r="I9" s="64" t="s">
        <v>19</v>
      </c>
      <c r="J9" s="118" t="s">
        <v>147</v>
      </c>
    </row>
    <row r="10" ht="17.25" hidden="1" outlineLevel="1" spans="1:10">
      <c r="A10" s="66">
        <f>B10-B7</f>
        <v>1</v>
      </c>
      <c r="B10" s="219">
        <v>39869</v>
      </c>
      <c r="C10" s="69">
        <v>5174</v>
      </c>
      <c r="D10" s="69"/>
      <c r="E10" s="70"/>
      <c r="F10" s="71"/>
      <c r="G10" s="69"/>
      <c r="H10" s="69"/>
      <c r="I10" s="236">
        <f>(C10-G7)*10</f>
        <v>-810</v>
      </c>
      <c r="J10" s="237"/>
    </row>
    <row r="11" ht="17.25" collapsed="1" spans="1:10">
      <c r="A11" s="225">
        <v>3</v>
      </c>
      <c r="B11" s="226">
        <v>40000</v>
      </c>
      <c r="C11" s="227">
        <v>5795</v>
      </c>
      <c r="D11" s="227">
        <v>6269</v>
      </c>
      <c r="E11" s="228">
        <f>-(C11-D11)/C11</f>
        <v>0.0817946505608283</v>
      </c>
      <c r="F11" s="227">
        <f t="shared" si="0"/>
        <v>4740</v>
      </c>
      <c r="G11" s="227">
        <v>5796</v>
      </c>
      <c r="H11" s="229">
        <f t="shared" si="1"/>
        <v>-10</v>
      </c>
      <c r="I11" s="239">
        <f>(-H11-F11)/F11</f>
        <v>-0.99789029535865</v>
      </c>
      <c r="J11" s="116" t="s">
        <v>90</v>
      </c>
    </row>
    <row r="12" ht="16.5" hidden="1" outlineLevel="1" spans="1:10">
      <c r="A12" s="217" t="s">
        <v>219</v>
      </c>
      <c r="B12" s="218"/>
      <c r="C12" s="218"/>
      <c r="D12" s="218"/>
      <c r="E12" s="218"/>
      <c r="F12" s="218"/>
      <c r="G12" s="218"/>
      <c r="H12" s="218"/>
      <c r="I12" s="218"/>
      <c r="J12" s="235"/>
    </row>
    <row r="13" ht="36" hidden="1" outlineLevel="1" spans="1:10">
      <c r="A13" s="61" t="s">
        <v>23</v>
      </c>
      <c r="B13" s="62" t="s">
        <v>14</v>
      </c>
      <c r="C13" s="63" t="s">
        <v>87</v>
      </c>
      <c r="D13" s="63" t="s">
        <v>3</v>
      </c>
      <c r="E13" s="64" t="s">
        <v>16</v>
      </c>
      <c r="F13" s="63" t="s">
        <v>17</v>
      </c>
      <c r="G13" s="65" t="s">
        <v>26</v>
      </c>
      <c r="H13" s="63" t="s">
        <v>25</v>
      </c>
      <c r="I13" s="64" t="s">
        <v>19</v>
      </c>
      <c r="J13" s="118" t="s">
        <v>147</v>
      </c>
    </row>
    <row r="14" ht="17.25" hidden="1" outlineLevel="1" spans="1:10">
      <c r="A14" s="66">
        <f>B14-B11</f>
        <v>14</v>
      </c>
      <c r="B14" s="219">
        <v>40014</v>
      </c>
      <c r="C14" s="69">
        <v>5844</v>
      </c>
      <c r="D14" s="69"/>
      <c r="E14" s="70"/>
      <c r="F14" s="71"/>
      <c r="G14" s="69"/>
      <c r="H14" s="69"/>
      <c r="I14" s="236">
        <f>(C14-G11)*10</f>
        <v>480</v>
      </c>
      <c r="J14" s="237"/>
    </row>
    <row r="15" ht="17.25" customHeight="1" collapsed="1" spans="1:10">
      <c r="A15" s="225">
        <v>4</v>
      </c>
      <c r="B15" s="226">
        <v>40059</v>
      </c>
      <c r="C15" s="227">
        <v>6033</v>
      </c>
      <c r="D15" s="227">
        <v>6311</v>
      </c>
      <c r="E15" s="228">
        <f>-(C15-D15)/C15</f>
        <v>0.046079893916791</v>
      </c>
      <c r="F15" s="227">
        <f t="shared" si="0"/>
        <v>2780</v>
      </c>
      <c r="G15" s="227">
        <v>5949</v>
      </c>
      <c r="H15" s="230">
        <f t="shared" si="1"/>
        <v>840</v>
      </c>
      <c r="I15" s="240">
        <f>-H15/(0-F15)</f>
        <v>0.302158273381295</v>
      </c>
      <c r="J15" s="241" t="s">
        <v>152</v>
      </c>
    </row>
    <row r="16" ht="17.25" hidden="1" customHeight="1" outlineLevel="1" spans="1:10">
      <c r="A16" s="217" t="s">
        <v>219</v>
      </c>
      <c r="B16" s="218"/>
      <c r="C16" s="218"/>
      <c r="D16" s="218"/>
      <c r="E16" s="218"/>
      <c r="F16" s="218"/>
      <c r="G16" s="218"/>
      <c r="H16" s="218"/>
      <c r="I16" s="218"/>
      <c r="J16" s="235"/>
    </row>
    <row r="17" ht="36" hidden="1" outlineLevel="1" spans="1:10">
      <c r="A17" s="61" t="s">
        <v>23</v>
      </c>
      <c r="B17" s="62" t="s">
        <v>14</v>
      </c>
      <c r="C17" s="63" t="s">
        <v>87</v>
      </c>
      <c r="D17" s="63" t="s">
        <v>3</v>
      </c>
      <c r="E17" s="64" t="s">
        <v>16</v>
      </c>
      <c r="F17" s="63" t="s">
        <v>17</v>
      </c>
      <c r="G17" s="65" t="s">
        <v>26</v>
      </c>
      <c r="H17" s="63" t="s">
        <v>25</v>
      </c>
      <c r="I17" s="64" t="s">
        <v>19</v>
      </c>
      <c r="J17" s="118" t="s">
        <v>147</v>
      </c>
    </row>
    <row r="18" ht="17.25" hidden="1" customHeight="1" outlineLevel="1" spans="1:10">
      <c r="A18" s="66">
        <f>B18-B15</f>
        <v>36</v>
      </c>
      <c r="B18" s="219">
        <v>40095</v>
      </c>
      <c r="C18" s="69">
        <v>5814</v>
      </c>
      <c r="D18" s="69"/>
      <c r="E18" s="70"/>
      <c r="F18" s="71"/>
      <c r="G18" s="69"/>
      <c r="H18" s="69"/>
      <c r="I18" s="236">
        <f>(C18-G15)*10</f>
        <v>-1350</v>
      </c>
      <c r="J18" s="237"/>
    </row>
    <row r="19" ht="16.5" spans="1:9">
      <c r="A19" s="225">
        <v>5</v>
      </c>
      <c r="B19" s="226">
        <v>40308</v>
      </c>
      <c r="C19" s="227">
        <v>6826</v>
      </c>
      <c r="D19" s="227">
        <v>6936</v>
      </c>
      <c r="E19" s="231">
        <f>-(C19-D19)/C19</f>
        <v>0.0161148549663053</v>
      </c>
      <c r="F19" s="227">
        <f t="shared" si="0"/>
        <v>1100</v>
      </c>
      <c r="G19" s="227">
        <v>6395</v>
      </c>
      <c r="H19" s="230">
        <f t="shared" si="1"/>
        <v>4310</v>
      </c>
      <c r="I19" s="240">
        <f>-H19/(0-F19)</f>
        <v>3.91818181818182</v>
      </c>
    </row>
    <row r="20" ht="17.25" spans="1:9">
      <c r="A20" s="225">
        <v>6</v>
      </c>
      <c r="B20" s="226">
        <v>40668</v>
      </c>
      <c r="C20" s="227">
        <v>9082</v>
      </c>
      <c r="D20" s="227">
        <v>9227</v>
      </c>
      <c r="E20" s="231">
        <f>-(C20-D20)/C20</f>
        <v>0.0159656463334067</v>
      </c>
      <c r="F20" s="227">
        <f t="shared" si="0"/>
        <v>1450</v>
      </c>
      <c r="G20" s="227">
        <v>9139</v>
      </c>
      <c r="H20" s="229">
        <f t="shared" si="1"/>
        <v>-570</v>
      </c>
      <c r="I20" s="239">
        <f>(-H20-F20)/F20</f>
        <v>-0.606896551724138</v>
      </c>
    </row>
    <row r="21" ht="17.25" collapsed="1" spans="1:10">
      <c r="A21" s="225">
        <v>7</v>
      </c>
      <c r="B21" s="226">
        <v>40716</v>
      </c>
      <c r="C21" s="227">
        <v>9070</v>
      </c>
      <c r="D21" s="227">
        <v>9233</v>
      </c>
      <c r="E21" s="228">
        <f>-(C21-D21)/C21</f>
        <v>0.0179713340683572</v>
      </c>
      <c r="F21" s="227">
        <f t="shared" si="0"/>
        <v>1630</v>
      </c>
      <c r="G21" s="227">
        <v>9056</v>
      </c>
      <c r="H21" s="230">
        <f t="shared" si="1"/>
        <v>140</v>
      </c>
      <c r="I21" s="240">
        <f>-H21/(0-F21)</f>
        <v>0.0858895705521472</v>
      </c>
      <c r="J21" s="241" t="s">
        <v>152</v>
      </c>
    </row>
    <row r="22" ht="16.5" hidden="1" outlineLevel="1" spans="1:10">
      <c r="A22" s="217" t="s">
        <v>219</v>
      </c>
      <c r="B22" s="218"/>
      <c r="C22" s="218"/>
      <c r="D22" s="218"/>
      <c r="E22" s="218"/>
      <c r="F22" s="218"/>
      <c r="G22" s="218"/>
      <c r="H22" s="218"/>
      <c r="I22" s="218"/>
      <c r="J22" s="235"/>
    </row>
    <row r="23" ht="36" hidden="1" outlineLevel="1" spans="1:10">
      <c r="A23" s="61" t="s">
        <v>23</v>
      </c>
      <c r="B23" s="62" t="s">
        <v>14</v>
      </c>
      <c r="C23" s="63" t="s">
        <v>87</v>
      </c>
      <c r="D23" s="63" t="s">
        <v>3</v>
      </c>
      <c r="E23" s="64" t="s">
        <v>16</v>
      </c>
      <c r="F23" s="63" t="s">
        <v>17</v>
      </c>
      <c r="G23" s="65" t="s">
        <v>26</v>
      </c>
      <c r="H23" s="63" t="s">
        <v>25</v>
      </c>
      <c r="I23" s="64" t="s">
        <v>19</v>
      </c>
      <c r="J23" s="118" t="s">
        <v>147</v>
      </c>
    </row>
    <row r="24" ht="17.25" hidden="1" outlineLevel="1" spans="1:10">
      <c r="A24" s="66">
        <f>B24-B21</f>
        <v>16</v>
      </c>
      <c r="B24" s="219">
        <v>40732</v>
      </c>
      <c r="C24" s="69">
        <v>8955</v>
      </c>
      <c r="D24" s="69"/>
      <c r="E24" s="70"/>
      <c r="F24" s="71"/>
      <c r="G24" s="69"/>
      <c r="H24" s="69"/>
      <c r="I24" s="236">
        <f>(C24-G21)*10</f>
        <v>-1010</v>
      </c>
      <c r="J24" s="237"/>
    </row>
    <row r="25" ht="17.25" collapsed="1" spans="1:10">
      <c r="A25" s="225">
        <v>8</v>
      </c>
      <c r="B25" s="226">
        <v>40765</v>
      </c>
      <c r="C25" s="227">
        <v>8690</v>
      </c>
      <c r="D25" s="227">
        <v>9023</v>
      </c>
      <c r="E25" s="228">
        <f>-(C25-D25)/C25</f>
        <v>0.0383199079401611</v>
      </c>
      <c r="F25" s="227">
        <f t="shared" si="0"/>
        <v>3330</v>
      </c>
      <c r="G25" s="227">
        <v>8945</v>
      </c>
      <c r="H25" s="229">
        <f t="shared" si="1"/>
        <v>-2550</v>
      </c>
      <c r="I25" s="239">
        <f>(-H25-F25)/F25</f>
        <v>-0.234234234234234</v>
      </c>
      <c r="J25" s="116" t="s">
        <v>90</v>
      </c>
    </row>
    <row r="26" ht="16.5" hidden="1" outlineLevel="1" spans="1:10">
      <c r="A26" s="217" t="s">
        <v>219</v>
      </c>
      <c r="B26" s="218"/>
      <c r="C26" s="218"/>
      <c r="D26" s="218"/>
      <c r="E26" s="218"/>
      <c r="F26" s="218"/>
      <c r="G26" s="218"/>
      <c r="H26" s="218"/>
      <c r="I26" s="218"/>
      <c r="J26" s="235"/>
    </row>
    <row r="27" ht="36" hidden="1" outlineLevel="1" spans="1:10">
      <c r="A27" s="61" t="s">
        <v>23</v>
      </c>
      <c r="B27" s="62" t="s">
        <v>14</v>
      </c>
      <c r="C27" s="63" t="s">
        <v>87</v>
      </c>
      <c r="D27" s="63" t="s">
        <v>3</v>
      </c>
      <c r="E27" s="64" t="s">
        <v>16</v>
      </c>
      <c r="F27" s="63" t="s">
        <v>17</v>
      </c>
      <c r="G27" s="65" t="s">
        <v>26</v>
      </c>
      <c r="H27" s="63" t="s">
        <v>25</v>
      </c>
      <c r="I27" s="64" t="s">
        <v>19</v>
      </c>
      <c r="J27" s="118" t="s">
        <v>147</v>
      </c>
    </row>
    <row r="28" ht="17.25" hidden="1" outlineLevel="1" spans="1:10">
      <c r="A28" s="66">
        <f>B28-B25</f>
        <v>13</v>
      </c>
      <c r="B28" s="219">
        <v>40778</v>
      </c>
      <c r="C28" s="69">
        <v>8913</v>
      </c>
      <c r="D28" s="69"/>
      <c r="E28" s="70"/>
      <c r="F28" s="71"/>
      <c r="G28" s="69"/>
      <c r="H28" s="69"/>
      <c r="I28" s="236">
        <f>(C28-G25)*10</f>
        <v>-320</v>
      </c>
      <c r="J28" s="237"/>
    </row>
    <row r="29" ht="17.25" collapsed="1" spans="1:10">
      <c r="A29" s="225">
        <v>9</v>
      </c>
      <c r="B29" s="226">
        <v>40805</v>
      </c>
      <c r="C29" s="227">
        <v>8649</v>
      </c>
      <c r="D29" s="227">
        <v>8897</v>
      </c>
      <c r="E29" s="228">
        <f>-(C29-D29)/C29</f>
        <v>0.028673835125448</v>
      </c>
      <c r="F29" s="227">
        <f t="shared" si="0"/>
        <v>2480</v>
      </c>
      <c r="G29" s="227">
        <v>8051</v>
      </c>
      <c r="H29" s="230">
        <f t="shared" si="1"/>
        <v>5980</v>
      </c>
      <c r="I29" s="240">
        <f>-H29/(0-F29)</f>
        <v>2.41129032258064</v>
      </c>
      <c r="J29" s="241" t="s">
        <v>152</v>
      </c>
    </row>
    <row r="30" ht="16.5" hidden="1" outlineLevel="1" spans="1:10">
      <c r="A30" s="217" t="s">
        <v>219</v>
      </c>
      <c r="B30" s="218"/>
      <c r="C30" s="218"/>
      <c r="D30" s="218"/>
      <c r="E30" s="218"/>
      <c r="F30" s="218"/>
      <c r="G30" s="218"/>
      <c r="H30" s="218"/>
      <c r="I30" s="218"/>
      <c r="J30" s="235"/>
    </row>
    <row r="31" ht="36" hidden="1" outlineLevel="1" spans="1:10">
      <c r="A31" s="61" t="s">
        <v>23</v>
      </c>
      <c r="B31" s="62" t="s">
        <v>14</v>
      </c>
      <c r="C31" s="63" t="s">
        <v>87</v>
      </c>
      <c r="D31" s="63" t="s">
        <v>3</v>
      </c>
      <c r="E31" s="64" t="s">
        <v>16</v>
      </c>
      <c r="F31" s="63" t="s">
        <v>17</v>
      </c>
      <c r="G31" s="65" t="s">
        <v>26</v>
      </c>
      <c r="H31" s="63" t="s">
        <v>25</v>
      </c>
      <c r="I31" s="64" t="s">
        <v>19</v>
      </c>
      <c r="J31" s="118" t="s">
        <v>147</v>
      </c>
    </row>
    <row r="32" ht="17.25" hidden="1" outlineLevel="1" spans="1:10">
      <c r="A32" s="66">
        <f>B32-B29</f>
        <v>36</v>
      </c>
      <c r="B32" s="219">
        <v>40841</v>
      </c>
      <c r="C32" s="69">
        <v>7991</v>
      </c>
      <c r="D32" s="69"/>
      <c r="E32" s="70"/>
      <c r="F32" s="71"/>
      <c r="G32" s="69"/>
      <c r="H32" s="69"/>
      <c r="I32" s="236">
        <f>(C32-G29)*10</f>
        <v>-600</v>
      </c>
      <c r="J32" s="237"/>
    </row>
    <row r="33" ht="17.25" collapsed="1" spans="1:10">
      <c r="A33" s="225">
        <v>10</v>
      </c>
      <c r="B33" s="226">
        <v>40872</v>
      </c>
      <c r="C33" s="227">
        <v>7763</v>
      </c>
      <c r="D33" s="227">
        <v>8041</v>
      </c>
      <c r="E33" s="228">
        <f t="shared" ref="E33:E104" si="2">-(C33-D33)/C33</f>
        <v>0.0358108978487698</v>
      </c>
      <c r="F33" s="227">
        <f t="shared" si="0"/>
        <v>2780</v>
      </c>
      <c r="G33" s="227">
        <v>7941</v>
      </c>
      <c r="H33" s="229">
        <f t="shared" si="1"/>
        <v>-1780</v>
      </c>
      <c r="I33" s="239">
        <f>(-H33-F33)/F33</f>
        <v>-0.359712230215827</v>
      </c>
      <c r="J33" s="116" t="s">
        <v>90</v>
      </c>
    </row>
    <row r="34" ht="16.5" hidden="1" outlineLevel="1" spans="1:10">
      <c r="A34" s="217" t="s">
        <v>219</v>
      </c>
      <c r="B34" s="218"/>
      <c r="C34" s="218"/>
      <c r="D34" s="218"/>
      <c r="E34" s="218"/>
      <c r="F34" s="218"/>
      <c r="G34" s="218"/>
      <c r="H34" s="218"/>
      <c r="I34" s="218"/>
      <c r="J34" s="235"/>
    </row>
    <row r="35" ht="36" hidden="1" outlineLevel="1" spans="1:10">
      <c r="A35" s="61" t="s">
        <v>23</v>
      </c>
      <c r="B35" s="62" t="s">
        <v>14</v>
      </c>
      <c r="C35" s="63" t="s">
        <v>87</v>
      </c>
      <c r="D35" s="63" t="s">
        <v>3</v>
      </c>
      <c r="E35" s="64" t="s">
        <v>16</v>
      </c>
      <c r="F35" s="63" t="s">
        <v>17</v>
      </c>
      <c r="G35" s="65" t="s">
        <v>26</v>
      </c>
      <c r="H35" s="63" t="s">
        <v>25</v>
      </c>
      <c r="I35" s="64" t="s">
        <v>19</v>
      </c>
      <c r="J35" s="118" t="s">
        <v>147</v>
      </c>
    </row>
    <row r="36" ht="17.25" hidden="1" outlineLevel="1" spans="1:10">
      <c r="A36" s="66">
        <f>B36-B33</f>
        <v>6</v>
      </c>
      <c r="B36" s="219">
        <v>40878</v>
      </c>
      <c r="C36" s="69">
        <v>7972</v>
      </c>
      <c r="D36" s="69"/>
      <c r="E36" s="70"/>
      <c r="F36" s="71"/>
      <c r="G36" s="69"/>
      <c r="H36" s="69"/>
      <c r="I36" s="236">
        <f>(C36-G33)*10</f>
        <v>310</v>
      </c>
      <c r="J36" s="237"/>
    </row>
    <row r="37" ht="17.25" collapsed="1" spans="1:10">
      <c r="A37" s="225">
        <v>11</v>
      </c>
      <c r="B37" s="226">
        <v>41044</v>
      </c>
      <c r="C37" s="227">
        <v>8206</v>
      </c>
      <c r="D37" s="227">
        <v>8694</v>
      </c>
      <c r="E37" s="228">
        <f t="shared" si="2"/>
        <v>0.0594686814525957</v>
      </c>
      <c r="F37" s="227">
        <f t="shared" si="0"/>
        <v>4880</v>
      </c>
      <c r="G37" s="227">
        <v>7921</v>
      </c>
      <c r="H37" s="230">
        <f t="shared" si="1"/>
        <v>2850</v>
      </c>
      <c r="I37" s="240">
        <f>-H37/(0-F37)</f>
        <v>0.584016393442623</v>
      </c>
      <c r="J37" s="122" t="s">
        <v>220</v>
      </c>
    </row>
    <row r="38" ht="16.5" hidden="1" outlineLevel="2" spans="1:10">
      <c r="A38" s="217" t="s">
        <v>219</v>
      </c>
      <c r="B38" s="218"/>
      <c r="C38" s="218"/>
      <c r="D38" s="218"/>
      <c r="E38" s="218"/>
      <c r="F38" s="218"/>
      <c r="G38" s="218"/>
      <c r="H38" s="218"/>
      <c r="I38" s="218"/>
      <c r="J38" s="235"/>
    </row>
    <row r="39" ht="36" hidden="1" outlineLevel="2" spans="1:10">
      <c r="A39" s="61" t="s">
        <v>23</v>
      </c>
      <c r="B39" s="62" t="s">
        <v>14</v>
      </c>
      <c r="C39" s="63" t="s">
        <v>87</v>
      </c>
      <c r="D39" s="63" t="s">
        <v>3</v>
      </c>
      <c r="E39" s="64" t="s">
        <v>16</v>
      </c>
      <c r="F39" s="63" t="s">
        <v>17</v>
      </c>
      <c r="G39" s="65" t="s">
        <v>26</v>
      </c>
      <c r="H39" s="63" t="s">
        <v>25</v>
      </c>
      <c r="I39" s="64" t="s">
        <v>19</v>
      </c>
      <c r="J39" s="118" t="s">
        <v>147</v>
      </c>
    </row>
    <row r="40" ht="17.25" hidden="1" outlineLevel="2" spans="1:10">
      <c r="A40" s="66">
        <f>B40-B37</f>
        <v>27</v>
      </c>
      <c r="B40" s="219">
        <v>41071</v>
      </c>
      <c r="C40" s="69">
        <v>7901</v>
      </c>
      <c r="D40" s="69"/>
      <c r="E40" s="70"/>
      <c r="F40" s="71"/>
      <c r="G40" s="69"/>
      <c r="H40" s="69"/>
      <c r="I40" s="236">
        <f>(C40-G37)*10</f>
        <v>-200</v>
      </c>
      <c r="J40" s="237"/>
    </row>
    <row r="41" ht="17.25" collapsed="1" spans="1:10">
      <c r="A41" s="225">
        <v>12</v>
      </c>
      <c r="B41" s="226">
        <v>41113</v>
      </c>
      <c r="C41" s="227">
        <v>7876</v>
      </c>
      <c r="D41" s="227">
        <v>8068</v>
      </c>
      <c r="E41" s="228">
        <f t="shared" si="2"/>
        <v>0.0243778567800914</v>
      </c>
      <c r="F41" s="227">
        <f t="shared" si="0"/>
        <v>1920</v>
      </c>
      <c r="G41" s="227">
        <v>7834</v>
      </c>
      <c r="H41" s="230">
        <f t="shared" si="1"/>
        <v>420</v>
      </c>
      <c r="I41" s="240">
        <f>-H41/(0-F41)</f>
        <v>0.21875</v>
      </c>
      <c r="J41" s="116" t="s">
        <v>90</v>
      </c>
    </row>
    <row r="42" ht="16.5" hidden="1" outlineLevel="1" spans="1:10">
      <c r="A42" s="217" t="s">
        <v>219</v>
      </c>
      <c r="B42" s="218"/>
      <c r="C42" s="218"/>
      <c r="D42" s="218"/>
      <c r="E42" s="218"/>
      <c r="F42" s="218"/>
      <c r="G42" s="218"/>
      <c r="H42" s="218"/>
      <c r="I42" s="218"/>
      <c r="J42" s="235"/>
    </row>
    <row r="43" ht="36" hidden="1" outlineLevel="1" spans="1:10">
      <c r="A43" s="61" t="s">
        <v>23</v>
      </c>
      <c r="B43" s="62" t="s">
        <v>14</v>
      </c>
      <c r="C43" s="63" t="s">
        <v>87</v>
      </c>
      <c r="D43" s="63" t="s">
        <v>3</v>
      </c>
      <c r="E43" s="64" t="s">
        <v>16</v>
      </c>
      <c r="F43" s="63" t="s">
        <v>17</v>
      </c>
      <c r="G43" s="65" t="s">
        <v>26</v>
      </c>
      <c r="H43" s="63" t="s">
        <v>25</v>
      </c>
      <c r="I43" s="64" t="s">
        <v>19</v>
      </c>
      <c r="J43" s="118" t="s">
        <v>147</v>
      </c>
    </row>
    <row r="44" ht="17.25" hidden="1" outlineLevel="1" spans="1:10">
      <c r="A44" s="66">
        <f>B44-B41</f>
        <v>15</v>
      </c>
      <c r="B44" s="219">
        <v>41128</v>
      </c>
      <c r="C44" s="69">
        <v>7838</v>
      </c>
      <c r="D44" s="69"/>
      <c r="E44" s="70"/>
      <c r="F44" s="71"/>
      <c r="G44" s="69"/>
      <c r="H44" s="69"/>
      <c r="I44" s="236">
        <f>(C44-G41)*10</f>
        <v>40</v>
      </c>
      <c r="J44" s="237"/>
    </row>
    <row r="45" ht="17.25" collapsed="1" spans="1:10">
      <c r="A45" s="225">
        <v>13</v>
      </c>
      <c r="B45" s="226">
        <v>41172</v>
      </c>
      <c r="C45" s="227">
        <v>7836</v>
      </c>
      <c r="D45" s="227">
        <v>8088</v>
      </c>
      <c r="E45" s="228">
        <f t="shared" si="2"/>
        <v>0.0321592649310873</v>
      </c>
      <c r="F45" s="227">
        <f t="shared" si="0"/>
        <v>2520</v>
      </c>
      <c r="G45" s="227">
        <v>6714</v>
      </c>
      <c r="H45" s="230">
        <f t="shared" si="1"/>
        <v>11220</v>
      </c>
      <c r="I45" s="240">
        <f>-H45/(0-F45)</f>
        <v>4.45238095238095</v>
      </c>
      <c r="J45" s="122" t="s">
        <v>220</v>
      </c>
    </row>
    <row r="46" ht="16.5" hidden="1" outlineLevel="1" spans="1:10">
      <c r="A46" s="217" t="s">
        <v>219</v>
      </c>
      <c r="B46" s="218"/>
      <c r="C46" s="218"/>
      <c r="D46" s="218"/>
      <c r="E46" s="218"/>
      <c r="F46" s="218"/>
      <c r="G46" s="218"/>
      <c r="H46" s="218"/>
      <c r="I46" s="218"/>
      <c r="J46" s="235"/>
    </row>
    <row r="47" ht="36" hidden="1" outlineLevel="1" spans="1:10">
      <c r="A47" s="61" t="s">
        <v>23</v>
      </c>
      <c r="B47" s="62" t="s">
        <v>14</v>
      </c>
      <c r="C47" s="63" t="s">
        <v>87</v>
      </c>
      <c r="D47" s="63" t="s">
        <v>3</v>
      </c>
      <c r="E47" s="64" t="s">
        <v>16</v>
      </c>
      <c r="F47" s="63" t="s">
        <v>17</v>
      </c>
      <c r="G47" s="65" t="s">
        <v>26</v>
      </c>
      <c r="H47" s="63" t="s">
        <v>25</v>
      </c>
      <c r="I47" s="64" t="s">
        <v>19</v>
      </c>
      <c r="J47" s="118" t="s">
        <v>147</v>
      </c>
    </row>
    <row r="48" ht="17.25" hidden="1" outlineLevel="1" spans="1:10">
      <c r="A48" s="66">
        <f>B48-B45</f>
        <v>34</v>
      </c>
      <c r="B48" s="219">
        <v>41206</v>
      </c>
      <c r="C48" s="69">
        <v>7194</v>
      </c>
      <c r="D48" s="69"/>
      <c r="E48" s="70"/>
      <c r="F48" s="71"/>
      <c r="G48" s="69"/>
      <c r="H48" s="69"/>
      <c r="I48" s="236">
        <f>(C48-G45)*10</f>
        <v>4800</v>
      </c>
      <c r="J48" s="237"/>
    </row>
    <row r="49" ht="17.25" collapsed="1" spans="1:10">
      <c r="A49" s="225">
        <v>14</v>
      </c>
      <c r="B49" s="226">
        <v>41333</v>
      </c>
      <c r="C49" s="227">
        <v>6549</v>
      </c>
      <c r="D49" s="227">
        <v>6876</v>
      </c>
      <c r="E49" s="228">
        <f t="shared" si="2"/>
        <v>0.0499312872194228</v>
      </c>
      <c r="F49" s="227">
        <f t="shared" si="0"/>
        <v>3270</v>
      </c>
      <c r="G49" s="227">
        <v>6150</v>
      </c>
      <c r="H49" s="230">
        <f t="shared" si="1"/>
        <v>3990</v>
      </c>
      <c r="I49" s="240">
        <f>-H49/(0-F49)</f>
        <v>1.22018348623853</v>
      </c>
      <c r="J49" s="122" t="s">
        <v>220</v>
      </c>
    </row>
    <row r="50" ht="16.5" hidden="1" outlineLevel="1" spans="1:10">
      <c r="A50" s="217" t="s">
        <v>219</v>
      </c>
      <c r="B50" s="218"/>
      <c r="C50" s="218"/>
      <c r="D50" s="218"/>
      <c r="E50" s="218"/>
      <c r="F50" s="218"/>
      <c r="G50" s="218"/>
      <c r="H50" s="218"/>
      <c r="I50" s="218"/>
      <c r="J50" s="235"/>
    </row>
    <row r="51" ht="36" hidden="1" outlineLevel="1" spans="1:10">
      <c r="A51" s="61" t="s">
        <v>23</v>
      </c>
      <c r="B51" s="62" t="s">
        <v>14</v>
      </c>
      <c r="C51" s="63" t="s">
        <v>87</v>
      </c>
      <c r="D51" s="63" t="s">
        <v>3</v>
      </c>
      <c r="E51" s="64" t="s">
        <v>16</v>
      </c>
      <c r="F51" s="63" t="s">
        <v>17</v>
      </c>
      <c r="G51" s="65" t="s">
        <v>26</v>
      </c>
      <c r="H51" s="63" t="s">
        <v>25</v>
      </c>
      <c r="I51" s="64" t="s">
        <v>19</v>
      </c>
      <c r="J51" s="118" t="s">
        <v>147</v>
      </c>
    </row>
    <row r="52" ht="17.25" hidden="1" outlineLevel="1" spans="1:10">
      <c r="A52" s="66">
        <f>B52-B49</f>
        <v>27</v>
      </c>
      <c r="B52" s="219">
        <v>41360</v>
      </c>
      <c r="C52" s="69">
        <v>6361</v>
      </c>
      <c r="D52" s="69"/>
      <c r="E52" s="70"/>
      <c r="F52" s="71"/>
      <c r="G52" s="69"/>
      <c r="H52" s="69"/>
      <c r="I52" s="236">
        <f>(C52-G49)*10</f>
        <v>2110</v>
      </c>
      <c r="J52" s="237"/>
    </row>
    <row r="53" ht="17.25" collapsed="1" spans="1:10">
      <c r="A53" s="225">
        <v>15</v>
      </c>
      <c r="B53" s="226">
        <v>41451</v>
      </c>
      <c r="C53" s="227">
        <v>5928</v>
      </c>
      <c r="D53" s="227">
        <v>6160</v>
      </c>
      <c r="E53" s="228">
        <f t="shared" si="2"/>
        <v>0.039136302294197</v>
      </c>
      <c r="F53" s="227">
        <f t="shared" si="0"/>
        <v>2320</v>
      </c>
      <c r="G53" s="227">
        <v>5534</v>
      </c>
      <c r="H53" s="230">
        <f t="shared" si="1"/>
        <v>3940</v>
      </c>
      <c r="I53" s="240">
        <f>-H53/(0-F53)</f>
        <v>1.69827586206897</v>
      </c>
      <c r="J53" s="116" t="s">
        <v>90</v>
      </c>
    </row>
    <row r="54" ht="16.5" hidden="1" outlineLevel="1" spans="1:10">
      <c r="A54" s="217" t="s">
        <v>219</v>
      </c>
      <c r="B54" s="218"/>
      <c r="C54" s="218"/>
      <c r="D54" s="218"/>
      <c r="E54" s="218"/>
      <c r="F54" s="218"/>
      <c r="G54" s="218"/>
      <c r="H54" s="218"/>
      <c r="I54" s="218"/>
      <c r="J54" s="235"/>
    </row>
    <row r="55" ht="36" hidden="1" outlineLevel="1" spans="1:10">
      <c r="A55" s="61" t="s">
        <v>23</v>
      </c>
      <c r="B55" s="62" t="s">
        <v>14</v>
      </c>
      <c r="C55" s="63" t="s">
        <v>87</v>
      </c>
      <c r="D55" s="63" t="s">
        <v>3</v>
      </c>
      <c r="E55" s="64" t="s">
        <v>16</v>
      </c>
      <c r="F55" s="63" t="s">
        <v>17</v>
      </c>
      <c r="G55" s="65" t="s">
        <v>26</v>
      </c>
      <c r="H55" s="63" t="s">
        <v>25</v>
      </c>
      <c r="I55" s="64" t="s">
        <v>19</v>
      </c>
      <c r="J55" s="118" t="s">
        <v>147</v>
      </c>
    </row>
    <row r="56" ht="17.25" hidden="1" outlineLevel="1" spans="1:10">
      <c r="A56" s="66">
        <f>B56-B53</f>
        <v>15</v>
      </c>
      <c r="B56" s="219">
        <v>41466</v>
      </c>
      <c r="C56" s="69">
        <v>5932</v>
      </c>
      <c r="D56" s="69"/>
      <c r="E56" s="70"/>
      <c r="F56" s="71"/>
      <c r="G56" s="69"/>
      <c r="H56" s="69"/>
      <c r="I56" s="236">
        <f>(C56-G53)*10</f>
        <v>3980</v>
      </c>
      <c r="J56" s="237"/>
    </row>
    <row r="57" ht="17.25" collapsed="1" spans="1:10">
      <c r="A57" s="225">
        <v>16</v>
      </c>
      <c r="B57" s="226">
        <v>41530</v>
      </c>
      <c r="C57" s="227">
        <v>5512</v>
      </c>
      <c r="D57" s="227">
        <v>5625</v>
      </c>
      <c r="E57" s="228">
        <f t="shared" si="2"/>
        <v>0.0205007256894049</v>
      </c>
      <c r="F57" s="227">
        <f t="shared" si="0"/>
        <v>1130</v>
      </c>
      <c r="G57" s="227">
        <v>5574</v>
      </c>
      <c r="H57" s="229">
        <f t="shared" si="1"/>
        <v>-620</v>
      </c>
      <c r="I57" s="239">
        <f>(-H57-F57)/F57</f>
        <v>-0.451327433628319</v>
      </c>
      <c r="J57" s="116" t="s">
        <v>90</v>
      </c>
    </row>
    <row r="58" ht="16.5" hidden="1" outlineLevel="1" spans="1:10">
      <c r="A58" s="217" t="s">
        <v>219</v>
      </c>
      <c r="B58" s="218"/>
      <c r="C58" s="218"/>
      <c r="D58" s="218"/>
      <c r="E58" s="218"/>
      <c r="F58" s="218"/>
      <c r="G58" s="218"/>
      <c r="H58" s="218"/>
      <c r="I58" s="218"/>
      <c r="J58" s="235"/>
    </row>
    <row r="59" ht="36" hidden="1" outlineLevel="1" spans="1:10">
      <c r="A59" s="61" t="s">
        <v>23</v>
      </c>
      <c r="B59" s="62" t="s">
        <v>14</v>
      </c>
      <c r="C59" s="63" t="s">
        <v>87</v>
      </c>
      <c r="D59" s="63" t="s">
        <v>3</v>
      </c>
      <c r="E59" s="64" t="s">
        <v>16</v>
      </c>
      <c r="F59" s="63" t="s">
        <v>17</v>
      </c>
      <c r="G59" s="65" t="s">
        <v>26</v>
      </c>
      <c r="H59" s="63" t="s">
        <v>25</v>
      </c>
      <c r="I59" s="64" t="s">
        <v>19</v>
      </c>
      <c r="J59" s="118" t="s">
        <v>147</v>
      </c>
    </row>
    <row r="60" ht="17.25" hidden="1" outlineLevel="1" spans="1:10">
      <c r="A60" s="66">
        <f>B60-B57</f>
        <v>35</v>
      </c>
      <c r="B60" s="219">
        <v>41565</v>
      </c>
      <c r="C60" s="69">
        <v>5542</v>
      </c>
      <c r="D60" s="69"/>
      <c r="E60" s="70"/>
      <c r="F60" s="71"/>
      <c r="G60" s="69"/>
      <c r="H60" s="69"/>
      <c r="I60" s="236">
        <f>(C60-G57)*10</f>
        <v>-320</v>
      </c>
      <c r="J60" s="237"/>
    </row>
    <row r="61" ht="17.25" collapsed="1" spans="1:10">
      <c r="A61" s="225">
        <v>17</v>
      </c>
      <c r="B61" s="226">
        <v>41648</v>
      </c>
      <c r="C61" s="227">
        <v>5824</v>
      </c>
      <c r="D61" s="227">
        <v>6045</v>
      </c>
      <c r="E61" s="228">
        <f t="shared" si="2"/>
        <v>0.0379464285714286</v>
      </c>
      <c r="F61" s="227">
        <f t="shared" si="0"/>
        <v>2210</v>
      </c>
      <c r="G61" s="227">
        <v>5916</v>
      </c>
      <c r="H61" s="229">
        <f t="shared" si="1"/>
        <v>-920</v>
      </c>
      <c r="I61" s="239">
        <f>(-H61-F61)/F61</f>
        <v>-0.583710407239819</v>
      </c>
      <c r="J61" s="116" t="s">
        <v>90</v>
      </c>
    </row>
    <row r="62" ht="16.5" hidden="1" outlineLevel="1" spans="1:10">
      <c r="A62" s="217" t="s">
        <v>219</v>
      </c>
      <c r="B62" s="218"/>
      <c r="C62" s="218"/>
      <c r="D62" s="218"/>
      <c r="E62" s="218"/>
      <c r="F62" s="218"/>
      <c r="G62" s="218"/>
      <c r="H62" s="218"/>
      <c r="I62" s="218"/>
      <c r="J62" s="235"/>
    </row>
    <row r="63" ht="36" hidden="1" outlineLevel="1" spans="1:10">
      <c r="A63" s="61" t="s">
        <v>23</v>
      </c>
      <c r="B63" s="62" t="s">
        <v>14</v>
      </c>
      <c r="C63" s="63" t="s">
        <v>87</v>
      </c>
      <c r="D63" s="63" t="s">
        <v>3</v>
      </c>
      <c r="E63" s="64" t="s">
        <v>16</v>
      </c>
      <c r="F63" s="63" t="s">
        <v>17</v>
      </c>
      <c r="G63" s="65" t="s">
        <v>26</v>
      </c>
      <c r="H63" s="63" t="s">
        <v>25</v>
      </c>
      <c r="I63" s="64" t="s">
        <v>19</v>
      </c>
      <c r="J63" s="118" t="s">
        <v>147</v>
      </c>
    </row>
    <row r="64" ht="17.25" hidden="1" outlineLevel="1" spans="1:10">
      <c r="A64" s="66">
        <f>B64-B61</f>
        <v>12</v>
      </c>
      <c r="B64" s="219">
        <v>41660</v>
      </c>
      <c r="C64" s="69">
        <v>5922</v>
      </c>
      <c r="D64" s="69"/>
      <c r="E64" s="70"/>
      <c r="F64" s="71"/>
      <c r="G64" s="69"/>
      <c r="H64" s="69"/>
      <c r="I64" s="236">
        <f>(C64-G61)*10</f>
        <v>60</v>
      </c>
      <c r="J64" s="237"/>
    </row>
    <row r="65" ht="17.25" collapsed="1" spans="1:10">
      <c r="A65" s="225">
        <v>18</v>
      </c>
      <c r="B65" s="226">
        <v>41766</v>
      </c>
      <c r="C65" s="227">
        <v>6026</v>
      </c>
      <c r="D65" s="227">
        <v>6147</v>
      </c>
      <c r="E65" s="228">
        <f t="shared" si="2"/>
        <v>0.020079654829074</v>
      </c>
      <c r="F65" s="227">
        <f t="shared" si="0"/>
        <v>1210</v>
      </c>
      <c r="G65" s="227">
        <v>6010</v>
      </c>
      <c r="H65" s="230">
        <f t="shared" si="1"/>
        <v>160</v>
      </c>
      <c r="I65" s="240">
        <f>-H65/(0-F65)</f>
        <v>0.132231404958678</v>
      </c>
      <c r="J65" s="116" t="s">
        <v>90</v>
      </c>
    </row>
    <row r="66" ht="16.5" hidden="1" outlineLevel="1" spans="1:10">
      <c r="A66" s="217" t="s">
        <v>219</v>
      </c>
      <c r="B66" s="218"/>
      <c r="C66" s="218"/>
      <c r="D66" s="218"/>
      <c r="E66" s="218"/>
      <c r="F66" s="218"/>
      <c r="G66" s="218"/>
      <c r="H66" s="218"/>
      <c r="I66" s="218"/>
      <c r="J66" s="235"/>
    </row>
    <row r="67" ht="36" hidden="1" outlineLevel="1" spans="1:10">
      <c r="A67" s="61" t="s">
        <v>23</v>
      </c>
      <c r="B67" s="62" t="s">
        <v>14</v>
      </c>
      <c r="C67" s="63" t="s">
        <v>87</v>
      </c>
      <c r="D67" s="63" t="s">
        <v>3</v>
      </c>
      <c r="E67" s="64" t="s">
        <v>16</v>
      </c>
      <c r="F67" s="63" t="s">
        <v>17</v>
      </c>
      <c r="G67" s="65" t="s">
        <v>26</v>
      </c>
      <c r="H67" s="63" t="s">
        <v>25</v>
      </c>
      <c r="I67" s="64" t="s">
        <v>19</v>
      </c>
      <c r="J67" s="118" t="s">
        <v>147</v>
      </c>
    </row>
    <row r="68" ht="17.25" hidden="1" outlineLevel="1" spans="1:10">
      <c r="A68" s="66">
        <f>B68-B65</f>
        <v>6</v>
      </c>
      <c r="B68" s="219">
        <v>41772</v>
      </c>
      <c r="C68" s="69">
        <v>6046</v>
      </c>
      <c r="D68" s="69"/>
      <c r="E68" s="70"/>
      <c r="F68" s="71"/>
      <c r="G68" s="69"/>
      <c r="H68" s="69"/>
      <c r="I68" s="236">
        <f>(C68-G65)*10</f>
        <v>360</v>
      </c>
      <c r="J68" s="237"/>
    </row>
    <row r="69" ht="17.25" collapsed="1" spans="1:10">
      <c r="A69" s="225">
        <v>19</v>
      </c>
      <c r="B69" s="226">
        <v>41824</v>
      </c>
      <c r="C69" s="227">
        <v>5784</v>
      </c>
      <c r="D69" s="227">
        <v>5884</v>
      </c>
      <c r="E69" s="228">
        <f t="shared" si="2"/>
        <v>0.0172890733056708</v>
      </c>
      <c r="F69" s="227">
        <f t="shared" si="0"/>
        <v>1000</v>
      </c>
      <c r="G69" s="227">
        <v>5264</v>
      </c>
      <c r="H69" s="230">
        <f t="shared" si="1"/>
        <v>5200</v>
      </c>
      <c r="I69" s="240">
        <f>-H69/(0-F69)</f>
        <v>5.2</v>
      </c>
      <c r="J69" s="116" t="s">
        <v>90</v>
      </c>
    </row>
    <row r="70" ht="16.5" hidden="1" outlineLevel="1" spans="1:10">
      <c r="A70" s="217" t="s">
        <v>219</v>
      </c>
      <c r="B70" s="218"/>
      <c r="C70" s="218"/>
      <c r="D70" s="218"/>
      <c r="E70" s="218"/>
      <c r="F70" s="218"/>
      <c r="G70" s="218"/>
      <c r="H70" s="218"/>
      <c r="I70" s="218"/>
      <c r="J70" s="235"/>
    </row>
    <row r="71" ht="36" hidden="1" outlineLevel="1" spans="1:10">
      <c r="A71" s="61" t="s">
        <v>23</v>
      </c>
      <c r="B71" s="62" t="s">
        <v>14</v>
      </c>
      <c r="C71" s="63" t="s">
        <v>87</v>
      </c>
      <c r="D71" s="63" t="s">
        <v>3</v>
      </c>
      <c r="E71" s="64" t="s">
        <v>16</v>
      </c>
      <c r="F71" s="63" t="s">
        <v>17</v>
      </c>
      <c r="G71" s="65" t="s">
        <v>26</v>
      </c>
      <c r="H71" s="63" t="s">
        <v>25</v>
      </c>
      <c r="I71" s="64" t="s">
        <v>19</v>
      </c>
      <c r="J71" s="118" t="s">
        <v>147</v>
      </c>
    </row>
    <row r="72" ht="17.25" hidden="1" outlineLevel="1" spans="1:10">
      <c r="A72" s="66">
        <f>B72-B69</f>
        <v>3</v>
      </c>
      <c r="B72" s="219">
        <v>41827</v>
      </c>
      <c r="C72" s="69">
        <v>5794</v>
      </c>
      <c r="D72" s="69"/>
      <c r="E72" s="70"/>
      <c r="F72" s="71"/>
      <c r="G72" s="69"/>
      <c r="H72" s="69"/>
      <c r="I72" s="236">
        <f>(C72-G69)*10</f>
        <v>5300</v>
      </c>
      <c r="J72" s="237"/>
    </row>
    <row r="73" ht="14.25" customHeight="1" collapsed="1" spans="1:10">
      <c r="A73" s="225">
        <v>20</v>
      </c>
      <c r="B73" s="226">
        <v>41933</v>
      </c>
      <c r="C73" s="227">
        <v>5122</v>
      </c>
      <c r="D73" s="227">
        <v>5219</v>
      </c>
      <c r="E73" s="228">
        <f t="shared" si="2"/>
        <v>0.0189379148770012</v>
      </c>
      <c r="F73" s="227">
        <f t="shared" si="0"/>
        <v>970</v>
      </c>
      <c r="G73" s="227">
        <v>5394</v>
      </c>
      <c r="H73" s="242">
        <f t="shared" si="1"/>
        <v>-2720</v>
      </c>
      <c r="I73" s="269">
        <f>(-H73-F73)/F73</f>
        <v>1.80412371134021</v>
      </c>
      <c r="J73" s="122" t="s">
        <v>220</v>
      </c>
    </row>
    <row r="74" ht="16.5" hidden="1" outlineLevel="1" spans="1:10">
      <c r="A74" s="217" t="s">
        <v>219</v>
      </c>
      <c r="B74" s="218"/>
      <c r="C74" s="218"/>
      <c r="D74" s="218"/>
      <c r="E74" s="218"/>
      <c r="F74" s="218"/>
      <c r="G74" s="218"/>
      <c r="H74" s="218"/>
      <c r="I74" s="218"/>
      <c r="J74" s="235"/>
    </row>
    <row r="75" ht="36" hidden="1" outlineLevel="1" spans="1:10">
      <c r="A75" s="61" t="s">
        <v>23</v>
      </c>
      <c r="B75" s="62" t="s">
        <v>14</v>
      </c>
      <c r="C75" s="63" t="s">
        <v>87</v>
      </c>
      <c r="D75" s="63" t="s">
        <v>3</v>
      </c>
      <c r="E75" s="64" t="s">
        <v>16</v>
      </c>
      <c r="F75" s="63" t="s">
        <v>17</v>
      </c>
      <c r="G75" s="65" t="s">
        <v>26</v>
      </c>
      <c r="H75" s="63" t="s">
        <v>25</v>
      </c>
      <c r="I75" s="64" t="s">
        <v>19</v>
      </c>
      <c r="J75" s="118" t="s">
        <v>147</v>
      </c>
    </row>
    <row r="76" ht="17.25" hidden="1" outlineLevel="1" spans="1:10">
      <c r="A76" s="66">
        <f>B76-B73</f>
        <v>1</v>
      </c>
      <c r="B76" s="219">
        <v>41934</v>
      </c>
      <c r="C76" s="69">
        <v>5146</v>
      </c>
      <c r="D76" s="69"/>
      <c r="E76" s="70"/>
      <c r="F76" s="71"/>
      <c r="G76" s="69"/>
      <c r="H76" s="69"/>
      <c r="I76" s="236">
        <f>(C76-G73)*10</f>
        <v>-2480</v>
      </c>
      <c r="J76" s="237"/>
    </row>
    <row r="77" ht="17.25" spans="1:10">
      <c r="A77" s="225">
        <v>21</v>
      </c>
      <c r="B77" s="226">
        <v>41971</v>
      </c>
      <c r="C77" s="227">
        <v>5190</v>
      </c>
      <c r="D77" s="227">
        <v>5319</v>
      </c>
      <c r="E77" s="243">
        <f t="shared" si="2"/>
        <v>0.0248554913294798</v>
      </c>
      <c r="F77" s="227">
        <f t="shared" si="0"/>
        <v>1290</v>
      </c>
      <c r="G77" s="227">
        <v>5084</v>
      </c>
      <c r="H77" s="230">
        <f t="shared" si="1"/>
        <v>1060</v>
      </c>
      <c r="I77" s="240">
        <f>-H77/(0-F77)</f>
        <v>0.821705426356589</v>
      </c>
      <c r="J77" s="122" t="s">
        <v>220</v>
      </c>
    </row>
    <row r="78" ht="17.25" spans="1:9">
      <c r="A78" s="225">
        <v>22</v>
      </c>
      <c r="B78" s="226">
        <v>42023</v>
      </c>
      <c r="C78" s="227">
        <v>4906</v>
      </c>
      <c r="D78" s="227">
        <v>4984</v>
      </c>
      <c r="E78" s="231">
        <f t="shared" si="2"/>
        <v>0.0158988993069711</v>
      </c>
      <c r="F78" s="227">
        <f t="shared" si="0"/>
        <v>780</v>
      </c>
      <c r="G78" s="227">
        <v>4892</v>
      </c>
      <c r="H78" s="230">
        <f t="shared" si="1"/>
        <v>140</v>
      </c>
      <c r="I78" s="240">
        <f>-H78/(0-F78)</f>
        <v>0.179487179487179</v>
      </c>
    </row>
    <row r="79" ht="17.25" collapsed="1" spans="1:10">
      <c r="A79" s="225">
        <v>23</v>
      </c>
      <c r="B79" s="226">
        <v>42076</v>
      </c>
      <c r="C79" s="227">
        <v>4770</v>
      </c>
      <c r="D79" s="227">
        <v>4905</v>
      </c>
      <c r="E79" s="228">
        <f t="shared" si="2"/>
        <v>0.0283018867924528</v>
      </c>
      <c r="F79" s="227">
        <f t="shared" si="0"/>
        <v>1350</v>
      </c>
      <c r="G79" s="227">
        <v>4764</v>
      </c>
      <c r="H79" s="230">
        <f t="shared" si="1"/>
        <v>60</v>
      </c>
      <c r="I79" s="240">
        <f>-H79/(0-F79)</f>
        <v>0.0444444444444444</v>
      </c>
      <c r="J79" s="122" t="s">
        <v>220</v>
      </c>
    </row>
    <row r="80" ht="16.5" hidden="1" outlineLevel="3" spans="1:10">
      <c r="A80" s="217" t="s">
        <v>219</v>
      </c>
      <c r="B80" s="218"/>
      <c r="C80" s="218"/>
      <c r="D80" s="218"/>
      <c r="E80" s="218"/>
      <c r="F80" s="218"/>
      <c r="G80" s="218"/>
      <c r="H80" s="218"/>
      <c r="I80" s="218"/>
      <c r="J80" s="235"/>
    </row>
    <row r="81" ht="36" hidden="1" outlineLevel="3" spans="1:10">
      <c r="A81" s="61" t="s">
        <v>23</v>
      </c>
      <c r="B81" s="62" t="s">
        <v>14</v>
      </c>
      <c r="C81" s="63" t="s">
        <v>87</v>
      </c>
      <c r="D81" s="63" t="s">
        <v>3</v>
      </c>
      <c r="E81" s="64" t="s">
        <v>16</v>
      </c>
      <c r="F81" s="63" t="s">
        <v>17</v>
      </c>
      <c r="G81" s="65" t="s">
        <v>26</v>
      </c>
      <c r="H81" s="63" t="s">
        <v>25</v>
      </c>
      <c r="I81" s="64" t="s">
        <v>19</v>
      </c>
      <c r="J81" s="118" t="s">
        <v>147</v>
      </c>
    </row>
    <row r="82" ht="17.25" hidden="1" outlineLevel="3" spans="1:10">
      <c r="A82" s="66">
        <f>B82-B79</f>
        <v>26</v>
      </c>
      <c r="B82" s="219">
        <v>42102</v>
      </c>
      <c r="C82" s="69">
        <v>4720</v>
      </c>
      <c r="D82" s="69"/>
      <c r="E82" s="70"/>
      <c r="F82" s="71"/>
      <c r="G82" s="69"/>
      <c r="H82" s="69"/>
      <c r="I82" s="236">
        <f>(C82-G79)*10</f>
        <v>-440</v>
      </c>
      <c r="J82" s="237"/>
    </row>
    <row r="83" ht="17.25" collapsed="1" spans="1:10">
      <c r="A83" s="225">
        <v>24</v>
      </c>
      <c r="B83" s="226">
        <v>42193</v>
      </c>
      <c r="C83" s="227">
        <v>4750</v>
      </c>
      <c r="D83" s="227">
        <v>5082</v>
      </c>
      <c r="E83" s="228">
        <f t="shared" si="2"/>
        <v>0.0698947368421053</v>
      </c>
      <c r="F83" s="227">
        <f t="shared" si="0"/>
        <v>3320</v>
      </c>
      <c r="G83" s="227">
        <v>4324</v>
      </c>
      <c r="H83" s="230">
        <f t="shared" si="1"/>
        <v>4260</v>
      </c>
      <c r="I83" s="240">
        <f>-H83/(0-F83)</f>
        <v>1.28313253012048</v>
      </c>
      <c r="J83" s="116" t="s">
        <v>90</v>
      </c>
    </row>
    <row r="84" ht="16.5" hidden="1" outlineLevel="1" spans="1:10">
      <c r="A84" s="217" t="s">
        <v>219</v>
      </c>
      <c r="B84" s="218"/>
      <c r="C84" s="218"/>
      <c r="D84" s="218"/>
      <c r="E84" s="218"/>
      <c r="F84" s="218"/>
      <c r="G84" s="218"/>
      <c r="H84" s="218"/>
      <c r="I84" s="218"/>
      <c r="J84" s="235"/>
    </row>
    <row r="85" ht="36" hidden="1" outlineLevel="1" spans="1:10">
      <c r="A85" s="61" t="s">
        <v>23</v>
      </c>
      <c r="B85" s="62" t="s">
        <v>14</v>
      </c>
      <c r="C85" s="63" t="s">
        <v>87</v>
      </c>
      <c r="D85" s="63" t="s">
        <v>3</v>
      </c>
      <c r="E85" s="64" t="s">
        <v>16</v>
      </c>
      <c r="F85" s="63" t="s">
        <v>17</v>
      </c>
      <c r="G85" s="65" t="s">
        <v>26</v>
      </c>
      <c r="H85" s="63" t="s">
        <v>25</v>
      </c>
      <c r="I85" s="64" t="s">
        <v>19</v>
      </c>
      <c r="J85" s="118" t="s">
        <v>147</v>
      </c>
    </row>
    <row r="86" ht="17.25" hidden="1" outlineLevel="1" spans="1:10">
      <c r="A86" s="66">
        <f>B86-B83</f>
        <v>13</v>
      </c>
      <c r="B86" s="219">
        <v>42206</v>
      </c>
      <c r="C86" s="69">
        <v>4958</v>
      </c>
      <c r="D86" s="69"/>
      <c r="E86" s="70"/>
      <c r="F86" s="71"/>
      <c r="G86" s="69"/>
      <c r="H86" s="69"/>
      <c r="I86" s="236">
        <f>(C86-G83)*10</f>
        <v>6340</v>
      </c>
      <c r="J86" s="237"/>
    </row>
    <row r="87" ht="17.25" collapsed="1" spans="1:10">
      <c r="A87" s="225">
        <v>25</v>
      </c>
      <c r="B87" s="226">
        <v>42307</v>
      </c>
      <c r="C87" s="227">
        <v>4448</v>
      </c>
      <c r="D87" s="227">
        <v>4541</v>
      </c>
      <c r="E87" s="228">
        <f t="shared" si="2"/>
        <v>0.020908273381295</v>
      </c>
      <c r="F87" s="227">
        <f t="shared" si="0"/>
        <v>930</v>
      </c>
      <c r="G87" s="227">
        <v>4436</v>
      </c>
      <c r="H87" s="230">
        <f t="shared" si="1"/>
        <v>120</v>
      </c>
      <c r="I87" s="240">
        <f>-H87/(0-F87)</f>
        <v>0.129032258064516</v>
      </c>
      <c r="J87" s="116" t="s">
        <v>90</v>
      </c>
    </row>
    <row r="88" ht="16.5" hidden="1" outlineLevel="1" spans="1:10">
      <c r="A88" s="217" t="s">
        <v>219</v>
      </c>
      <c r="B88" s="218"/>
      <c r="C88" s="218"/>
      <c r="D88" s="218"/>
      <c r="E88" s="218"/>
      <c r="F88" s="218"/>
      <c r="G88" s="218"/>
      <c r="H88" s="218"/>
      <c r="I88" s="218"/>
      <c r="J88" s="235"/>
    </row>
    <row r="89" ht="36" hidden="1" outlineLevel="1" spans="1:10">
      <c r="A89" s="61" t="s">
        <v>23</v>
      </c>
      <c r="B89" s="62" t="s">
        <v>14</v>
      </c>
      <c r="C89" s="63" t="s">
        <v>87</v>
      </c>
      <c r="D89" s="63" t="s">
        <v>3</v>
      </c>
      <c r="E89" s="64" t="s">
        <v>16</v>
      </c>
      <c r="F89" s="63" t="s">
        <v>17</v>
      </c>
      <c r="G89" s="65" t="s">
        <v>26</v>
      </c>
      <c r="H89" s="63" t="s">
        <v>25</v>
      </c>
      <c r="I89" s="64" t="s">
        <v>19</v>
      </c>
      <c r="J89" s="118" t="s">
        <v>147</v>
      </c>
    </row>
    <row r="90" ht="17.25" hidden="1" outlineLevel="1" spans="1:10">
      <c r="A90" s="66">
        <f>B90-B87</f>
        <v>3</v>
      </c>
      <c r="B90" s="219">
        <v>42310</v>
      </c>
      <c r="C90" s="69">
        <v>4488</v>
      </c>
      <c r="D90" s="69"/>
      <c r="E90" s="70"/>
      <c r="F90" s="71"/>
      <c r="G90" s="69"/>
      <c r="H90" s="69"/>
      <c r="I90" s="236">
        <f>(C90-G87)*10</f>
        <v>520</v>
      </c>
      <c r="J90" s="237"/>
    </row>
    <row r="91" ht="17.25" collapsed="1" spans="1:10">
      <c r="A91" s="225">
        <v>26</v>
      </c>
      <c r="B91" s="226">
        <v>42538</v>
      </c>
      <c r="C91" s="227">
        <v>5066</v>
      </c>
      <c r="D91" s="227">
        <v>5176</v>
      </c>
      <c r="E91" s="228">
        <f t="shared" si="2"/>
        <v>0.0217133833399131</v>
      </c>
      <c r="F91" s="227">
        <f t="shared" si="0"/>
        <v>1100</v>
      </c>
      <c r="G91" s="227">
        <v>5192</v>
      </c>
      <c r="H91" s="229">
        <f t="shared" si="1"/>
        <v>-1260</v>
      </c>
      <c r="I91" s="239">
        <f>(-H91-F91)/F91</f>
        <v>0.145454545454545</v>
      </c>
      <c r="J91" s="116" t="s">
        <v>90</v>
      </c>
    </row>
    <row r="92" ht="16.5" hidden="1" outlineLevel="1" spans="1:10">
      <c r="A92" s="217" t="s">
        <v>219</v>
      </c>
      <c r="B92" s="218"/>
      <c r="C92" s="218"/>
      <c r="D92" s="218"/>
      <c r="E92" s="218"/>
      <c r="F92" s="218"/>
      <c r="G92" s="218"/>
      <c r="H92" s="218"/>
      <c r="I92" s="218"/>
      <c r="J92" s="235"/>
    </row>
    <row r="93" ht="36" hidden="1" outlineLevel="1" spans="1:10">
      <c r="A93" s="61" t="s">
        <v>23</v>
      </c>
      <c r="B93" s="62" t="s">
        <v>14</v>
      </c>
      <c r="C93" s="63" t="s">
        <v>87</v>
      </c>
      <c r="D93" s="63" t="s">
        <v>3</v>
      </c>
      <c r="E93" s="64" t="s">
        <v>16</v>
      </c>
      <c r="F93" s="63" t="s">
        <v>17</v>
      </c>
      <c r="G93" s="65" t="s">
        <v>26</v>
      </c>
      <c r="H93" s="63" t="s">
        <v>25</v>
      </c>
      <c r="I93" s="64" t="s">
        <v>19</v>
      </c>
      <c r="J93" s="118" t="s">
        <v>147</v>
      </c>
    </row>
    <row r="94" ht="17.25" hidden="1" outlineLevel="1" spans="1:10">
      <c r="A94" s="66">
        <f>B94-B91</f>
        <v>10</v>
      </c>
      <c r="B94" s="219">
        <v>42548</v>
      </c>
      <c r="C94" s="69">
        <v>5096</v>
      </c>
      <c r="D94" s="69"/>
      <c r="E94" s="70"/>
      <c r="F94" s="71"/>
      <c r="G94" s="69"/>
      <c r="H94" s="69"/>
      <c r="I94" s="236">
        <f>(C94-G91)*10</f>
        <v>-960</v>
      </c>
      <c r="J94" s="237"/>
    </row>
    <row r="95" ht="17.25" collapsed="1" spans="1:10">
      <c r="A95" s="225">
        <v>27</v>
      </c>
      <c r="B95" s="226">
        <v>42562</v>
      </c>
      <c r="C95" s="227">
        <v>4974</v>
      </c>
      <c r="D95" s="227">
        <v>5120</v>
      </c>
      <c r="E95" s="228">
        <f t="shared" si="2"/>
        <v>0.0293526336952151</v>
      </c>
      <c r="F95" s="227">
        <f t="shared" si="0"/>
        <v>1460</v>
      </c>
      <c r="G95" s="227">
        <v>5158</v>
      </c>
      <c r="H95" s="229">
        <f t="shared" si="1"/>
        <v>-1840</v>
      </c>
      <c r="I95" s="239">
        <f>(-H95-F95)/F95</f>
        <v>0.26027397260274</v>
      </c>
      <c r="J95" s="116" t="s">
        <v>90</v>
      </c>
    </row>
    <row r="96" ht="16.5" hidden="1" outlineLevel="1" spans="1:10">
      <c r="A96" s="217" t="s">
        <v>219</v>
      </c>
      <c r="B96" s="218"/>
      <c r="C96" s="218"/>
      <c r="D96" s="218"/>
      <c r="E96" s="218"/>
      <c r="F96" s="218"/>
      <c r="G96" s="218"/>
      <c r="H96" s="218"/>
      <c r="I96" s="218"/>
      <c r="J96" s="235"/>
    </row>
    <row r="97" ht="36" hidden="1" outlineLevel="1" spans="1:10">
      <c r="A97" s="61" t="s">
        <v>23</v>
      </c>
      <c r="B97" s="62" t="s">
        <v>14</v>
      </c>
      <c r="C97" s="63" t="s">
        <v>87</v>
      </c>
      <c r="D97" s="63" t="s">
        <v>3</v>
      </c>
      <c r="E97" s="64" t="s">
        <v>16</v>
      </c>
      <c r="F97" s="63" t="s">
        <v>17</v>
      </c>
      <c r="G97" s="65" t="s">
        <v>26</v>
      </c>
      <c r="H97" s="63" t="s">
        <v>25</v>
      </c>
      <c r="I97" s="64" t="s">
        <v>19</v>
      </c>
      <c r="J97" s="118" t="s">
        <v>147</v>
      </c>
    </row>
    <row r="98" ht="17.25" hidden="1" outlineLevel="1" spans="1:10">
      <c r="A98" s="66">
        <f>B98-B95</f>
        <v>2</v>
      </c>
      <c r="B98" s="219">
        <v>42564</v>
      </c>
      <c r="C98" s="69">
        <v>5008</v>
      </c>
      <c r="D98" s="69"/>
      <c r="E98" s="70"/>
      <c r="F98" s="71"/>
      <c r="G98" s="69"/>
      <c r="H98" s="69"/>
      <c r="I98" s="236">
        <f>(C98-G95)*10</f>
        <v>-1500</v>
      </c>
      <c r="J98" s="237"/>
    </row>
    <row r="99" ht="17.25" spans="1:9">
      <c r="A99" s="225">
        <v>28</v>
      </c>
      <c r="B99" s="226">
        <v>42578</v>
      </c>
      <c r="C99" s="227">
        <v>5004</v>
      </c>
      <c r="D99" s="227">
        <v>5080</v>
      </c>
      <c r="E99" s="231">
        <f t="shared" si="2"/>
        <v>0.0151878497202238</v>
      </c>
      <c r="F99" s="227">
        <f t="shared" si="0"/>
        <v>760</v>
      </c>
      <c r="G99" s="227">
        <v>5154</v>
      </c>
      <c r="H99" s="244">
        <f t="shared" si="1"/>
        <v>-1500</v>
      </c>
      <c r="I99" s="269">
        <f>(-H99-F99)/F99</f>
        <v>0.973684210526316</v>
      </c>
    </row>
    <row r="100" ht="17.25" collapsed="1" spans="1:10">
      <c r="A100" s="225">
        <v>29</v>
      </c>
      <c r="B100" s="226">
        <v>42786</v>
      </c>
      <c r="C100" s="227">
        <v>5842</v>
      </c>
      <c r="D100" s="227">
        <v>6135</v>
      </c>
      <c r="E100" s="228">
        <f t="shared" si="2"/>
        <v>0.0501540568298528</v>
      </c>
      <c r="F100" s="227">
        <f t="shared" si="0"/>
        <v>2930</v>
      </c>
      <c r="G100" s="227">
        <v>5344</v>
      </c>
      <c r="H100" s="230">
        <f t="shared" si="1"/>
        <v>4980</v>
      </c>
      <c r="I100" s="240">
        <f>-H100/(0-F100)</f>
        <v>1.69965870307167</v>
      </c>
      <c r="J100" s="116" t="s">
        <v>90</v>
      </c>
    </row>
    <row r="101" ht="16.5" hidden="1" outlineLevel="1" spans="1:10">
      <c r="A101" s="217" t="s">
        <v>219</v>
      </c>
      <c r="B101" s="218"/>
      <c r="C101" s="218"/>
      <c r="D101" s="218"/>
      <c r="E101" s="218"/>
      <c r="F101" s="218"/>
      <c r="G101" s="218"/>
      <c r="H101" s="218"/>
      <c r="I101" s="218"/>
      <c r="J101" s="235"/>
    </row>
    <row r="102" ht="36" hidden="1" outlineLevel="1" spans="1:10">
      <c r="A102" s="61" t="s">
        <v>23</v>
      </c>
      <c r="B102" s="62" t="s">
        <v>14</v>
      </c>
      <c r="C102" s="63" t="s">
        <v>87</v>
      </c>
      <c r="D102" s="63" t="s">
        <v>3</v>
      </c>
      <c r="E102" s="64" t="s">
        <v>16</v>
      </c>
      <c r="F102" s="63" t="s">
        <v>17</v>
      </c>
      <c r="G102" s="65" t="s">
        <v>26</v>
      </c>
      <c r="H102" s="63" t="s">
        <v>25</v>
      </c>
      <c r="I102" s="64" t="s">
        <v>19</v>
      </c>
      <c r="J102" s="118" t="s">
        <v>147</v>
      </c>
    </row>
    <row r="103" ht="17.25" hidden="1" outlineLevel="1" spans="1:10">
      <c r="A103" s="66">
        <f>B103-B100</f>
        <v>14</v>
      </c>
      <c r="B103" s="219">
        <v>42800</v>
      </c>
      <c r="C103" s="69">
        <v>5840</v>
      </c>
      <c r="D103" s="69"/>
      <c r="E103" s="70"/>
      <c r="F103" s="71"/>
      <c r="G103" s="69"/>
      <c r="H103" s="69"/>
      <c r="I103" s="236">
        <f>(C103-G100)*10</f>
        <v>4960</v>
      </c>
      <c r="J103" s="237"/>
    </row>
    <row r="104" ht="17.25" collapsed="1" spans="1:10">
      <c r="A104" s="245">
        <v>30</v>
      </c>
      <c r="B104" s="246">
        <v>42888</v>
      </c>
      <c r="C104" s="247">
        <v>5140</v>
      </c>
      <c r="D104" s="247">
        <v>5329</v>
      </c>
      <c r="E104" s="248">
        <f t="shared" si="2"/>
        <v>0.0367704280155642</v>
      </c>
      <c r="F104" s="247">
        <f t="shared" si="0"/>
        <v>1890</v>
      </c>
      <c r="G104" s="247">
        <v>5208</v>
      </c>
      <c r="H104" s="249">
        <f t="shared" si="1"/>
        <v>-680</v>
      </c>
      <c r="I104" s="270">
        <f>-H104/(0-F104)</f>
        <v>-0.35978835978836</v>
      </c>
      <c r="J104" s="116" t="s">
        <v>90</v>
      </c>
    </row>
    <row r="105" ht="16.5" hidden="1" outlineLevel="1" spans="1:10">
      <c r="A105" s="217" t="s">
        <v>219</v>
      </c>
      <c r="B105" s="218"/>
      <c r="C105" s="218"/>
      <c r="D105" s="218"/>
      <c r="E105" s="218"/>
      <c r="F105" s="218"/>
      <c r="G105" s="218"/>
      <c r="H105" s="218"/>
      <c r="I105" s="218"/>
      <c r="J105" s="235"/>
    </row>
    <row r="106" ht="36" hidden="1" outlineLevel="1" spans="1:10">
      <c r="A106" s="61" t="s">
        <v>23</v>
      </c>
      <c r="B106" s="62" t="s">
        <v>14</v>
      </c>
      <c r="C106" s="63" t="s">
        <v>87</v>
      </c>
      <c r="D106" s="63" t="s">
        <v>3</v>
      </c>
      <c r="E106" s="64" t="s">
        <v>16</v>
      </c>
      <c r="F106" s="63" t="s">
        <v>17</v>
      </c>
      <c r="G106" s="65" t="s">
        <v>26</v>
      </c>
      <c r="H106" s="63" t="s">
        <v>25</v>
      </c>
      <c r="I106" s="64" t="s">
        <v>19</v>
      </c>
      <c r="J106" s="118" t="s">
        <v>147</v>
      </c>
    </row>
    <row r="107" ht="16.5" hidden="1" outlineLevel="1" spans="1:10">
      <c r="A107" s="101">
        <f>B107-B104</f>
        <v>19</v>
      </c>
      <c r="B107" s="102">
        <v>42907</v>
      </c>
      <c r="C107" s="103">
        <v>5134</v>
      </c>
      <c r="D107" s="103">
        <v>5234</v>
      </c>
      <c r="E107" s="104">
        <f>-(C107-D107)/C107</f>
        <v>0.0194779898714453</v>
      </c>
      <c r="F107" s="103">
        <f>-(C107-D107)*10</f>
        <v>1000</v>
      </c>
      <c r="G107" s="103"/>
      <c r="H107" s="103" t="s">
        <v>30</v>
      </c>
      <c r="I107" s="271"/>
      <c r="J107" s="272"/>
    </row>
    <row r="108" ht="16.5" hidden="1" outlineLevel="1" spans="1:10">
      <c r="A108" s="101">
        <f>B108-B104</f>
        <v>20</v>
      </c>
      <c r="B108" s="102">
        <v>42908</v>
      </c>
      <c r="C108" s="103">
        <v>5104</v>
      </c>
      <c r="D108" s="103">
        <v>5219</v>
      </c>
      <c r="E108" s="104">
        <f>-(C108-D108)/C108</f>
        <v>0.0225313479623824</v>
      </c>
      <c r="F108" s="103">
        <f>-(C108-D108)*10</f>
        <v>1150</v>
      </c>
      <c r="G108" s="103"/>
      <c r="H108" s="103" t="s">
        <v>30</v>
      </c>
      <c r="I108" s="271"/>
      <c r="J108" s="272"/>
    </row>
    <row r="109" ht="16.5" hidden="1" outlineLevel="1" spans="1:10">
      <c r="A109" s="101">
        <f>B109-B104</f>
        <v>21</v>
      </c>
      <c r="B109" s="102">
        <v>42909</v>
      </c>
      <c r="C109" s="103">
        <v>5124</v>
      </c>
      <c r="D109" s="103">
        <v>5206</v>
      </c>
      <c r="E109" s="250">
        <f>-(C109-D109)/C109</f>
        <v>0.0160031225604996</v>
      </c>
      <c r="F109" s="103">
        <f>-(C109-D109)*10</f>
        <v>820</v>
      </c>
      <c r="G109" s="103"/>
      <c r="H109" s="103" t="s">
        <v>30</v>
      </c>
      <c r="I109" s="271"/>
      <c r="J109" s="272"/>
    </row>
    <row r="110" ht="16.5" hidden="1" outlineLevel="1" spans="1:10">
      <c r="A110" s="101">
        <f>B110-B104</f>
        <v>24</v>
      </c>
      <c r="B110" s="102">
        <v>42912</v>
      </c>
      <c r="C110" s="103">
        <v>5120</v>
      </c>
      <c r="D110" s="103">
        <v>5190</v>
      </c>
      <c r="E110" s="250">
        <f t="shared" ref="E110" si="3">-(C110-D110)/C110</f>
        <v>0.013671875</v>
      </c>
      <c r="F110" s="103">
        <f t="shared" ref="F110" si="4">-(C110-D110)*10</f>
        <v>700</v>
      </c>
      <c r="G110" s="103"/>
      <c r="H110" s="103" t="s">
        <v>30</v>
      </c>
      <c r="I110" s="271"/>
      <c r="J110" s="272"/>
    </row>
    <row r="111" ht="16.5" hidden="1" outlineLevel="1" spans="1:10">
      <c r="A111" s="107">
        <f>B111-B104</f>
        <v>25</v>
      </c>
      <c r="B111" s="251">
        <v>42913</v>
      </c>
      <c r="C111" s="125">
        <v>5150</v>
      </c>
      <c r="D111" s="125">
        <v>5178</v>
      </c>
      <c r="E111" s="252">
        <f t="shared" ref="E111:E113" si="5">-(C111-D111)/C111</f>
        <v>0.0054368932038835</v>
      </c>
      <c r="F111" s="125">
        <f t="shared" ref="F111:F112" si="6">-(C111-D111)*10</f>
        <v>280</v>
      </c>
      <c r="G111" s="125"/>
      <c r="H111" s="253" t="s">
        <v>32</v>
      </c>
      <c r="I111" s="271"/>
      <c r="J111" s="272"/>
    </row>
    <row r="112" ht="16.5" hidden="1" outlineLevel="1" spans="1:10">
      <c r="A112" s="101">
        <f>B112-B104</f>
        <v>26</v>
      </c>
      <c r="B112" s="102">
        <v>42914</v>
      </c>
      <c r="C112" s="103">
        <v>5140</v>
      </c>
      <c r="D112" s="103">
        <v>5167</v>
      </c>
      <c r="E112" s="250">
        <f t="shared" si="5"/>
        <v>0.00525291828793774</v>
      </c>
      <c r="F112" s="103">
        <f t="shared" si="6"/>
        <v>270</v>
      </c>
      <c r="G112" s="104">
        <f>(F112)/I112</f>
        <v>2.7</v>
      </c>
      <c r="H112" s="112" t="s">
        <v>33</v>
      </c>
      <c r="I112" s="273">
        <f>(C111-C112)*10</f>
        <v>100</v>
      </c>
      <c r="J112" s="274">
        <f>I112/(F111)</f>
        <v>0.357142857142857</v>
      </c>
    </row>
    <row r="113" ht="16.5" hidden="1" outlineLevel="1" spans="1:10">
      <c r="A113" s="101">
        <f>B113-B104</f>
        <v>27</v>
      </c>
      <c r="B113" s="102">
        <v>42915</v>
      </c>
      <c r="C113" s="88">
        <v>5180</v>
      </c>
      <c r="D113" s="88">
        <v>5159</v>
      </c>
      <c r="E113" s="133">
        <f t="shared" si="5"/>
        <v>-0.00405405405405405</v>
      </c>
      <c r="F113" s="88"/>
      <c r="G113" s="133"/>
      <c r="H113" s="254" t="s">
        <v>40</v>
      </c>
      <c r="I113" s="273">
        <f>(C111-C113)*10</f>
        <v>-300</v>
      </c>
      <c r="J113" s="275">
        <f>(-I113-F111)/F111</f>
        <v>0.0714285714285714</v>
      </c>
    </row>
    <row r="114" ht="16.5" hidden="1" outlineLevel="1" spans="1:10">
      <c r="A114" s="255">
        <f>B114-B104</f>
        <v>28</v>
      </c>
      <c r="B114" s="251">
        <v>42916</v>
      </c>
      <c r="C114" s="90">
        <v>5208</v>
      </c>
      <c r="D114" s="90">
        <v>5155</v>
      </c>
      <c r="E114" s="256">
        <f t="shared" ref="E114" si="7">-(C114-D114)/C114</f>
        <v>-0.0101766513056836</v>
      </c>
      <c r="F114" s="90"/>
      <c r="G114" s="256"/>
      <c r="H114" s="257" t="s">
        <v>96</v>
      </c>
      <c r="I114" s="271">
        <f>(C111-C114)*10</f>
        <v>-580</v>
      </c>
      <c r="J114" s="276">
        <f>(-I114-F112)/F112</f>
        <v>1.14814814814815</v>
      </c>
    </row>
    <row r="115" ht="17.25" hidden="1" outlineLevel="1" spans="1:10">
      <c r="A115" s="66"/>
      <c r="B115" s="219"/>
      <c r="C115" s="69"/>
      <c r="D115" s="69"/>
      <c r="E115" s="70"/>
      <c r="F115" s="69"/>
      <c r="G115" s="69"/>
      <c r="H115" s="69"/>
      <c r="I115" s="236"/>
      <c r="J115" s="237"/>
    </row>
    <row r="116" ht="16.5" spans="1:9">
      <c r="A116" s="258"/>
      <c r="B116" s="259"/>
      <c r="C116" s="260"/>
      <c r="D116" s="260"/>
      <c r="E116" s="248"/>
      <c r="F116" s="260"/>
      <c r="G116" s="260"/>
      <c r="H116" s="261"/>
      <c r="I116" s="270"/>
    </row>
    <row r="117" ht="17.25" spans="1:9">
      <c r="A117" s="262"/>
      <c r="B117" s="263"/>
      <c r="C117" s="264"/>
      <c r="D117" s="264"/>
      <c r="E117" s="265"/>
      <c r="F117" s="264"/>
      <c r="G117" s="264"/>
      <c r="H117" s="266"/>
      <c r="I117" s="277"/>
    </row>
    <row r="119" ht="12.75"/>
    <row r="120" ht="12.75" collapsed="1" spans="1:9">
      <c r="A120" s="150" t="s">
        <v>32</v>
      </c>
      <c r="B120" s="135"/>
      <c r="C120" s="135"/>
      <c r="D120" s="135"/>
      <c r="E120" s="135"/>
      <c r="F120" s="135"/>
      <c r="G120" s="135"/>
      <c r="H120" s="135"/>
      <c r="I120" s="190"/>
    </row>
    <row r="121" hidden="1" outlineLevel="1" spans="1:9">
      <c r="A121" s="151" t="s">
        <v>101</v>
      </c>
      <c r="B121" s="152"/>
      <c r="C121" s="153"/>
      <c r="D121" s="152" t="s">
        <v>25</v>
      </c>
      <c r="E121" s="152" t="s">
        <v>102</v>
      </c>
      <c r="F121" s="153"/>
      <c r="G121" s="152" t="s">
        <v>103</v>
      </c>
      <c r="H121" s="152"/>
      <c r="I121" s="193"/>
    </row>
    <row r="122" hidden="1" outlineLevel="1" spans="1:9">
      <c r="A122" s="154" t="s">
        <v>104</v>
      </c>
      <c r="B122" s="160" t="s">
        <v>156</v>
      </c>
      <c r="C122" s="161"/>
      <c r="D122" s="157" t="s">
        <v>106</v>
      </c>
      <c r="E122" s="158" t="s">
        <v>107</v>
      </c>
      <c r="F122" s="158"/>
      <c r="G122" s="157" t="s">
        <v>108</v>
      </c>
      <c r="H122" s="157"/>
      <c r="I122" s="194"/>
    </row>
    <row r="123" hidden="1" outlineLevel="1" spans="1:9">
      <c r="A123" s="154" t="s">
        <v>104</v>
      </c>
      <c r="B123" s="160" t="s">
        <v>159</v>
      </c>
      <c r="C123" s="160"/>
      <c r="D123" s="159" t="s">
        <v>110</v>
      </c>
      <c r="E123" s="158" t="s">
        <v>111</v>
      </c>
      <c r="F123" s="158"/>
      <c r="G123" s="160" t="s">
        <v>112</v>
      </c>
      <c r="H123" s="160"/>
      <c r="I123" s="195"/>
    </row>
    <row r="124" hidden="1" outlineLevel="1" spans="1:9">
      <c r="A124" s="154" t="s">
        <v>112</v>
      </c>
      <c r="B124" s="160"/>
      <c r="C124" s="161"/>
      <c r="D124" s="160"/>
      <c r="E124" s="160"/>
      <c r="F124" s="161"/>
      <c r="G124" s="160"/>
      <c r="H124" s="160"/>
      <c r="I124" s="195"/>
    </row>
    <row r="125" hidden="1" outlineLevel="1" spans="1:9">
      <c r="A125" s="162" t="s">
        <v>104</v>
      </c>
      <c r="B125" s="163" t="s">
        <v>161</v>
      </c>
      <c r="C125" s="156"/>
      <c r="D125" s="157" t="s">
        <v>106</v>
      </c>
      <c r="E125" s="158" t="s">
        <v>115</v>
      </c>
      <c r="F125" s="158"/>
      <c r="G125" s="157" t="s">
        <v>201</v>
      </c>
      <c r="H125" s="157"/>
      <c r="I125" s="194"/>
    </row>
    <row r="126" ht="12.75" hidden="1" outlineLevel="1" spans="1:9">
      <c r="A126" s="267" t="s">
        <v>104</v>
      </c>
      <c r="B126" s="165" t="s">
        <v>159</v>
      </c>
      <c r="C126" s="166"/>
      <c r="D126" s="268" t="s">
        <v>110</v>
      </c>
      <c r="E126" s="168" t="s">
        <v>111</v>
      </c>
      <c r="F126" s="168"/>
      <c r="G126" s="169" t="s">
        <v>112</v>
      </c>
      <c r="H126" s="169"/>
      <c r="I126" s="196"/>
    </row>
    <row r="127" ht="12.75"/>
    <row r="128" ht="17.25" collapsed="1" spans="1:9">
      <c r="A128" s="170" t="s">
        <v>40</v>
      </c>
      <c r="B128" s="171"/>
      <c r="C128" s="171"/>
      <c r="D128" s="171"/>
      <c r="E128" s="171"/>
      <c r="F128" s="172"/>
      <c r="G128" s="172"/>
      <c r="H128" s="172"/>
      <c r="I128" s="197"/>
    </row>
    <row r="129" hidden="1" outlineLevel="1" spans="1:9">
      <c r="A129" s="151" t="s">
        <v>117</v>
      </c>
      <c r="B129" s="153"/>
      <c r="C129" s="152" t="s">
        <v>25</v>
      </c>
      <c r="D129" s="153"/>
      <c r="E129" s="153"/>
      <c r="F129" s="153"/>
      <c r="G129" s="153"/>
      <c r="H129" s="153"/>
      <c r="I129" s="198"/>
    </row>
    <row r="130" ht="12.75" hidden="1" outlineLevel="1" spans="1:9">
      <c r="A130" s="173" t="s">
        <v>104</v>
      </c>
      <c r="B130" s="169" t="s">
        <v>118</v>
      </c>
      <c r="C130" s="169" t="s">
        <v>221</v>
      </c>
      <c r="D130" s="278"/>
      <c r="E130" s="278"/>
      <c r="F130" s="278"/>
      <c r="G130" s="278"/>
      <c r="H130" s="278"/>
      <c r="I130" s="283"/>
    </row>
    <row r="131" ht="14.25" spans="1:5">
      <c r="A131"/>
      <c r="B131"/>
      <c r="C131"/>
      <c r="D131"/>
      <c r="E131"/>
    </row>
    <row r="132" ht="17.25" collapsed="1" spans="1:9">
      <c r="A132" s="176" t="s">
        <v>33</v>
      </c>
      <c r="B132" s="177"/>
      <c r="C132" s="177"/>
      <c r="D132" s="177"/>
      <c r="E132" s="177"/>
      <c r="F132" s="172"/>
      <c r="G132" s="172"/>
      <c r="H132" s="172"/>
      <c r="I132" s="197"/>
    </row>
    <row r="133" hidden="1" outlineLevel="1" spans="1:9">
      <c r="A133" s="151" t="s">
        <v>117</v>
      </c>
      <c r="B133" s="153"/>
      <c r="C133" s="152" t="s">
        <v>25</v>
      </c>
      <c r="D133" s="153"/>
      <c r="E133" s="153"/>
      <c r="F133" s="153"/>
      <c r="G133" s="153"/>
      <c r="H133" s="153"/>
      <c r="I133" s="198"/>
    </row>
    <row r="134" ht="12.75" hidden="1" outlineLevel="1" spans="1:9">
      <c r="A134" s="173" t="s">
        <v>104</v>
      </c>
      <c r="B134" s="279" t="s">
        <v>222</v>
      </c>
      <c r="C134" s="169" t="s">
        <v>223</v>
      </c>
      <c r="D134" s="278"/>
      <c r="E134" s="278"/>
      <c r="F134" s="278"/>
      <c r="G134" s="278"/>
      <c r="H134" s="278"/>
      <c r="I134" s="283"/>
    </row>
    <row r="135" ht="12.75"/>
    <row r="136" ht="17.25" collapsed="1" spans="1:9">
      <c r="A136" s="178" t="s">
        <v>35</v>
      </c>
      <c r="B136" s="179"/>
      <c r="C136" s="179"/>
      <c r="D136" s="179"/>
      <c r="E136" s="179"/>
      <c r="F136" s="172"/>
      <c r="G136" s="172"/>
      <c r="H136" s="172"/>
      <c r="I136" s="197"/>
    </row>
    <row r="137" hidden="1" outlineLevel="1" spans="1:9">
      <c r="A137" s="151" t="s">
        <v>121</v>
      </c>
      <c r="B137" s="152"/>
      <c r="C137" s="153"/>
      <c r="D137" s="152" t="s">
        <v>25</v>
      </c>
      <c r="E137" s="152" t="s">
        <v>102</v>
      </c>
      <c r="F137" s="153"/>
      <c r="G137" s="152" t="s">
        <v>103</v>
      </c>
      <c r="H137" s="152"/>
      <c r="I137" s="193"/>
    </row>
    <row r="138" hidden="1" outlineLevel="1" spans="1:9">
      <c r="A138" s="154" t="s">
        <v>104</v>
      </c>
      <c r="B138" s="280" t="s">
        <v>224</v>
      </c>
      <c r="C138" s="281"/>
      <c r="D138" s="157" t="s">
        <v>123</v>
      </c>
      <c r="E138" s="157" t="s">
        <v>124</v>
      </c>
      <c r="F138" s="161"/>
      <c r="G138" s="157" t="s">
        <v>125</v>
      </c>
      <c r="H138" s="180"/>
      <c r="I138" s="200"/>
    </row>
    <row r="139" ht="12.75" hidden="1" outlineLevel="1" spans="1:9">
      <c r="A139" s="173" t="s">
        <v>104</v>
      </c>
      <c r="B139" s="279" t="s">
        <v>225</v>
      </c>
      <c r="C139" s="282"/>
      <c r="D139" s="169"/>
      <c r="E139" s="169"/>
      <c r="F139" s="175"/>
      <c r="G139" s="169" t="s">
        <v>33</v>
      </c>
      <c r="H139" s="175"/>
      <c r="I139" s="199"/>
    </row>
  </sheetData>
  <sortState ref="E3:E32">
    <sortCondition ref="E3"/>
  </sortState>
  <mergeCells count="63">
    <mergeCell ref="A2:I2"/>
    <mergeCell ref="A4:J4"/>
    <mergeCell ref="A8:J8"/>
    <mergeCell ref="A12:J12"/>
    <mergeCell ref="A16:J16"/>
    <mergeCell ref="A22:J22"/>
    <mergeCell ref="A26:J26"/>
    <mergeCell ref="A30:J30"/>
    <mergeCell ref="A34:J34"/>
    <mergeCell ref="A38:J38"/>
    <mergeCell ref="A42:J42"/>
    <mergeCell ref="A46:J46"/>
    <mergeCell ref="A50:J50"/>
    <mergeCell ref="A54:J54"/>
    <mergeCell ref="A58:J58"/>
    <mergeCell ref="A62:J62"/>
    <mergeCell ref="A66:J66"/>
    <mergeCell ref="A70:J70"/>
    <mergeCell ref="A74:J74"/>
    <mergeCell ref="A80:J80"/>
    <mergeCell ref="A84:J84"/>
    <mergeCell ref="A88:J88"/>
    <mergeCell ref="A92:J92"/>
    <mergeCell ref="A96:J96"/>
    <mergeCell ref="A101:J101"/>
    <mergeCell ref="A105:J105"/>
    <mergeCell ref="A120:I120"/>
    <mergeCell ref="A121:C121"/>
    <mergeCell ref="E121:F121"/>
    <mergeCell ref="G121:I121"/>
    <mergeCell ref="B122:C122"/>
    <mergeCell ref="E122:F122"/>
    <mergeCell ref="G122:I122"/>
    <mergeCell ref="B123:C123"/>
    <mergeCell ref="E123:F123"/>
    <mergeCell ref="G123:I123"/>
    <mergeCell ref="A124:C124"/>
    <mergeCell ref="E124:F124"/>
    <mergeCell ref="G124:I124"/>
    <mergeCell ref="B125:C125"/>
    <mergeCell ref="E125:F125"/>
    <mergeCell ref="G125:I125"/>
    <mergeCell ref="B126:C126"/>
    <mergeCell ref="E126:F126"/>
    <mergeCell ref="G126:I126"/>
    <mergeCell ref="A128:I128"/>
    <mergeCell ref="A129:B129"/>
    <mergeCell ref="C129:I129"/>
    <mergeCell ref="C130:I130"/>
    <mergeCell ref="A132:I132"/>
    <mergeCell ref="A133:B133"/>
    <mergeCell ref="C133:I133"/>
    <mergeCell ref="C134:I134"/>
    <mergeCell ref="A136:I136"/>
    <mergeCell ref="A137:C137"/>
    <mergeCell ref="E137:F137"/>
    <mergeCell ref="G137:I137"/>
    <mergeCell ref="B138:C138"/>
    <mergeCell ref="E138:F138"/>
    <mergeCell ref="G138:I138"/>
    <mergeCell ref="B139:C139"/>
    <mergeCell ref="E139:F139"/>
    <mergeCell ref="G139:I139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J.J.Ren</cp:lastModifiedBy>
  <dcterms:created xsi:type="dcterms:W3CDTF">2006-09-16T00:00:00Z</dcterms:created>
  <dcterms:modified xsi:type="dcterms:W3CDTF">2018-12-05T16:30:57Z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