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ha\Downloads\비트코인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F14" i="1" l="1"/>
  <c r="F73" i="1"/>
  <c r="E75" i="1" s="1"/>
  <c r="E76" i="1" s="1"/>
  <c r="E77" i="1" s="1"/>
  <c r="F15" i="1"/>
  <c r="F16" i="1" s="1"/>
  <c r="F17" i="1" s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L40" i="1" s="1"/>
  <c r="L27" i="1" l="1"/>
  <c r="L38" i="1"/>
  <c r="L26" i="1"/>
  <c r="G15" i="1"/>
  <c r="G20" i="1" s="1"/>
  <c r="L35" i="1"/>
  <c r="L22" i="1"/>
  <c r="L34" i="1"/>
  <c r="L18" i="1"/>
  <c r="L30" i="1"/>
  <c r="L19" i="1"/>
  <c r="G16" i="1"/>
  <c r="G21" i="1" s="1"/>
  <c r="L39" i="1"/>
  <c r="L31" i="1"/>
  <c r="L23" i="1"/>
  <c r="L15" i="1"/>
  <c r="G14" i="1"/>
  <c r="G19" i="1" s="1"/>
  <c r="L14" i="1"/>
  <c r="L37" i="1"/>
  <c r="L33" i="1"/>
  <c r="L29" i="1"/>
  <c r="L25" i="1"/>
  <c r="L21" i="1"/>
  <c r="L17" i="1"/>
  <c r="G13" i="1"/>
  <c r="G18" i="1" s="1"/>
  <c r="L36" i="1"/>
  <c r="L32" i="1"/>
  <c r="L28" i="1"/>
  <c r="L24" i="1"/>
  <c r="L20" i="1"/>
  <c r="L16" i="1"/>
  <c r="F18" i="1"/>
  <c r="F19" i="1" s="1"/>
  <c r="F20" i="1" s="1"/>
  <c r="F21" i="1" s="1"/>
  <c r="F22" i="1" s="1"/>
  <c r="F23" i="1" s="1"/>
  <c r="F24" i="1" s="1"/>
  <c r="F25" i="1" s="1"/>
  <c r="I5" i="1"/>
  <c r="I4" i="1"/>
  <c r="E73" i="1"/>
  <c r="F67" i="1"/>
  <c r="K75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49" i="1"/>
  <c r="U7" i="1"/>
  <c r="R59" i="1"/>
  <c r="U6" i="1"/>
  <c r="K73" i="1"/>
  <c r="R58" i="1"/>
  <c r="R57" i="1"/>
  <c r="R56" i="1"/>
  <c r="X4" i="1"/>
  <c r="T7" i="1"/>
  <c r="T6" i="1"/>
  <c r="T5" i="1"/>
  <c r="S7" i="1"/>
  <c r="S6" i="1"/>
  <c r="S5" i="1"/>
  <c r="S4" i="1"/>
  <c r="G30" i="1" l="1"/>
  <c r="G25" i="1" s="1"/>
  <c r="G29" i="1"/>
  <c r="G24" i="1" s="1"/>
  <c r="G28" i="1"/>
  <c r="G23" i="1" s="1"/>
  <c r="G31" i="1"/>
  <c r="G26" i="1" s="1"/>
  <c r="F26" i="1"/>
  <c r="F27" i="1" s="1"/>
  <c r="F28" i="1" s="1"/>
  <c r="F29" i="1" s="1"/>
  <c r="F30" i="1" s="1"/>
  <c r="F31" i="1" s="1"/>
  <c r="F32" i="1" s="1"/>
  <c r="F33" i="1" s="1"/>
  <c r="F34" i="1" s="1"/>
  <c r="V7" i="1"/>
  <c r="V6" i="1"/>
  <c r="U5" i="1"/>
  <c r="V5" i="1" s="1"/>
  <c r="X5" i="1" s="1"/>
  <c r="S8" i="1"/>
  <c r="S11" i="1" s="1"/>
  <c r="I6" i="1" l="1"/>
  <c r="F35" i="1"/>
  <c r="F36" i="1" s="1"/>
  <c r="F37" i="1" s="1"/>
  <c r="F38" i="1" s="1"/>
  <c r="F39" i="1" s="1"/>
  <c r="F40" i="1" s="1"/>
  <c r="X6" i="1"/>
  <c r="X7" i="1" s="1"/>
  <c r="K76" i="1"/>
  <c r="R11" i="1"/>
  <c r="G7" i="1"/>
  <c r="H7" i="1" s="1"/>
  <c r="G6" i="1"/>
  <c r="H6" i="1" s="1"/>
  <c r="G5" i="1"/>
  <c r="H5" i="1" s="1"/>
  <c r="G4" i="1"/>
  <c r="H4" i="1" s="1"/>
  <c r="K4" i="1" s="1"/>
  <c r="F5" i="1"/>
  <c r="F6" i="1"/>
  <c r="F7" i="1"/>
  <c r="F4" i="1"/>
  <c r="I7" i="1" l="1"/>
  <c r="F8" i="1"/>
  <c r="L73" i="1"/>
  <c r="K77" i="1" s="1"/>
  <c r="K5" i="1"/>
  <c r="K6" i="1" s="1"/>
  <c r="K7" i="1" l="1"/>
  <c r="E11" i="1"/>
</calcChain>
</file>

<file path=xl/sharedStrings.xml><?xml version="1.0" encoding="utf-8"?>
<sst xmlns="http://schemas.openxmlformats.org/spreadsheetml/2006/main" count="79" uniqueCount="52">
  <si>
    <t>level1</t>
    <phoneticPr fontId="1" type="noConversion"/>
  </si>
  <si>
    <t>level2</t>
  </si>
  <si>
    <t>level3</t>
  </si>
  <si>
    <t>level4</t>
  </si>
  <si>
    <t>가격</t>
    <phoneticPr fontId="1" type="noConversion"/>
  </si>
  <si>
    <t>수량</t>
    <phoneticPr fontId="1" type="noConversion"/>
  </si>
  <si>
    <t>배율</t>
    <phoneticPr fontId="1" type="noConversion"/>
  </si>
  <si>
    <t>첫구매액</t>
    <phoneticPr fontId="1" type="noConversion"/>
  </si>
  <si>
    <t>구매평균액</t>
    <phoneticPr fontId="1" type="noConversion"/>
  </si>
  <si>
    <t>총 구매액</t>
    <phoneticPr fontId="1" type="noConversion"/>
  </si>
  <si>
    <t>남은돈</t>
    <phoneticPr fontId="1" type="noConversion"/>
  </si>
  <si>
    <t>버틸수있는금액</t>
    <phoneticPr fontId="1" type="noConversion"/>
  </si>
  <si>
    <t>사는금액마지막</t>
    <phoneticPr fontId="1" type="noConversion"/>
  </si>
  <si>
    <t>떨어지는금액</t>
    <phoneticPr fontId="1" type="noConversion"/>
  </si>
  <si>
    <t>버틸수있는 떨어지는 비율</t>
  </si>
  <si>
    <t>현재가</t>
    <phoneticPr fontId="1" type="noConversion"/>
  </si>
  <si>
    <t xml:space="preserve">투자비 </t>
    <phoneticPr fontId="1" type="noConversion"/>
  </si>
  <si>
    <t>level1</t>
    <phoneticPr fontId="1" type="noConversion"/>
  </si>
  <si>
    <t>평단가</t>
    <phoneticPr fontId="1" type="noConversion"/>
  </si>
  <si>
    <t>이익점</t>
    <phoneticPr fontId="1" type="noConversion"/>
  </si>
  <si>
    <t>예상 수익 모델</t>
    <phoneticPr fontId="1" type="noConversion"/>
  </si>
  <si>
    <t>이익액</t>
    <phoneticPr fontId="1" type="noConversion"/>
  </si>
  <si>
    <t>총액/총코인</t>
    <phoneticPr fontId="1" type="noConversion"/>
  </si>
  <si>
    <t>처음 5000 잡았을때</t>
    <phoneticPr fontId="1" type="noConversion"/>
  </si>
  <si>
    <t>첨부터 달렸을때</t>
    <phoneticPr fontId="1" type="noConversion"/>
  </si>
  <si>
    <t>레벨 3시</t>
    <phoneticPr fontId="1" type="noConversion"/>
  </si>
  <si>
    <t>시작가</t>
    <phoneticPr fontId="1" type="noConversion"/>
  </si>
  <si>
    <t>level1</t>
    <phoneticPr fontId="1" type="noConversion"/>
  </si>
  <si>
    <t>level2</t>
    <phoneticPr fontId="1" type="noConversion"/>
  </si>
  <si>
    <t>level3</t>
    <phoneticPr fontId="1" type="noConversion"/>
  </si>
  <si>
    <t>level4</t>
    <phoneticPr fontId="1" type="noConversion"/>
  </si>
  <si>
    <t>LEVEL1 평단가</t>
    <phoneticPr fontId="1" type="noConversion"/>
  </si>
  <si>
    <t>LEVEL2 평단가</t>
    <phoneticPr fontId="1" type="noConversion"/>
  </si>
  <si>
    <t>LEVEL3 평단가</t>
  </si>
  <si>
    <t>LEVEL4 평단가</t>
  </si>
  <si>
    <t>LEVEL 1이익점</t>
    <phoneticPr fontId="1" type="noConversion"/>
  </si>
  <si>
    <t>LEVEL 2이익점</t>
  </si>
  <si>
    <t>LEVEL 3이익점</t>
  </si>
  <si>
    <t>LEVEL 4이익점</t>
  </si>
  <si>
    <t>산횟수</t>
    <phoneticPr fontId="1" type="noConversion"/>
  </si>
  <si>
    <t>구매량</t>
    <phoneticPr fontId="1" type="noConversion"/>
  </si>
  <si>
    <t>LEVEL 1 이익액</t>
    <phoneticPr fontId="1" type="noConversion"/>
  </si>
  <si>
    <t>LEVEL 2 이익액</t>
  </si>
  <si>
    <t>LEVEL 3 이익액</t>
  </si>
  <si>
    <t>LEVEL 4 이익액</t>
  </si>
  <si>
    <t>구매코인</t>
    <phoneticPr fontId="1" type="noConversion"/>
  </si>
  <si>
    <t>LEVEL1 구매코인</t>
    <phoneticPr fontId="1" type="noConversion"/>
  </si>
  <si>
    <t>LEVEL2 구매코인</t>
  </si>
  <si>
    <t>LEVEL3 구매코인</t>
  </si>
  <si>
    <t>LEVEL4 구매코인</t>
  </si>
  <si>
    <t>사는 기준율</t>
    <phoneticPr fontId="1" type="noConversion"/>
  </si>
  <si>
    <t>첫 구매기준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</si>
</sst>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abSelected="1" workbookViewId="0">
      <selection activeCell="C10" sqref="C10"/>
    </sheetView>
  </sheetViews>
  <sheetFormatPr defaultRowHeight="16.5" x14ac:dyDescent="0.3"/>
  <cols>
    <col min="4" max="4" width="14.375" bestFit="1" customWidth="1"/>
    <col min="5" max="5" width="24.875" bestFit="1" customWidth="1"/>
    <col min="6" max="6" width="15.125" bestFit="1" customWidth="1"/>
    <col min="7" max="7" width="16" customWidth="1"/>
    <col min="20" max="20" width="15.125" bestFit="1" customWidth="1"/>
  </cols>
  <sheetData>
    <row r="1" spans="1:24" x14ac:dyDescent="0.3">
      <c r="C1" t="s">
        <v>51</v>
      </c>
      <c r="F1" t="s">
        <v>6</v>
      </c>
      <c r="G1">
        <v>0.2</v>
      </c>
      <c r="S1" t="s">
        <v>6</v>
      </c>
      <c r="T1">
        <v>0.2</v>
      </c>
    </row>
    <row r="2" spans="1:24" x14ac:dyDescent="0.3">
      <c r="C2">
        <v>1640000</v>
      </c>
      <c r="F2" t="s">
        <v>7</v>
      </c>
      <c r="G2">
        <v>10000</v>
      </c>
      <c r="K2" t="s">
        <v>10</v>
      </c>
      <c r="S2" t="s">
        <v>7</v>
      </c>
      <c r="T2">
        <v>10000</v>
      </c>
      <c r="X2" t="s">
        <v>10</v>
      </c>
    </row>
    <row r="3" spans="1:24" x14ac:dyDescent="0.3">
      <c r="A3" t="s">
        <v>50</v>
      </c>
      <c r="C3" t="s">
        <v>4</v>
      </c>
      <c r="D3" t="s">
        <v>5</v>
      </c>
      <c r="F3" t="s">
        <v>11</v>
      </c>
      <c r="G3" t="s">
        <v>12</v>
      </c>
      <c r="H3" t="s">
        <v>8</v>
      </c>
      <c r="I3" t="s">
        <v>9</v>
      </c>
      <c r="K3">
        <v>1000000</v>
      </c>
      <c r="P3" t="s">
        <v>4</v>
      </c>
      <c r="Q3" t="s">
        <v>5</v>
      </c>
      <c r="S3" t="s">
        <v>11</v>
      </c>
      <c r="T3" t="s">
        <v>12</v>
      </c>
      <c r="U3" t="s">
        <v>8</v>
      </c>
      <c r="V3" t="s">
        <v>9</v>
      </c>
      <c r="X3">
        <v>1000000</v>
      </c>
    </row>
    <row r="4" spans="1:24" x14ac:dyDescent="0.3">
      <c r="A4">
        <v>0.93</v>
      </c>
      <c r="B4" t="s">
        <v>0</v>
      </c>
      <c r="C4">
        <f>-(C2-C2*A4)</f>
        <v>-114800</v>
      </c>
      <c r="D4">
        <v>3</v>
      </c>
      <c r="F4">
        <f>C4*D4</f>
        <v>-344400</v>
      </c>
      <c r="G4">
        <f>$G$2*(1-$G$1+$G$1*(D4))</f>
        <v>14000.000000000002</v>
      </c>
      <c r="H4">
        <f>(G2+G4)/2</f>
        <v>12000</v>
      </c>
      <c r="I4">
        <f>SUM(F14:F16)</f>
        <v>36000</v>
      </c>
      <c r="K4">
        <f>K3-I4</f>
        <v>964000</v>
      </c>
      <c r="O4" t="s">
        <v>0</v>
      </c>
      <c r="P4">
        <v>-10000</v>
      </c>
      <c r="Q4">
        <v>3</v>
      </c>
      <c r="S4">
        <f>P4*Q4</f>
        <v>-30000</v>
      </c>
      <c r="T4">
        <v>5000</v>
      </c>
      <c r="U4">
        <v>5000</v>
      </c>
      <c r="V4">
        <v>15000</v>
      </c>
      <c r="X4">
        <f>X3-V4</f>
        <v>985000</v>
      </c>
    </row>
    <row r="5" spans="1:24" x14ac:dyDescent="0.3">
      <c r="A5">
        <v>0.99</v>
      </c>
      <c r="B5" t="s">
        <v>1</v>
      </c>
      <c r="C5">
        <f>-(C2-C2*A5)</f>
        <v>-16400</v>
      </c>
      <c r="D5">
        <v>8</v>
      </c>
      <c r="F5">
        <f t="shared" ref="F5:F7" si="0">C5*D5</f>
        <v>-131200</v>
      </c>
      <c r="G5">
        <f>$G$2*(1-$G$1+$G$1*(D5+D4))</f>
        <v>30000</v>
      </c>
      <c r="H5">
        <f>(($G$2*(1-$G$1+$G$1*(D4))+($G1*G2))+G5)/2</f>
        <v>23000</v>
      </c>
      <c r="I5">
        <f>SUM(F17:F24)</f>
        <v>184000</v>
      </c>
      <c r="K5">
        <f t="shared" ref="K5:K7" si="1">K4-I5</f>
        <v>780000</v>
      </c>
      <c r="O5" t="s">
        <v>1</v>
      </c>
      <c r="P5">
        <v>-1000</v>
      </c>
      <c r="Q5">
        <v>10</v>
      </c>
      <c r="S5">
        <f t="shared" ref="S5:S7" si="2">P5*Q5</f>
        <v>-10000</v>
      </c>
      <c r="T5">
        <f>$G$2*(1-$G$1+$G$1*(Q5))</f>
        <v>28000</v>
      </c>
      <c r="U5">
        <f>(G2+T5)/2</f>
        <v>19000</v>
      </c>
      <c r="V5">
        <f t="shared" ref="V5:V7" si="3">U5*Q5</f>
        <v>190000</v>
      </c>
      <c r="X5">
        <f t="shared" ref="X5:X7" si="4">X4-V5</f>
        <v>795000</v>
      </c>
    </row>
    <row r="6" spans="1:24" x14ac:dyDescent="0.3">
      <c r="A6">
        <v>0.98</v>
      </c>
      <c r="B6" t="s">
        <v>2</v>
      </c>
      <c r="C6">
        <f>-(C2-C2*A6)</f>
        <v>-32800</v>
      </c>
      <c r="D6">
        <v>9</v>
      </c>
      <c r="F6">
        <f t="shared" si="0"/>
        <v>-295200</v>
      </c>
      <c r="G6">
        <f>$G$2*(1-$G$1+$G$1*(D6+D5+D4))</f>
        <v>48000</v>
      </c>
      <c r="H6">
        <f>(($G$2*(1-$G$1+$G$1*(D5+D4))+($G1*G2))+G6)/2</f>
        <v>40000</v>
      </c>
      <c r="I6">
        <f>SUM(F25:F33)</f>
        <v>360000</v>
      </c>
      <c r="K6">
        <f t="shared" si="1"/>
        <v>420000</v>
      </c>
      <c r="O6" t="s">
        <v>2</v>
      </c>
      <c r="P6">
        <v>-3000</v>
      </c>
      <c r="Q6">
        <v>10</v>
      </c>
      <c r="S6">
        <f t="shared" si="2"/>
        <v>-30000</v>
      </c>
      <c r="T6">
        <f>$G$2*(1-$G$1+$G$1*(Q6+Q5))</f>
        <v>48000</v>
      </c>
      <c r="U6">
        <f>(T5+T1*T2+T6)/2</f>
        <v>39000</v>
      </c>
      <c r="V6">
        <f t="shared" si="3"/>
        <v>390000</v>
      </c>
      <c r="X6">
        <f t="shared" si="4"/>
        <v>405000</v>
      </c>
    </row>
    <row r="7" spans="1:24" x14ac:dyDescent="0.3">
      <c r="A7">
        <v>0.96</v>
      </c>
      <c r="B7" t="s">
        <v>3</v>
      </c>
      <c r="C7">
        <f>-(C2-C2*A7)</f>
        <v>-65600</v>
      </c>
      <c r="D7">
        <v>7</v>
      </c>
      <c r="F7">
        <f t="shared" si="0"/>
        <v>-459200</v>
      </c>
      <c r="G7">
        <f>$G$2*(1-$G$1+$G$1*(D7+D6+D5+D4))</f>
        <v>62000</v>
      </c>
      <c r="H7">
        <f>(($G$2*(1-$G$1+$G$1*(D6+D5+D4))+($G1*G2))+G7)/2</f>
        <v>56000</v>
      </c>
      <c r="I7">
        <f>SUM(F34:F40)</f>
        <v>392000</v>
      </c>
      <c r="K7">
        <f t="shared" si="1"/>
        <v>28000</v>
      </c>
      <c r="O7" t="s">
        <v>3</v>
      </c>
      <c r="P7">
        <v>-5000</v>
      </c>
      <c r="Q7">
        <v>7</v>
      </c>
      <c r="S7">
        <f t="shared" si="2"/>
        <v>-35000</v>
      </c>
      <c r="T7">
        <f>$G$2*(1-$G$1+$G$1*(Q7+Q6+Q5))</f>
        <v>62000</v>
      </c>
      <c r="U7">
        <f>(T6+T7+T1*T2)/2</f>
        <v>56000</v>
      </c>
      <c r="V7">
        <f t="shared" si="3"/>
        <v>392000</v>
      </c>
      <c r="X7">
        <f t="shared" si="4"/>
        <v>13000</v>
      </c>
    </row>
    <row r="8" spans="1:24" x14ac:dyDescent="0.3">
      <c r="E8" t="s">
        <v>13</v>
      </c>
      <c r="F8">
        <f>F4+F5+F6+F7</f>
        <v>-1230000</v>
      </c>
      <c r="R8" t="s">
        <v>13</v>
      </c>
      <c r="S8">
        <f>S4+S5+S6+S7</f>
        <v>-105000</v>
      </c>
    </row>
    <row r="10" spans="1:24" x14ac:dyDescent="0.3">
      <c r="B10" t="s">
        <v>15</v>
      </c>
      <c r="E10" t="s">
        <v>14</v>
      </c>
      <c r="O10" t="s">
        <v>15</v>
      </c>
      <c r="R10" t="s">
        <v>14</v>
      </c>
    </row>
    <row r="11" spans="1:24" x14ac:dyDescent="0.3">
      <c r="B11">
        <v>500000</v>
      </c>
      <c r="E11">
        <f xml:space="preserve"> (1- (B11+F8)/B11)* 100</f>
        <v>246</v>
      </c>
      <c r="F11" t="s">
        <v>40</v>
      </c>
      <c r="O11">
        <v>500000</v>
      </c>
      <c r="R11">
        <f xml:space="preserve"> (1- (O11+S8)/O11)* 100</f>
        <v>20.999999999999996</v>
      </c>
      <c r="S11">
        <f>(O11+S8)/O11</f>
        <v>0.79</v>
      </c>
    </row>
    <row r="12" spans="1:24" x14ac:dyDescent="0.3">
      <c r="E12" t="s">
        <v>39</v>
      </c>
    </row>
    <row r="13" spans="1:24" x14ac:dyDescent="0.3">
      <c r="B13" t="s">
        <v>26</v>
      </c>
      <c r="D13">
        <v>1640000</v>
      </c>
      <c r="F13">
        <v>8000</v>
      </c>
      <c r="G13">
        <f>SUM(D14:D16)/($E$16)</f>
        <v>1410400</v>
      </c>
      <c r="H13" t="s">
        <v>31</v>
      </c>
      <c r="M13" t="s">
        <v>45</v>
      </c>
    </row>
    <row r="14" spans="1:24" x14ac:dyDescent="0.3">
      <c r="B14" t="s">
        <v>27</v>
      </c>
      <c r="D14">
        <f>SUM(D13+$C$4)</f>
        <v>1525200</v>
      </c>
      <c r="E14">
        <v>1</v>
      </c>
      <c r="F14">
        <f>(F13+$G$2*0.2)</f>
        <v>10000</v>
      </c>
      <c r="G14">
        <f>SUM(D14:D24)/E24</f>
        <v>1273236.3636363635</v>
      </c>
      <c r="H14" t="s">
        <v>32</v>
      </c>
      <c r="L14">
        <f>(F14/D14)</f>
        <v>6.5565171780750066E-3</v>
      </c>
    </row>
    <row r="15" spans="1:24" x14ac:dyDescent="0.3">
      <c r="D15">
        <f t="shared" ref="D15" si="5">SUM(D14+$C$4)</f>
        <v>1410400</v>
      </c>
      <c r="E15">
        <v>2</v>
      </c>
      <c r="F15">
        <f>(F14+$G$2*0.2)</f>
        <v>12000</v>
      </c>
      <c r="G15">
        <f>SUM(D14:D33)/E33</f>
        <v>1150460</v>
      </c>
      <c r="H15" t="s">
        <v>33</v>
      </c>
      <c r="L15">
        <f t="shared" ref="L15:L40" si="6">(F15/D15)</f>
        <v>8.5082246171298923E-3</v>
      </c>
    </row>
    <row r="16" spans="1:24" x14ac:dyDescent="0.3">
      <c r="D16">
        <f>SUM(D15+$C$4)</f>
        <v>1295600</v>
      </c>
      <c r="E16">
        <v>3</v>
      </c>
      <c r="F16">
        <f t="shared" ref="F16:F40" si="7">(F15+$G$2*0.2)</f>
        <v>14000</v>
      </c>
      <c r="G16">
        <f>SUM(D14:D40)/E40</f>
        <v>1009511.1111111111</v>
      </c>
      <c r="H16" t="s">
        <v>34</v>
      </c>
      <c r="L16">
        <f t="shared" si="6"/>
        <v>1.0805804260574252E-2</v>
      </c>
    </row>
    <row r="17" spans="2:12" x14ac:dyDescent="0.3">
      <c r="B17" t="s">
        <v>28</v>
      </c>
      <c r="D17">
        <f>SUM(D16+$C$5)</f>
        <v>1279200</v>
      </c>
      <c r="E17">
        <v>4</v>
      </c>
      <c r="F17">
        <f t="shared" si="7"/>
        <v>16000</v>
      </c>
      <c r="L17">
        <f t="shared" si="6"/>
        <v>1.2507817385866166E-2</v>
      </c>
    </row>
    <row r="18" spans="2:12" x14ac:dyDescent="0.3">
      <c r="D18">
        <f t="shared" ref="D18:D24" si="8">SUM(D17+$C$5)</f>
        <v>1262800</v>
      </c>
      <c r="E18">
        <v>5</v>
      </c>
      <c r="F18">
        <f t="shared" si="7"/>
        <v>18000</v>
      </c>
      <c r="G18">
        <f>(G13*J18)</f>
        <v>1452712</v>
      </c>
      <c r="H18" t="s">
        <v>35</v>
      </c>
      <c r="J18">
        <v>1.03</v>
      </c>
      <c r="L18">
        <f t="shared" si="6"/>
        <v>1.4254038644282548E-2</v>
      </c>
    </row>
    <row r="19" spans="2:12" x14ac:dyDescent="0.3">
      <c r="D19">
        <f t="shared" si="8"/>
        <v>1246400</v>
      </c>
      <c r="E19">
        <v>6</v>
      </c>
      <c r="F19">
        <f t="shared" si="7"/>
        <v>20000</v>
      </c>
      <c r="G19">
        <f>(G14*J19)</f>
        <v>1349630.5454545454</v>
      </c>
      <c r="H19" t="s">
        <v>36</v>
      </c>
      <c r="J19">
        <v>1.06</v>
      </c>
      <c r="L19">
        <f t="shared" si="6"/>
        <v>1.6046213093709884E-2</v>
      </c>
    </row>
    <row r="20" spans="2:12" x14ac:dyDescent="0.3">
      <c r="D20">
        <f t="shared" si="8"/>
        <v>1230000</v>
      </c>
      <c r="E20">
        <v>7</v>
      </c>
      <c r="F20">
        <f t="shared" si="7"/>
        <v>22000</v>
      </c>
      <c r="G20">
        <f>(G15*J20)</f>
        <v>1288515.2000000002</v>
      </c>
      <c r="H20" t="s">
        <v>37</v>
      </c>
      <c r="J20">
        <v>1.1200000000000001</v>
      </c>
      <c r="L20">
        <f t="shared" si="6"/>
        <v>1.7886178861788619E-2</v>
      </c>
    </row>
    <row r="21" spans="2:12" x14ac:dyDescent="0.3">
      <c r="D21">
        <f t="shared" si="8"/>
        <v>1213600</v>
      </c>
      <c r="E21">
        <v>8</v>
      </c>
      <c r="F21">
        <f t="shared" si="7"/>
        <v>24000</v>
      </c>
      <c r="G21">
        <f>(G16*J21)</f>
        <v>1191223.111111111</v>
      </c>
      <c r="H21" t="s">
        <v>38</v>
      </c>
      <c r="J21">
        <v>1.18</v>
      </c>
      <c r="L21">
        <f t="shared" si="6"/>
        <v>1.9775873434410021E-2</v>
      </c>
    </row>
    <row r="22" spans="2:12" x14ac:dyDescent="0.3">
      <c r="D22">
        <f t="shared" si="8"/>
        <v>1197200</v>
      </c>
      <c r="E22">
        <v>9</v>
      </c>
      <c r="F22">
        <f t="shared" si="7"/>
        <v>26000</v>
      </c>
      <c r="L22">
        <f t="shared" si="6"/>
        <v>2.1717340461075842E-2</v>
      </c>
    </row>
    <row r="23" spans="2:12" x14ac:dyDescent="0.3">
      <c r="D23">
        <f t="shared" si="8"/>
        <v>1180800</v>
      </c>
      <c r="E23">
        <v>10</v>
      </c>
      <c r="F23">
        <f t="shared" si="7"/>
        <v>28000</v>
      </c>
      <c r="G23">
        <f>((G18-G13)*G28)</f>
        <v>1094.6345447121273</v>
      </c>
      <c r="H23" t="s">
        <v>41</v>
      </c>
      <c r="L23">
        <f t="shared" si="6"/>
        <v>2.3712737127371274E-2</v>
      </c>
    </row>
    <row r="24" spans="2:12" x14ac:dyDescent="0.3">
      <c r="D24">
        <f t="shared" si="8"/>
        <v>1164400</v>
      </c>
      <c r="E24">
        <v>11</v>
      </c>
      <c r="F24">
        <f t="shared" si="7"/>
        <v>30000</v>
      </c>
      <c r="G24">
        <f t="shared" ref="G24:G26" si="9">((G19-G14)*G29)</f>
        <v>13562.647731790177</v>
      </c>
      <c r="H24" t="s">
        <v>42</v>
      </c>
      <c r="L24">
        <f t="shared" si="6"/>
        <v>2.5764342150463759E-2</v>
      </c>
    </row>
    <row r="25" spans="2:12" x14ac:dyDescent="0.3">
      <c r="B25" t="s">
        <v>29</v>
      </c>
      <c r="D25">
        <f>SUM(D24+$C$6)</f>
        <v>1131600</v>
      </c>
      <c r="E25">
        <v>12</v>
      </c>
      <c r="F25">
        <f t="shared" si="7"/>
        <v>32000</v>
      </c>
      <c r="G25">
        <f t="shared" si="9"/>
        <v>75100.201587514544</v>
      </c>
      <c r="H25" t="s">
        <v>43</v>
      </c>
      <c r="L25">
        <f t="shared" si="6"/>
        <v>2.8278543655001768E-2</v>
      </c>
    </row>
    <row r="26" spans="2:12" x14ac:dyDescent="0.3">
      <c r="D26">
        <f t="shared" ref="D26:D33" si="10">SUM(D25+$C$6)</f>
        <v>1098800</v>
      </c>
      <c r="E26">
        <v>13</v>
      </c>
      <c r="F26">
        <f t="shared" si="7"/>
        <v>34000</v>
      </c>
      <c r="G26">
        <f t="shared" si="9"/>
        <v>224197.97876429587</v>
      </c>
      <c r="H26" t="s">
        <v>44</v>
      </c>
      <c r="L26">
        <f t="shared" si="6"/>
        <v>3.0942846741900256E-2</v>
      </c>
    </row>
    <row r="27" spans="2:12" x14ac:dyDescent="0.3">
      <c r="D27">
        <f t="shared" si="10"/>
        <v>1066000</v>
      </c>
      <c r="E27">
        <v>14</v>
      </c>
      <c r="F27">
        <f t="shared" si="7"/>
        <v>36000</v>
      </c>
      <c r="L27">
        <f t="shared" si="6"/>
        <v>3.3771106941838651E-2</v>
      </c>
    </row>
    <row r="28" spans="2:12" x14ac:dyDescent="0.3">
      <c r="D28">
        <f t="shared" si="10"/>
        <v>1033200</v>
      </c>
      <c r="E28">
        <v>15</v>
      </c>
      <c r="F28">
        <f t="shared" si="7"/>
        <v>38000</v>
      </c>
      <c r="G28">
        <f>SUM(L14:L16)</f>
        <v>2.587054605577915E-2</v>
      </c>
      <c r="H28" t="s">
        <v>46</v>
      </c>
      <c r="L28">
        <f t="shared" si="6"/>
        <v>3.6778939217963609E-2</v>
      </c>
    </row>
    <row r="29" spans="2:12" x14ac:dyDescent="0.3">
      <c r="D29">
        <f t="shared" si="10"/>
        <v>1000400</v>
      </c>
      <c r="E29">
        <v>16</v>
      </c>
      <c r="F29">
        <f t="shared" si="7"/>
        <v>40000</v>
      </c>
      <c r="G29">
        <f>SUM(L14:L24)</f>
        <v>0.17753508721474723</v>
      </c>
      <c r="H29" t="s">
        <v>47</v>
      </c>
      <c r="L29">
        <f t="shared" si="6"/>
        <v>3.9984006397441027E-2</v>
      </c>
    </row>
    <row r="30" spans="2:12" x14ac:dyDescent="0.3">
      <c r="D30">
        <f t="shared" si="10"/>
        <v>967600</v>
      </c>
      <c r="E30">
        <v>17</v>
      </c>
      <c r="F30">
        <f t="shared" si="7"/>
        <v>42000</v>
      </c>
      <c r="G30">
        <f>SUM(L14:L33)</f>
        <v>0.54398676462396522</v>
      </c>
      <c r="H30" t="s">
        <v>48</v>
      </c>
      <c r="L30">
        <f t="shared" si="6"/>
        <v>4.34063662670525E-2</v>
      </c>
    </row>
    <row r="31" spans="2:12" x14ac:dyDescent="0.3">
      <c r="D31">
        <f t="shared" si="10"/>
        <v>934800</v>
      </c>
      <c r="E31">
        <v>18</v>
      </c>
      <c r="F31">
        <f t="shared" si="7"/>
        <v>44000</v>
      </c>
      <c r="G31">
        <f>SUM(L14:L40)</f>
        <v>1.2338094279095273</v>
      </c>
      <c r="H31" t="s">
        <v>49</v>
      </c>
      <c r="L31">
        <f t="shared" si="6"/>
        <v>4.7068891741548997E-2</v>
      </c>
    </row>
    <row r="32" spans="2:12" x14ac:dyDescent="0.3">
      <c r="D32">
        <f t="shared" si="10"/>
        <v>902000</v>
      </c>
      <c r="E32">
        <v>19</v>
      </c>
      <c r="F32">
        <f t="shared" si="7"/>
        <v>46000</v>
      </c>
      <c r="L32">
        <f t="shared" si="6"/>
        <v>5.0997782705099776E-2</v>
      </c>
    </row>
    <row r="33" spans="2:16" x14ac:dyDescent="0.3">
      <c r="D33">
        <f t="shared" si="10"/>
        <v>869200</v>
      </c>
      <c r="E33">
        <v>20</v>
      </c>
      <c r="F33">
        <f t="shared" si="7"/>
        <v>48000</v>
      </c>
      <c r="L33">
        <f t="shared" si="6"/>
        <v>5.5223193741371378E-2</v>
      </c>
    </row>
    <row r="34" spans="2:16" x14ac:dyDescent="0.3">
      <c r="B34" t="s">
        <v>30</v>
      </c>
      <c r="D34">
        <f>SUM(D33+$C$7)</f>
        <v>803600</v>
      </c>
      <c r="E34">
        <v>21</v>
      </c>
      <c r="F34">
        <f t="shared" si="7"/>
        <v>50000</v>
      </c>
      <c r="L34">
        <f t="shared" si="6"/>
        <v>6.2220009955201591E-2</v>
      </c>
    </row>
    <row r="35" spans="2:16" x14ac:dyDescent="0.3">
      <c r="D35">
        <f t="shared" ref="D35:D40" si="11">SUM(D34+$C$7)</f>
        <v>738000</v>
      </c>
      <c r="E35">
        <v>22</v>
      </c>
      <c r="F35">
        <f t="shared" si="7"/>
        <v>52000</v>
      </c>
      <c r="L35">
        <f t="shared" si="6"/>
        <v>7.0460704607046065E-2</v>
      </c>
    </row>
    <row r="36" spans="2:16" x14ac:dyDescent="0.3">
      <c r="D36">
        <f t="shared" si="11"/>
        <v>672400</v>
      </c>
      <c r="E36">
        <v>23</v>
      </c>
      <c r="F36">
        <f t="shared" si="7"/>
        <v>54000</v>
      </c>
      <c r="L36">
        <f t="shared" si="6"/>
        <v>8.0309339678762637E-2</v>
      </c>
    </row>
    <row r="37" spans="2:16" x14ac:dyDescent="0.3">
      <c r="D37">
        <f t="shared" si="11"/>
        <v>606800</v>
      </c>
      <c r="E37">
        <v>24</v>
      </c>
      <c r="F37">
        <f t="shared" si="7"/>
        <v>56000</v>
      </c>
      <c r="L37">
        <f t="shared" si="6"/>
        <v>9.2287409360580094E-2</v>
      </c>
    </row>
    <row r="38" spans="2:16" x14ac:dyDescent="0.3">
      <c r="D38">
        <f t="shared" si="11"/>
        <v>541200</v>
      </c>
      <c r="E38">
        <v>25</v>
      </c>
      <c r="F38">
        <f t="shared" si="7"/>
        <v>58000</v>
      </c>
      <c r="L38">
        <f t="shared" si="6"/>
        <v>0.10716925351071692</v>
      </c>
    </row>
    <row r="39" spans="2:16" x14ac:dyDescent="0.3">
      <c r="D39">
        <f t="shared" si="11"/>
        <v>475600</v>
      </c>
      <c r="E39">
        <v>26</v>
      </c>
      <c r="F39">
        <f t="shared" si="7"/>
        <v>60000</v>
      </c>
      <c r="L39">
        <f t="shared" si="6"/>
        <v>0.12615643397813289</v>
      </c>
    </row>
    <row r="40" spans="2:16" x14ac:dyDescent="0.3">
      <c r="D40">
        <f t="shared" si="11"/>
        <v>410000</v>
      </c>
      <c r="E40">
        <v>27</v>
      </c>
      <c r="F40">
        <f t="shared" si="7"/>
        <v>62000</v>
      </c>
      <c r="L40">
        <f t="shared" si="6"/>
        <v>0.15121951219512195</v>
      </c>
    </row>
    <row r="47" spans="2:16" x14ac:dyDescent="0.3">
      <c r="B47" t="s">
        <v>16</v>
      </c>
      <c r="D47" t="s">
        <v>20</v>
      </c>
      <c r="E47" t="s">
        <v>23</v>
      </c>
      <c r="J47" t="s">
        <v>24</v>
      </c>
      <c r="O47">
        <v>1</v>
      </c>
      <c r="P47">
        <v>10000</v>
      </c>
    </row>
    <row r="48" spans="2:16" x14ac:dyDescent="0.3">
      <c r="O48">
        <v>2</v>
      </c>
      <c r="P48">
        <v>12000</v>
      </c>
    </row>
    <row r="49" spans="2:18" x14ac:dyDescent="0.3">
      <c r="B49" t="s">
        <v>17</v>
      </c>
      <c r="C49">
        <v>1.03</v>
      </c>
      <c r="D49">
        <v>500000</v>
      </c>
      <c r="E49">
        <v>5000</v>
      </c>
      <c r="F49">
        <f>E49/D49</f>
        <v>0.01</v>
      </c>
      <c r="H49" t="s">
        <v>0</v>
      </c>
      <c r="I49">
        <v>1.006</v>
      </c>
      <c r="J49">
        <v>500000</v>
      </c>
      <c r="K49">
        <v>10000</v>
      </c>
      <c r="L49">
        <f>K49/J49</f>
        <v>0.02</v>
      </c>
      <c r="O49">
        <v>3</v>
      </c>
      <c r="P49">
        <v>14000</v>
      </c>
    </row>
    <row r="50" spans="2:18" x14ac:dyDescent="0.3">
      <c r="B50" t="s">
        <v>1</v>
      </c>
      <c r="C50">
        <v>1.06</v>
      </c>
      <c r="D50">
        <v>490000</v>
      </c>
      <c r="E50">
        <v>5000</v>
      </c>
      <c r="F50">
        <f t="shared" ref="F50:F67" si="12">E50/D50</f>
        <v>1.020408163265306E-2</v>
      </c>
      <c r="H50" t="s">
        <v>1</v>
      </c>
      <c r="I50">
        <v>1.03</v>
      </c>
      <c r="J50">
        <v>490000</v>
      </c>
      <c r="K50">
        <v>12000</v>
      </c>
      <c r="L50">
        <f t="shared" ref="L50:L66" si="13">K50/J50</f>
        <v>2.4489795918367346E-2</v>
      </c>
      <c r="O50">
        <v>4</v>
      </c>
      <c r="P50">
        <v>16000</v>
      </c>
    </row>
    <row r="51" spans="2:18" x14ac:dyDescent="0.3">
      <c r="B51" t="s">
        <v>2</v>
      </c>
      <c r="C51">
        <v>1.1200000000000001</v>
      </c>
      <c r="D51">
        <v>480000</v>
      </c>
      <c r="E51">
        <v>5000</v>
      </c>
      <c r="F51">
        <f t="shared" si="12"/>
        <v>1.0416666666666666E-2</v>
      </c>
      <c r="H51" t="s">
        <v>2</v>
      </c>
      <c r="I51">
        <v>1.03</v>
      </c>
      <c r="J51">
        <v>480000</v>
      </c>
      <c r="K51">
        <v>14000</v>
      </c>
      <c r="L51">
        <f t="shared" si="13"/>
        <v>2.9166666666666667E-2</v>
      </c>
      <c r="O51">
        <v>5</v>
      </c>
      <c r="P51">
        <v>18000</v>
      </c>
    </row>
    <row r="52" spans="2:18" x14ac:dyDescent="0.3">
      <c r="B52" t="s">
        <v>3</v>
      </c>
      <c r="C52">
        <v>1.18</v>
      </c>
      <c r="D52">
        <v>479000</v>
      </c>
      <c r="E52">
        <v>10000</v>
      </c>
      <c r="F52">
        <f t="shared" si="12"/>
        <v>2.0876826722338204E-2</v>
      </c>
      <c r="H52" t="s">
        <v>3</v>
      </c>
      <c r="I52">
        <v>1.0029999999999999</v>
      </c>
      <c r="J52">
        <v>479000</v>
      </c>
      <c r="K52">
        <v>16000</v>
      </c>
      <c r="L52">
        <f t="shared" si="13"/>
        <v>3.3402922755741124E-2</v>
      </c>
      <c r="O52">
        <v>6</v>
      </c>
      <c r="P52">
        <v>20000</v>
      </c>
    </row>
    <row r="53" spans="2:18" x14ac:dyDescent="0.3">
      <c r="D53">
        <v>478000</v>
      </c>
      <c r="E53">
        <v>12000</v>
      </c>
      <c r="F53">
        <f t="shared" si="12"/>
        <v>2.5104602510460251E-2</v>
      </c>
      <c r="J53">
        <v>478000</v>
      </c>
      <c r="K53">
        <v>18000</v>
      </c>
      <c r="L53">
        <f t="shared" si="13"/>
        <v>3.7656903765690378E-2</v>
      </c>
      <c r="O53">
        <v>7</v>
      </c>
      <c r="P53">
        <v>22000</v>
      </c>
    </row>
    <row r="54" spans="2:18" x14ac:dyDescent="0.3">
      <c r="D54">
        <v>477000</v>
      </c>
      <c r="E54">
        <v>14000</v>
      </c>
      <c r="F54">
        <f t="shared" si="12"/>
        <v>2.9350104821802937E-2</v>
      </c>
      <c r="J54">
        <v>477000</v>
      </c>
      <c r="K54">
        <v>20000</v>
      </c>
      <c r="L54">
        <f t="shared" si="13"/>
        <v>4.1928721174004195E-2</v>
      </c>
      <c r="O54">
        <v>8</v>
      </c>
      <c r="P54">
        <v>24000</v>
      </c>
    </row>
    <row r="55" spans="2:18" x14ac:dyDescent="0.3">
      <c r="D55">
        <v>476000</v>
      </c>
      <c r="E55">
        <v>16000</v>
      </c>
      <c r="F55">
        <f t="shared" si="12"/>
        <v>3.3613445378151259E-2</v>
      </c>
      <c r="J55">
        <v>476000</v>
      </c>
      <c r="K55">
        <v>22000</v>
      </c>
      <c r="L55">
        <f t="shared" si="13"/>
        <v>4.6218487394957986E-2</v>
      </c>
      <c r="O55">
        <v>9</v>
      </c>
      <c r="P55">
        <v>26000</v>
      </c>
    </row>
    <row r="56" spans="2:18" x14ac:dyDescent="0.3">
      <c r="D56">
        <v>475000</v>
      </c>
      <c r="E56">
        <v>18000</v>
      </c>
      <c r="F56">
        <f t="shared" si="12"/>
        <v>3.7894736842105266E-2</v>
      </c>
      <c r="J56">
        <v>475000</v>
      </c>
      <c r="K56">
        <v>24000</v>
      </c>
      <c r="L56">
        <f t="shared" si="13"/>
        <v>5.0526315789473683E-2</v>
      </c>
      <c r="O56">
        <v>10</v>
      </c>
      <c r="P56">
        <v>28000</v>
      </c>
      <c r="R56">
        <f>AVERAGE(P47:P48)</f>
        <v>11000</v>
      </c>
    </row>
    <row r="57" spans="2:18" x14ac:dyDescent="0.3">
      <c r="D57">
        <v>474000</v>
      </c>
      <c r="E57">
        <v>20000</v>
      </c>
      <c r="F57">
        <f t="shared" si="12"/>
        <v>4.2194092827004218E-2</v>
      </c>
      <c r="J57">
        <v>474000</v>
      </c>
      <c r="K57">
        <v>26000</v>
      </c>
      <c r="L57">
        <f t="shared" si="13"/>
        <v>5.4852320675105488E-2</v>
      </c>
      <c r="O57">
        <v>11</v>
      </c>
      <c r="P57">
        <v>30000</v>
      </c>
      <c r="R57">
        <f>AVERAGE(P49:P58)</f>
        <v>23000</v>
      </c>
    </row>
    <row r="58" spans="2:18" x14ac:dyDescent="0.3">
      <c r="D58">
        <v>473000</v>
      </c>
      <c r="E58">
        <v>22000</v>
      </c>
      <c r="F58">
        <f t="shared" si="12"/>
        <v>4.6511627906976744E-2</v>
      </c>
      <c r="J58">
        <v>473000</v>
      </c>
      <c r="K58">
        <v>28000</v>
      </c>
      <c r="L58">
        <f t="shared" si="13"/>
        <v>5.9196617336152217E-2</v>
      </c>
      <c r="O58">
        <v>12</v>
      </c>
      <c r="P58">
        <v>32000</v>
      </c>
      <c r="R58">
        <f>AVERAGE(P59:P68)</f>
        <v>43000</v>
      </c>
    </row>
    <row r="59" spans="2:18" x14ac:dyDescent="0.3">
      <c r="D59">
        <v>472000</v>
      </c>
      <c r="E59">
        <v>24000</v>
      </c>
      <c r="F59">
        <f t="shared" si="12"/>
        <v>5.0847457627118647E-2</v>
      </c>
      <c r="J59">
        <v>472000</v>
      </c>
      <c r="K59">
        <v>30000</v>
      </c>
      <c r="L59">
        <f t="shared" si="13"/>
        <v>6.3559322033898302E-2</v>
      </c>
      <c r="O59">
        <v>13</v>
      </c>
      <c r="P59">
        <v>34000</v>
      </c>
      <c r="R59">
        <f>AVERAGE(P57:P66)</f>
        <v>39000</v>
      </c>
    </row>
    <row r="60" spans="2:18" x14ac:dyDescent="0.3">
      <c r="B60" t="s">
        <v>25</v>
      </c>
      <c r="D60">
        <v>471000</v>
      </c>
      <c r="E60">
        <v>26000</v>
      </c>
      <c r="F60">
        <f t="shared" si="12"/>
        <v>5.5201698513800426E-2</v>
      </c>
      <c r="J60">
        <v>469000</v>
      </c>
      <c r="K60">
        <v>32000</v>
      </c>
      <c r="L60">
        <f t="shared" si="13"/>
        <v>6.8230277185501065E-2</v>
      </c>
      <c r="O60">
        <v>14</v>
      </c>
      <c r="P60">
        <v>36000</v>
      </c>
    </row>
    <row r="61" spans="2:18" x14ac:dyDescent="0.3">
      <c r="D61">
        <v>470000</v>
      </c>
      <c r="E61">
        <v>28000</v>
      </c>
      <c r="F61">
        <f t="shared" si="12"/>
        <v>5.9574468085106386E-2</v>
      </c>
      <c r="J61">
        <v>466000</v>
      </c>
      <c r="K61">
        <v>34000</v>
      </c>
      <c r="L61">
        <f t="shared" si="13"/>
        <v>7.2961373390557943E-2</v>
      </c>
      <c r="O61">
        <v>15</v>
      </c>
      <c r="P61">
        <v>38000</v>
      </c>
    </row>
    <row r="62" spans="2:18" x14ac:dyDescent="0.3">
      <c r="D62">
        <v>467000</v>
      </c>
      <c r="E62">
        <v>30000</v>
      </c>
      <c r="F62">
        <f t="shared" si="12"/>
        <v>6.4239828693790149E-2</v>
      </c>
      <c r="J62">
        <v>463000</v>
      </c>
      <c r="K62">
        <v>36000</v>
      </c>
      <c r="L62">
        <f t="shared" si="13"/>
        <v>7.775377969762419E-2</v>
      </c>
      <c r="O62">
        <v>16</v>
      </c>
      <c r="P62">
        <v>40000</v>
      </c>
    </row>
    <row r="63" spans="2:18" x14ac:dyDescent="0.3">
      <c r="D63">
        <v>464000</v>
      </c>
      <c r="E63">
        <v>32000</v>
      </c>
      <c r="F63">
        <f t="shared" si="12"/>
        <v>6.8965517241379309E-2</v>
      </c>
      <c r="J63">
        <v>460000</v>
      </c>
      <c r="K63">
        <v>38000</v>
      </c>
      <c r="L63">
        <f t="shared" si="13"/>
        <v>8.2608695652173908E-2</v>
      </c>
      <c r="O63">
        <v>17</v>
      </c>
      <c r="P63">
        <v>42000</v>
      </c>
    </row>
    <row r="64" spans="2:18" x14ac:dyDescent="0.3">
      <c r="D64">
        <v>461000</v>
      </c>
      <c r="E64">
        <v>34000</v>
      </c>
      <c r="F64">
        <f t="shared" si="12"/>
        <v>7.3752711496746198E-2</v>
      </c>
      <c r="J64">
        <v>457000</v>
      </c>
      <c r="K64">
        <v>40000</v>
      </c>
      <c r="L64">
        <f t="shared" si="13"/>
        <v>8.7527352297592995E-2</v>
      </c>
      <c r="O64">
        <v>18</v>
      </c>
      <c r="P64">
        <v>44000</v>
      </c>
    </row>
    <row r="65" spans="4:16" x14ac:dyDescent="0.3">
      <c r="D65">
        <v>458000</v>
      </c>
      <c r="E65">
        <v>36000</v>
      </c>
      <c r="F65">
        <f t="shared" si="12"/>
        <v>7.8602620087336247E-2</v>
      </c>
      <c r="J65">
        <v>454000</v>
      </c>
      <c r="K65">
        <v>42000</v>
      </c>
      <c r="L65">
        <f t="shared" si="13"/>
        <v>9.2511013215859028E-2</v>
      </c>
      <c r="O65">
        <v>19</v>
      </c>
      <c r="P65">
        <v>46000</v>
      </c>
    </row>
    <row r="66" spans="4:16" x14ac:dyDescent="0.3">
      <c r="D66">
        <v>455000</v>
      </c>
      <c r="E66">
        <v>38000</v>
      </c>
      <c r="F66">
        <f t="shared" si="12"/>
        <v>8.3516483516483511E-2</v>
      </c>
      <c r="J66">
        <v>451000</v>
      </c>
      <c r="K66">
        <v>44000</v>
      </c>
      <c r="L66">
        <f t="shared" si="13"/>
        <v>9.7560975609756101E-2</v>
      </c>
      <c r="O66">
        <v>20</v>
      </c>
      <c r="P66">
        <v>48000</v>
      </c>
    </row>
    <row r="67" spans="4:16" x14ac:dyDescent="0.3">
      <c r="D67">
        <v>452000</v>
      </c>
      <c r="E67">
        <v>38000</v>
      </c>
      <c r="F67">
        <f t="shared" si="12"/>
        <v>8.4070796460176997E-2</v>
      </c>
      <c r="O67">
        <v>21</v>
      </c>
      <c r="P67">
        <v>50000</v>
      </c>
    </row>
    <row r="68" spans="4:16" x14ac:dyDescent="0.3">
      <c r="O68">
        <v>22</v>
      </c>
      <c r="P68">
        <v>52000</v>
      </c>
    </row>
    <row r="69" spans="4:16" x14ac:dyDescent="0.3">
      <c r="O69">
        <v>23</v>
      </c>
      <c r="P69">
        <v>54000</v>
      </c>
    </row>
    <row r="70" spans="4:16" x14ac:dyDescent="0.3">
      <c r="O70">
        <v>24</v>
      </c>
      <c r="P70">
        <v>56000</v>
      </c>
    </row>
    <row r="71" spans="4:16" x14ac:dyDescent="0.3">
      <c r="O71">
        <v>25</v>
      </c>
      <c r="P71">
        <v>58000</v>
      </c>
    </row>
    <row r="72" spans="4:16" x14ac:dyDescent="0.3">
      <c r="O72">
        <v>26</v>
      </c>
      <c r="P72">
        <v>60000</v>
      </c>
    </row>
    <row r="73" spans="4:16" x14ac:dyDescent="0.3">
      <c r="D73" t="s">
        <v>22</v>
      </c>
      <c r="E73">
        <f>SUM(E49:E72)</f>
        <v>413000</v>
      </c>
      <c r="F73">
        <f>SUM(F49:F72)</f>
        <v>0.88493776703009641</v>
      </c>
      <c r="J73" t="s">
        <v>22</v>
      </c>
      <c r="K73">
        <f>SUM(K48:K66)</f>
        <v>486000</v>
      </c>
      <c r="L73">
        <f>SUM(L48:L66)</f>
        <v>1.0401515405591226</v>
      </c>
      <c r="O73">
        <v>27</v>
      </c>
      <c r="P73">
        <v>62000</v>
      </c>
    </row>
    <row r="74" spans="4:16" x14ac:dyDescent="0.3">
      <c r="O74">
        <v>28</v>
      </c>
      <c r="P74">
        <v>64000</v>
      </c>
    </row>
    <row r="75" spans="4:16" x14ac:dyDescent="0.3">
      <c r="D75" t="s">
        <v>18</v>
      </c>
      <c r="E75">
        <f>E73/F73</f>
        <v>466699.48485310155</v>
      </c>
      <c r="J75" t="s">
        <v>18</v>
      </c>
      <c r="K75">
        <f>K73/L73</f>
        <v>467239.60985411389</v>
      </c>
      <c r="O75">
        <v>29</v>
      </c>
      <c r="P75">
        <v>66000</v>
      </c>
    </row>
    <row r="76" spans="4:16" x14ac:dyDescent="0.3">
      <c r="D76" t="s">
        <v>19</v>
      </c>
      <c r="E76">
        <f>E75*C51</f>
        <v>522703.4230354738</v>
      </c>
      <c r="J76" t="s">
        <v>19</v>
      </c>
      <c r="K76">
        <f>K75*I51</f>
        <v>481256.7981497373</v>
      </c>
    </row>
    <row r="77" spans="4:16" x14ac:dyDescent="0.3">
      <c r="D77" t="s">
        <v>21</v>
      </c>
      <c r="E77">
        <f>(E76-E75)*F73</f>
        <v>49560.000000000058</v>
      </c>
      <c r="J77" t="s">
        <v>21</v>
      </c>
      <c r="K77">
        <f>(K76-K75)*L73</f>
        <v>14579.999999999985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inha</dc:creator>
  <cp:lastModifiedBy>inha</cp:lastModifiedBy>
  <dcterms:created xsi:type="dcterms:W3CDTF">2017-09-27T12:37:12Z</dcterms:created>
  <dcterms:modified xsi:type="dcterms:W3CDTF">2017-12-01T00:34:54Z</dcterms:modified>
</cp:coreProperties>
</file>