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V:\Syncthing_Truenas_Olivier\Robot_youpi\1_dossiers technique\"/>
    </mc:Choice>
  </mc:AlternateContent>
  <xr:revisionPtr revIDLastSave="0" documentId="13_ncr:1_{A09F3C34-8D4A-4626-BBDD-8EABB3D9ECD5}" xr6:coauthVersionLast="47" xr6:coauthVersionMax="47" xr10:uidLastSave="{00000000-0000-0000-0000-000000000000}"/>
  <bookViews>
    <workbookView xWindow="-120" yWindow="-120" windowWidth="38640" windowHeight="21120" tabRatio="591" activeTab="3" xr2:uid="{00000000-000D-0000-FFFF-FFFF00000000}"/>
  </bookViews>
  <sheets>
    <sheet name="Sources calculs" sheetId="3" r:id="rId1"/>
    <sheet name="IK &amp; FWK_OLD" sheetId="1" r:id="rId2"/>
    <sheet name="IK &amp; FWK (cannot use)" sheetId="2" r:id="rId3"/>
    <sheet name="IK &amp; FWK Robot_YOUPI" sheetId="4" r:id="rId4"/>
    <sheet name="IK_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4" l="1"/>
  <c r="F36" i="4"/>
  <c r="G38" i="4" s="1"/>
  <c r="H38" i="4" s="1"/>
  <c r="D61" i="4"/>
  <c r="B60" i="4"/>
  <c r="A60" i="4"/>
  <c r="D60" i="4" s="1"/>
  <c r="B59" i="4"/>
  <c r="A59" i="4"/>
  <c r="D59" i="4" s="1"/>
  <c r="D55" i="4"/>
  <c r="B54" i="4"/>
  <c r="A54" i="4"/>
  <c r="D54" i="4" s="1"/>
  <c r="B53" i="4"/>
  <c r="A53" i="4"/>
  <c r="D53" i="4" s="1"/>
  <c r="D49" i="4"/>
  <c r="B48" i="4"/>
  <c r="A48" i="4"/>
  <c r="D48" i="4" s="1"/>
  <c r="B47" i="4"/>
  <c r="A47" i="4"/>
  <c r="D43" i="4"/>
  <c r="B42" i="4"/>
  <c r="D42" i="4" s="1"/>
  <c r="A42" i="4"/>
  <c r="B41" i="4"/>
  <c r="A41" i="4"/>
  <c r="D41" i="4" s="1"/>
  <c r="D37" i="4"/>
  <c r="B36" i="4"/>
  <c r="A36" i="4"/>
  <c r="B35" i="4"/>
  <c r="E72" i="5"/>
  <c r="E65" i="5"/>
  <c r="V58" i="5"/>
  <c r="E58" i="5"/>
  <c r="E51" i="5"/>
  <c r="E44" i="5"/>
  <c r="E33" i="5"/>
  <c r="E27" i="5"/>
  <c r="E21" i="5"/>
  <c r="E15" i="5"/>
  <c r="T10" i="5"/>
  <c r="D72" i="5" s="1"/>
  <c r="S10" i="5"/>
  <c r="B70" i="5" s="1"/>
  <c r="T9" i="5"/>
  <c r="D65" i="5" s="1"/>
  <c r="S9" i="5"/>
  <c r="B25" i="5" s="1"/>
  <c r="E9" i="5"/>
  <c r="T8" i="5"/>
  <c r="D58" i="5" s="1"/>
  <c r="S8" i="5"/>
  <c r="C20" i="5" s="1"/>
  <c r="T7" i="5"/>
  <c r="D51" i="5" s="1"/>
  <c r="S7" i="5"/>
  <c r="C13" i="5" s="1"/>
  <c r="T6" i="5"/>
  <c r="D44" i="5" s="1"/>
  <c r="S6" i="5"/>
  <c r="B7" i="5" s="1"/>
  <c r="M10" i="4"/>
  <c r="N10" i="4" s="1"/>
  <c r="M11" i="4"/>
  <c r="N11" i="4" s="1"/>
  <c r="J5" i="4"/>
  <c r="H24" i="4"/>
  <c r="G24" i="4" s="1"/>
  <c r="D30" i="4"/>
  <c r="D29" i="4"/>
  <c r="H27" i="4" s="1"/>
  <c r="C18" i="2"/>
  <c r="C17" i="2"/>
  <c r="C16" i="2"/>
  <c r="C15" i="2"/>
  <c r="C14" i="2"/>
  <c r="C16" i="4"/>
  <c r="C15" i="4"/>
  <c r="C18" i="4"/>
  <c r="C17" i="4"/>
  <c r="C14" i="4"/>
  <c r="D9" i="4"/>
  <c r="B18" i="4" s="1"/>
  <c r="D8" i="4"/>
  <c r="B17" i="4" s="1"/>
  <c r="D7" i="4"/>
  <c r="B16" i="4" s="1"/>
  <c r="D6" i="4"/>
  <c r="B15" i="4" s="1"/>
  <c r="D5" i="4"/>
  <c r="B14" i="4" s="1"/>
  <c r="F59" i="2"/>
  <c r="F58" i="2"/>
  <c r="F57" i="2"/>
  <c r="D5" i="2"/>
  <c r="B14" i="2" s="1"/>
  <c r="D8" i="2"/>
  <c r="B17" i="2" s="1"/>
  <c r="D9" i="2"/>
  <c r="B18" i="2" s="1"/>
  <c r="D7" i="2"/>
  <c r="B16" i="2" s="1"/>
  <c r="D6" i="2"/>
  <c r="B15" i="2" s="1"/>
  <c r="H28" i="4" l="1"/>
  <c r="G36" i="4"/>
  <c r="H36" i="4" s="1"/>
  <c r="G37" i="4"/>
  <c r="H37" i="4" s="1"/>
  <c r="D47" i="4"/>
  <c r="D35" i="4"/>
  <c r="D36" i="4"/>
  <c r="C14" i="5"/>
  <c r="C31" i="5"/>
  <c r="B13" i="5"/>
  <c r="C49" i="5"/>
  <c r="C25" i="5"/>
  <c r="E25" i="5" s="1"/>
  <c r="B63" i="5"/>
  <c r="C63" i="5"/>
  <c r="C7" i="5"/>
  <c r="E7" i="5" s="1"/>
  <c r="B31" i="5"/>
  <c r="E31" i="5" s="1"/>
  <c r="D63" i="5"/>
  <c r="E63" i="5"/>
  <c r="B42" i="5"/>
  <c r="D70" i="5"/>
  <c r="E70" i="5"/>
  <c r="B49" i="5"/>
  <c r="E13" i="5"/>
  <c r="B56" i="5"/>
  <c r="C70" i="5"/>
  <c r="C56" i="5"/>
  <c r="B71" i="5"/>
  <c r="B19" i="5"/>
  <c r="B26" i="5"/>
  <c r="D42" i="5"/>
  <c r="E49" i="5"/>
  <c r="B57" i="5"/>
  <c r="B64" i="5"/>
  <c r="C71" i="5"/>
  <c r="C42" i="5"/>
  <c r="D49" i="5"/>
  <c r="E56" i="5"/>
  <c r="B14" i="5"/>
  <c r="E14" i="5" s="1"/>
  <c r="C19" i="5"/>
  <c r="C26" i="5"/>
  <c r="E42" i="5"/>
  <c r="B50" i="5"/>
  <c r="C57" i="5"/>
  <c r="C64" i="5"/>
  <c r="D71" i="5"/>
  <c r="B43" i="5"/>
  <c r="C50" i="5"/>
  <c r="D57" i="5"/>
  <c r="D64" i="5"/>
  <c r="E71" i="5"/>
  <c r="B20" i="5"/>
  <c r="E20" i="5" s="1"/>
  <c r="B32" i="5"/>
  <c r="C43" i="5"/>
  <c r="D50" i="5"/>
  <c r="E57" i="5"/>
  <c r="E64" i="5"/>
  <c r="C72" i="5"/>
  <c r="B8" i="5"/>
  <c r="C32" i="5"/>
  <c r="D43" i="5"/>
  <c r="E50" i="5"/>
  <c r="C58" i="5"/>
  <c r="C65" i="5"/>
  <c r="D56" i="5"/>
  <c r="C8" i="5"/>
  <c r="E43" i="5"/>
  <c r="C51" i="5"/>
  <c r="C44" i="5"/>
  <c r="M7" i="4"/>
  <c r="M13" i="4"/>
  <c r="M6" i="4" s="1"/>
  <c r="H25" i="4"/>
  <c r="B57" i="2"/>
  <c r="D59" i="2"/>
  <c r="D58" i="2"/>
  <c r="D57" i="2"/>
  <c r="C59" i="2"/>
  <c r="C58" i="2"/>
  <c r="C57" i="2"/>
  <c r="B59" i="2"/>
  <c r="B58" i="2"/>
  <c r="H26" i="4" l="1"/>
  <c r="G26" i="4" s="1"/>
  <c r="G25" i="4"/>
  <c r="E26" i="5"/>
  <c r="B77" i="5" a="1"/>
  <c r="B77" i="5" s="1"/>
  <c r="E8" i="5"/>
  <c r="G7" i="5" a="1"/>
  <c r="G13" i="5" a="1"/>
  <c r="G25" i="5" a="1"/>
  <c r="E32" i="5"/>
  <c r="G19" i="5" a="1"/>
  <c r="E19" i="5"/>
  <c r="G31" i="5" a="1"/>
  <c r="M5" i="4"/>
  <c r="E59" i="2"/>
  <c r="E58" i="2"/>
  <c r="E57" i="2"/>
  <c r="E52" i="2"/>
  <c r="E45" i="2"/>
  <c r="E38" i="2"/>
  <c r="E31" i="2"/>
  <c r="C52" i="2"/>
  <c r="C45" i="2"/>
  <c r="C38" i="2"/>
  <c r="C31" i="2"/>
  <c r="D24" i="2"/>
  <c r="E24" i="2"/>
  <c r="E36" i="2"/>
  <c r="V58" i="1"/>
  <c r="AF13" i="1"/>
  <c r="C72" i="1" s="1"/>
  <c r="AF12" i="1"/>
  <c r="C65" i="1" s="1"/>
  <c r="AF11" i="1"/>
  <c r="D58" i="1" s="1"/>
  <c r="AF10" i="1"/>
  <c r="AF9" i="1"/>
  <c r="C44" i="1" s="1"/>
  <c r="AE13" i="1"/>
  <c r="AE12" i="1"/>
  <c r="O28" i="1" s="1"/>
  <c r="AE11" i="1"/>
  <c r="B56" i="1" s="1"/>
  <c r="AE10" i="1"/>
  <c r="B49" i="1" s="1"/>
  <c r="AE9" i="1"/>
  <c r="E43" i="1" s="1"/>
  <c r="E72" i="1"/>
  <c r="E65" i="1"/>
  <c r="E58" i="1"/>
  <c r="E44" i="1"/>
  <c r="Q36" i="1"/>
  <c r="Q30" i="1"/>
  <c r="Q24" i="1"/>
  <c r="Q18" i="1"/>
  <c r="Q12" i="1"/>
  <c r="L36" i="1"/>
  <c r="L35" i="1"/>
  <c r="L34" i="1"/>
  <c r="L30" i="1"/>
  <c r="L29" i="1"/>
  <c r="L28" i="1"/>
  <c r="L24" i="1"/>
  <c r="L23" i="1"/>
  <c r="L22" i="1"/>
  <c r="L18" i="1"/>
  <c r="L17" i="1"/>
  <c r="L16" i="1"/>
  <c r="L11" i="1"/>
  <c r="L12" i="1"/>
  <c r="L10" i="1"/>
  <c r="E51" i="1"/>
  <c r="J32" i="5" l="1"/>
  <c r="J33" i="5"/>
  <c r="G31" i="5"/>
  <c r="J31" i="5" s="1"/>
  <c r="G19" i="5"/>
  <c r="J19" i="5" s="1"/>
  <c r="J21" i="5"/>
  <c r="J20" i="5"/>
  <c r="G25" i="5"/>
  <c r="J25" i="5" s="1"/>
  <c r="J27" i="5"/>
  <c r="J26" i="5"/>
  <c r="J15" i="5"/>
  <c r="G13" i="5"/>
  <c r="J13" i="5" s="1"/>
  <c r="J14" i="5"/>
  <c r="J8" i="5"/>
  <c r="G7" i="5"/>
  <c r="J9" i="5"/>
  <c r="F45" i="2"/>
  <c r="E44" i="2"/>
  <c r="C44" i="2"/>
  <c r="B44" i="2"/>
  <c r="D44" i="2"/>
  <c r="B23" i="2"/>
  <c r="C24" i="2"/>
  <c r="F24" i="2" s="1"/>
  <c r="D51" i="2"/>
  <c r="D29" i="2"/>
  <c r="C51" i="2"/>
  <c r="C43" i="2"/>
  <c r="D52" i="2"/>
  <c r="F52" i="2" s="1"/>
  <c r="B29" i="2"/>
  <c r="C30" i="2"/>
  <c r="B30" i="2"/>
  <c r="D31" i="2"/>
  <c r="F31" i="2" s="1"/>
  <c r="E30" i="2"/>
  <c r="C36" i="2"/>
  <c r="D37" i="2"/>
  <c r="D45" i="2"/>
  <c r="B50" i="2"/>
  <c r="E50" i="2"/>
  <c r="D36" i="2"/>
  <c r="E37" i="2"/>
  <c r="D30" i="2"/>
  <c r="E29" i="2"/>
  <c r="C37" i="2"/>
  <c r="D38" i="2"/>
  <c r="F38" i="2" s="1"/>
  <c r="B43" i="2"/>
  <c r="E43" i="2"/>
  <c r="B51" i="2"/>
  <c r="D50" i="2"/>
  <c r="E51" i="2"/>
  <c r="B37" i="2"/>
  <c r="C29" i="2"/>
  <c r="B36" i="2"/>
  <c r="D43" i="2"/>
  <c r="C50" i="2"/>
  <c r="D71" i="1"/>
  <c r="D44" i="1"/>
  <c r="C43" i="1"/>
  <c r="C50" i="1"/>
  <c r="D65" i="1"/>
  <c r="C64" i="1"/>
  <c r="C57" i="1"/>
  <c r="E71" i="1"/>
  <c r="E70" i="1"/>
  <c r="B70" i="1"/>
  <c r="B71" i="1"/>
  <c r="O35" i="1"/>
  <c r="C71" i="1"/>
  <c r="D72" i="1"/>
  <c r="C58" i="1"/>
  <c r="C51" i="1"/>
  <c r="D51" i="1"/>
  <c r="C70" i="1"/>
  <c r="D70" i="1"/>
  <c r="B63" i="1"/>
  <c r="D63" i="1"/>
  <c r="E63" i="1"/>
  <c r="C63" i="1"/>
  <c r="E64" i="1"/>
  <c r="D64" i="1"/>
  <c r="B64" i="1"/>
  <c r="D57" i="1"/>
  <c r="B57" i="1"/>
  <c r="E56" i="1"/>
  <c r="O22" i="1"/>
  <c r="N23" i="1"/>
  <c r="D56" i="1"/>
  <c r="B43" i="1"/>
  <c r="N34" i="1"/>
  <c r="N35" i="1"/>
  <c r="O34" i="1"/>
  <c r="E57" i="1"/>
  <c r="C56" i="1"/>
  <c r="O23" i="1"/>
  <c r="N22" i="1"/>
  <c r="N29" i="1"/>
  <c r="E50" i="1"/>
  <c r="D49" i="1"/>
  <c r="O17" i="1"/>
  <c r="D50" i="1"/>
  <c r="O29" i="1"/>
  <c r="E49" i="1"/>
  <c r="N16" i="1"/>
  <c r="N17" i="1"/>
  <c r="O16" i="1"/>
  <c r="D42" i="1"/>
  <c r="D43" i="1"/>
  <c r="E42" i="1"/>
  <c r="N28" i="1"/>
  <c r="Q28" i="1" s="1"/>
  <c r="B50" i="1"/>
  <c r="C49" i="1"/>
  <c r="N10" i="1"/>
  <c r="O10" i="1"/>
  <c r="N11" i="1"/>
  <c r="B42" i="1"/>
  <c r="O11" i="1"/>
  <c r="C42" i="1"/>
  <c r="M18" i="5" l="1" a="1"/>
  <c r="J7" i="5"/>
  <c r="F50" i="2"/>
  <c r="F29" i="2"/>
  <c r="F51" i="2"/>
  <c r="F43" i="2"/>
  <c r="F44" i="2"/>
  <c r="F37" i="2"/>
  <c r="F36" i="2"/>
  <c r="F30" i="2"/>
  <c r="D22" i="2"/>
  <c r="B22" i="2"/>
  <c r="C22" i="2"/>
  <c r="E22" i="2"/>
  <c r="C23" i="2"/>
  <c r="E23" i="2"/>
  <c r="D23" i="2"/>
  <c r="Q35" i="1"/>
  <c r="B77" i="1" a="1"/>
  <c r="Q23" i="1"/>
  <c r="Q22" i="1"/>
  <c r="S22" i="1" a="1"/>
  <c r="V23" i="1" s="1"/>
  <c r="Q34" i="1"/>
  <c r="S34" i="1" a="1"/>
  <c r="S34" i="1" s="1"/>
  <c r="V34" i="1" s="1"/>
  <c r="Q17" i="1"/>
  <c r="Q10" i="1"/>
  <c r="Q11" i="1"/>
  <c r="Q16" i="1"/>
  <c r="Q29" i="1"/>
  <c r="S28" i="1" a="1"/>
  <c r="S16" i="1" a="1"/>
  <c r="S10" i="1" a="1"/>
  <c r="P19" i="5" l="1"/>
  <c r="M18" i="5"/>
  <c r="P18" i="5" s="1"/>
  <c r="P20" i="5"/>
  <c r="F23" i="2"/>
  <c r="F22" i="2"/>
  <c r="H15" i="2" a="1"/>
  <c r="B77" i="1"/>
  <c r="V24" i="1"/>
  <c r="S22" i="1"/>
  <c r="V22" i="1" s="1"/>
  <c r="V36" i="1"/>
  <c r="V35" i="1"/>
  <c r="S10" i="1"/>
  <c r="V10" i="1" s="1"/>
  <c r="V12" i="1"/>
  <c r="V11" i="1"/>
  <c r="S16" i="1"/>
  <c r="V16" i="1" s="1"/>
  <c r="V18" i="1"/>
  <c r="V17" i="1"/>
  <c r="S28" i="1"/>
  <c r="V28" i="1" s="1"/>
  <c r="V30" i="1"/>
  <c r="V29" i="1"/>
  <c r="L17" i="2" l="1"/>
  <c r="L16" i="2"/>
  <c r="K10" i="2"/>
  <c r="J10" i="2" s="1"/>
  <c r="H15" i="2"/>
  <c r="L15" i="2" s="1"/>
  <c r="Y21" i="1" a="1"/>
  <c r="K9" i="2" l="1"/>
  <c r="J9" i="2" s="1"/>
  <c r="K11" i="2"/>
  <c r="J11" i="2" s="1"/>
  <c r="AB22" i="1"/>
  <c r="AB23" i="1"/>
  <c r="Y21" i="1"/>
  <c r="AB21" i="1" s="1"/>
  <c r="J6" i="2"/>
  <c r="J7" i="2" l="1"/>
  <c r="J5" i="2"/>
  <c r="G27" i="4"/>
  <c r="G2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<sst xmlns="http://schemas.openxmlformats.org/spreadsheetml/2006/main" count="326" uniqueCount="134">
  <si>
    <t xml:space="preserve">    If an axis in one frame points in the same direction as an axis in another frame, we put in a 1 in that cell of the matrix.</t>
  </si>
  <si>
    <t xml:space="preserve">    If an axis in one frame points in the opposite direction as an axis in another frame, we put a -1 in that cell of the matrix.</t>
  </si>
  <si>
    <t xml:space="preserve">    If an axis in one frame is perpendicular to an axis in another frame, we put a 0 in that cell of the matrix.</t>
  </si>
  <si>
    <t>Rotation matrix frame 1 to frame 0 (rot_mat_0_1)</t>
  </si>
  <si>
    <t>x1</t>
  </si>
  <si>
    <t>y1</t>
  </si>
  <si>
    <t>z1</t>
  </si>
  <si>
    <t>Yaw for joint 1</t>
  </si>
  <si>
    <t>x0</t>
  </si>
  <si>
    <t>y0</t>
  </si>
  <si>
    <t>z0</t>
  </si>
  <si>
    <t>Rotation matrix frame 2 to frame 1 (rot_mat_1_2)</t>
  </si>
  <si>
    <t>x2</t>
  </si>
  <si>
    <t>y2</t>
  </si>
  <si>
    <t>z2</t>
  </si>
  <si>
    <t>Yaw for joint 2</t>
  </si>
  <si>
    <t>Rotation matrix frame 3 to frame 2 (rot_mat_2_3)</t>
  </si>
  <si>
    <t>x3</t>
  </si>
  <si>
    <t>y3</t>
  </si>
  <si>
    <t>z3</t>
  </si>
  <si>
    <t>Yaw for joint 3</t>
  </si>
  <si>
    <t>Rotation matrix frame 4 to frame 3 (rot_mat_3_4)</t>
  </si>
  <si>
    <t>x4</t>
  </si>
  <si>
    <t>y4</t>
  </si>
  <si>
    <t>z4</t>
  </si>
  <si>
    <t>Yaw for joint 4</t>
  </si>
  <si>
    <t>Rotation matrix frame 5 to frame 4 (rot_mat_4_5)</t>
  </si>
  <si>
    <t>x5</t>
  </si>
  <si>
    <t>y5</t>
  </si>
  <si>
    <t>z5</t>
  </si>
  <si>
    <t>Yaw for joint 5</t>
  </si>
  <si>
    <t>Yaw (Rotation about the z-axis)</t>
  </si>
  <si>
    <t>Roll (Rotation about the x-axis)</t>
  </si>
  <si>
    <t>Pitch (Rotation about the y-axis)</t>
  </si>
  <si>
    <t>joint i</t>
  </si>
  <si>
    <t>θi</t>
  </si>
  <si>
    <t>αi</t>
  </si>
  <si>
    <t>ai / ri (cm)</t>
  </si>
  <si>
    <t>di (cm)</t>
  </si>
  <si>
    <t>https://automaticaddison.com/how-to-find-the-rotation-matrices-for-robotic-arms/</t>
  </si>
  <si>
    <t>rot_mat_0_1 (automatic)</t>
  </si>
  <si>
    <t>rot_mat_1_2 (automatic)</t>
  </si>
  <si>
    <t>rot_mat_2_3 (automatic)</t>
  </si>
  <si>
    <t>rot_mat_3_4 (automatic)</t>
  </si>
  <si>
    <t>rot_mat_4_5 (automatic)</t>
  </si>
  <si>
    <t>Matrice verification</t>
  </si>
  <si>
    <t>Rotation matrix frame 5 to frame 0 (rot_mat_0_5) (automatic, final result)</t>
  </si>
  <si>
    <t>Matrice verification || ex : (=RACINE((H10)^2+(I10)^2+(J10)^2)</t>
  </si>
  <si>
    <t>Same but θ2, α2, r2, d2</t>
  </si>
  <si>
    <t>Same but θ4, α4, r4, d4</t>
  </si>
  <si>
    <t>Same but θ3, α3, r3, d3</t>
  </si>
  <si>
    <t>Same but θ5, α5, r5, d5</t>
  </si>
  <si>
    <t>homgen_0_5 = (homgen_0_1)(homgen_1_2)(homgen_2_3)(homgen_3_4)(homgen_4_5)</t>
  </si>
  <si>
    <t>Transformation matrix_0_1</t>
  </si>
  <si>
    <t>Transformation matrix_1_2</t>
  </si>
  <si>
    <t>Transformation matrix_2_3</t>
  </si>
  <si>
    <t>Transformation matrix_ 3_4</t>
  </si>
  <si>
    <t>Transformation matrix_4_5</t>
  </si>
  <si>
    <t>Transformation matrix_0_5 (automatic)</t>
  </si>
  <si>
    <t>Change the θi input (in radiant) to see the changing orientations of the vectors of frame 5 over frame 0</t>
  </si>
  <si>
    <t>Here is an exemple, θ1,2,3,4,5 = 0 (Robot is in it's origin position (position on the schematic diagram)). We can see that : x5,y0 = 1 // y5,x0 = -1 // z5,z0 = 0. If we look at the scematic diagram, the axes orientations of frame 5 over frame 0 is coherent. We know this rotation matrix is correct</t>
  </si>
  <si>
    <t>Joint i</t>
  </si>
  <si>
    <t>θi (deg)</t>
  </si>
  <si>
    <t>αi (deg)</t>
  </si>
  <si>
    <t>16.2</t>
  </si>
  <si>
    <t>degrees</t>
  </si>
  <si>
    <t>radians</t>
  </si>
  <si>
    <t>DH parameters</t>
  </si>
  <si>
    <t>Transformation matrix_0_Tool (automatic)</t>
  </si>
  <si>
    <t>Transformation matrix Tool</t>
  </si>
  <si>
    <t>INPUT (Tool_Frame)</t>
  </si>
  <si>
    <t>INPUT (frame_6)</t>
  </si>
  <si>
    <t>x</t>
  </si>
  <si>
    <t>y</t>
  </si>
  <si>
    <t>z</t>
  </si>
  <si>
    <t>Rx</t>
  </si>
  <si>
    <t>Ry</t>
  </si>
  <si>
    <t>Rz</t>
  </si>
  <si>
    <t>OUTPUT (0_T)</t>
  </si>
  <si>
    <t>cm</t>
  </si>
  <si>
    <t>degrée</t>
  </si>
  <si>
    <t>Rotation matrix construction</t>
  </si>
  <si>
    <t>Transformation matrix construction</t>
  </si>
  <si>
    <t>yaw (RZ)</t>
  </si>
  <si>
    <t>pitch (RY)</t>
  </si>
  <si>
    <t>roll (RX)</t>
  </si>
  <si>
    <t>θ1</t>
  </si>
  <si>
    <t>θ2</t>
  </si>
  <si>
    <t>θ3</t>
  </si>
  <si>
    <t>θ4</t>
  </si>
  <si>
    <t>θ5</t>
  </si>
  <si>
    <t>Joints angle</t>
  </si>
  <si>
    <t>Rotation matrix to euler angles</t>
  </si>
  <si>
    <t>Forward kinematics</t>
  </si>
  <si>
    <t>X1</t>
  </si>
  <si>
    <t>Y1</t>
  </si>
  <si>
    <t>Z1</t>
  </si>
  <si>
    <t>X0</t>
  </si>
  <si>
    <t>Y0</t>
  </si>
  <si>
    <t>Z0</t>
  </si>
  <si>
    <t>XT</t>
  </si>
  <si>
    <t>YT</t>
  </si>
  <si>
    <t>ZT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</si>
  <si>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</si>
  <si>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</si>
  <si>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</si>
  <si>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</si>
  <si>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</si>
  <si>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</si>
  <si>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</si>
  <si>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</si>
  <si>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</si>
  <si>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</si>
  <si>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</si>
  <si>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</si>
  <si>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αi (rad)</t>
  </si>
  <si>
    <t>X</t>
  </si>
  <si>
    <t>R 1 =</t>
  </si>
  <si>
    <t>INPUT (0_T)</t>
  </si>
  <si>
    <t>Inverse Kinematic (work in progress)</t>
  </si>
  <si>
    <t>non functionnal</t>
  </si>
  <si>
    <t>INPUT</t>
  </si>
  <si>
    <t>test ajout outil : Z fonctionnel</t>
  </si>
  <si>
    <t>test ajout outil : Y non fonctionnel</t>
  </si>
  <si>
    <t>test ajout outil : X non fonctionnel</t>
  </si>
  <si>
    <t>Tool lenght :</t>
  </si>
  <si>
    <t>Tool  (work in progress, keep all at 0)</t>
  </si>
  <si>
    <t>Angle from θ4 :</t>
  </si>
  <si>
    <t>OUTPUT</t>
  </si>
  <si>
    <t>Rotation for joint 1 arround z axis</t>
  </si>
  <si>
    <t>Rotation for joint 2 arround y axis</t>
  </si>
  <si>
    <t>Rotation for joint 3 arround y axis</t>
  </si>
  <si>
    <t>Rotation for joint 4 arround y axis</t>
  </si>
  <si>
    <t>Rotation for joint 5 arround z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</si>
</sst>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Liberation Serif"/>
    </font>
    <font>
      <sz val="11"/>
      <color theme="1"/>
      <name val="Aptos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2" borderId="5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1" fontId="0" fillId="3" borderId="15" xfId="0" applyNumberFormat="1" applyFill="1" applyBorder="1" applyAlignment="1">
      <alignment horizontal="center" vertical="center"/>
    </xf>
    <xf numFmtId="1" fontId="0" fillId="3" borderId="16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17" xfId="0" applyNumberFormat="1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1" fontId="0" fillId="3" borderId="19" xfId="0" applyNumberFormat="1" applyFill="1" applyBorder="1" applyAlignment="1">
      <alignment horizontal="center" vertical="center"/>
    </xf>
    <xf numFmtId="1" fontId="0" fillId="3" borderId="20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1" fontId="1" fillId="2" borderId="30" xfId="0" applyNumberFormat="1" applyFont="1" applyFill="1" applyBorder="1" applyAlignment="1">
      <alignment horizontal="center" vertical="center"/>
    </xf>
    <xf numFmtId="1" fontId="1" fillId="2" borderId="31" xfId="0" applyNumberFormat="1" applyFont="1" applyFill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1" fontId="0" fillId="2" borderId="33" xfId="0" applyNumberFormat="1" applyFill="1" applyBorder="1" applyAlignment="1">
      <alignment horizontal="center" vertical="center"/>
    </xf>
    <xf numFmtId="1" fontId="0" fillId="2" borderId="34" xfId="0" applyNumberFormat="1" applyFill="1" applyBorder="1" applyAlignment="1">
      <alignment horizontal="center" vertical="center"/>
    </xf>
    <xf numFmtId="1" fontId="0" fillId="2" borderId="35" xfId="0" applyNumberFormat="1" applyFill="1" applyBorder="1" applyAlignment="1">
      <alignment horizontal="center" vertical="center"/>
    </xf>
    <xf numFmtId="1" fontId="0" fillId="2" borderId="36" xfId="0" applyNumberFormat="1" applyFill="1" applyBorder="1" applyAlignment="1">
      <alignment horizontal="center" vertical="center"/>
    </xf>
    <xf numFmtId="1" fontId="0" fillId="2" borderId="37" xfId="0" applyNumberForma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165" fontId="2" fillId="0" borderId="42" xfId="0" applyNumberFormat="1" applyFont="1" applyBorder="1" applyAlignment="1">
      <alignment horizontal="center" vertical="center" wrapText="1"/>
    </xf>
    <xf numFmtId="165" fontId="2" fillId="0" borderId="44" xfId="0" applyNumberFormat="1" applyFont="1" applyBorder="1" applyAlignment="1">
      <alignment horizontal="center" vertical="center" wrapText="1"/>
    </xf>
    <xf numFmtId="165" fontId="2" fillId="0" borderId="45" xfId="0" applyNumberFormat="1" applyFont="1" applyBorder="1" applyAlignment="1">
      <alignment horizontal="center" vertical="center" wrapText="1"/>
    </xf>
    <xf numFmtId="1" fontId="0" fillId="6" borderId="0" xfId="0" applyNumberFormat="1" applyFill="1" applyAlignment="1">
      <alignment horizontal="center" vertical="center"/>
    </xf>
    <xf numFmtId="1" fontId="0" fillId="6" borderId="34" xfId="0" applyNumberFormat="1" applyFill="1" applyBorder="1" applyAlignment="1">
      <alignment horizontal="center" vertical="center"/>
    </xf>
    <xf numFmtId="2" fontId="0" fillId="6" borderId="5" xfId="0" applyNumberFormat="1" applyFill="1" applyBorder="1" applyAlignment="1">
      <alignment horizontal="center" vertical="center"/>
    </xf>
    <xf numFmtId="1" fontId="0" fillId="6" borderId="36" xfId="0" applyNumberFormat="1" applyFill="1" applyBorder="1" applyAlignment="1">
      <alignment horizontal="center" vertical="center"/>
    </xf>
    <xf numFmtId="1" fontId="0" fillId="6" borderId="37" xfId="0" applyNumberFormat="1" applyFill="1" applyBorder="1" applyAlignment="1">
      <alignment horizontal="center" vertical="center"/>
    </xf>
    <xf numFmtId="2" fontId="0" fillId="6" borderId="8" xfId="0" applyNumberFormat="1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5" fontId="0" fillId="6" borderId="13" xfId="0" applyNumberFormat="1" applyFill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6" borderId="53" xfId="0" applyNumberForma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65" fontId="0" fillId="6" borderId="16" xfId="0" applyNumberFormat="1" applyFill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65" fontId="0" fillId="6" borderId="54" xfId="0" applyNumberFormat="1" applyFill="1" applyBorder="1" applyAlignment="1">
      <alignment horizontal="center" vertical="center"/>
    </xf>
    <xf numFmtId="165" fontId="0" fillId="6" borderId="5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5" fontId="0" fillId="6" borderId="18" xfId="0" applyNumberFormat="1" applyFill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9" borderId="0" xfId="0" applyNumberFormat="1" applyFill="1" applyAlignment="1">
      <alignment horizontal="center" vertical="center"/>
    </xf>
    <xf numFmtId="165" fontId="0" fillId="0" borderId="54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65" fontId="0" fillId="0" borderId="56" xfId="0" applyNumberForma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165" fontId="0" fillId="6" borderId="57" xfId="0" applyNumberForma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5" fontId="0" fillId="6" borderId="58" xfId="0" applyNumberFormat="1" applyFill="1" applyBorder="1" applyAlignment="1">
      <alignment horizontal="center" vertical="center"/>
    </xf>
    <xf numFmtId="166" fontId="0" fillId="0" borderId="54" xfId="0" applyNumberFormat="1" applyBorder="1" applyAlignment="1">
      <alignment horizontal="center" vertical="center"/>
    </xf>
    <xf numFmtId="166" fontId="0" fillId="0" borderId="56" xfId="0" applyNumberFormat="1" applyBorder="1" applyAlignment="1">
      <alignment horizontal="center" vertical="center"/>
    </xf>
    <xf numFmtId="165" fontId="0" fillId="6" borderId="59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6" borderId="65" xfId="0" applyFill="1" applyBorder="1"/>
    <xf numFmtId="0" fontId="0" fillId="6" borderId="20" xfId="0" applyFill="1" applyBorder="1"/>
    <xf numFmtId="0" fontId="0" fillId="9" borderId="0" xfId="0" applyFill="1" applyAlignment="1">
      <alignment horizontal="left" vertical="center"/>
    </xf>
    <xf numFmtId="165" fontId="0" fillId="0" borderId="0" xfId="0" applyNumberFormat="1"/>
    <xf numFmtId="165" fontId="0" fillId="6" borderId="46" xfId="0" applyNumberFormat="1" applyFill="1" applyBorder="1" applyAlignment="1">
      <alignment horizontal="center" vertical="center"/>
    </xf>
    <xf numFmtId="165" fontId="0" fillId="0" borderId="46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2" borderId="61" xfId="0" applyFill="1" applyBorder="1" applyAlignment="1">
      <alignment horizontal="center" vertical="center"/>
    </xf>
    <xf numFmtId="0" fontId="0" fillId="12" borderId="62" xfId="0" applyFill="1" applyBorder="1" applyAlignment="1">
      <alignment horizontal="center" vertical="center"/>
    </xf>
    <xf numFmtId="0" fontId="0" fillId="12" borderId="63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22412</xdr:colOff>
      <xdr:row>39</xdr:row>
      <xdr:rowOff>22412</xdr:rowOff>
    </xdr:from>
    <xdr:to>
      <xdr:col>20</xdr:col>
      <xdr:colOff>302559</xdr:colOff>
      <xdr:row>52</xdr:row>
      <xdr:rowOff>65980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16B865ED-E48C-44B7-A952-F391F16D4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1626" y="7832912"/>
          <a:ext cx="5491683" cy="2610517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60833</xdr:colOff>
      <xdr:row>52</xdr:row>
      <xdr:rowOff>120864</xdr:rowOff>
    </xdr:from>
    <xdr:to>
      <xdr:col>20</xdr:col>
      <xdr:colOff>356751</xdr:colOff>
      <xdr:row>68</xdr:row>
      <xdr:rowOff>90946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9692D983-48FC-D1AC-2C5D-1A0166F57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0047" y="10475900"/>
          <a:ext cx="5507454" cy="3135744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22412</xdr:colOff>
      <xdr:row>39</xdr:row>
      <xdr:rowOff>22412</xdr:rowOff>
    </xdr:from>
    <xdr:to>
      <xdr:col>20</xdr:col>
      <xdr:colOff>210111</xdr:colOff>
      <xdr:row>52</xdr:row>
      <xdr:rowOff>65981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2C8CEFD-F349-4CBB-9C28-BB164C6D7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887" y="7737662"/>
          <a:ext cx="5461747" cy="2586743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60833</xdr:colOff>
      <xdr:row>52</xdr:row>
      <xdr:rowOff>120864</xdr:rowOff>
    </xdr:from>
    <xdr:to>
      <xdr:col>20</xdr:col>
      <xdr:colOff>264303</xdr:colOff>
      <xdr:row>68</xdr:row>
      <xdr:rowOff>90946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11BD5DE-7D13-47B5-B044-600A87A7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3308" y="10379289"/>
          <a:ext cx="5477518" cy="3103807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C5DE-7A31-466A-9B01-7EA801CF913F}">
  <sheetPr>
    <tabColor theme="1" tint="0.249977111117893"/>
  </sheetPr>
  <dimension ref="B1:L30"/>
  <sheetViews>
    <sheetView zoomScale="70" zoomScaleNormal="70" workbookViewId="0">
      <selection activeCell="I24" sqref="I24"/>
    </sheetView>
  </sheetViews>
  <sheetFormatPr baseColWidth="10" defaultRowHeight="15" x14ac:dyDescent="0.25"/>
  <sheetData>
    <row r="1" spans="2:12" ht="15.75" thickBot="1" x14ac:dyDescent="0.3"/>
    <row r="2" spans="2:12" ht="15.75" thickBot="1" x14ac:dyDescent="0.3">
      <c r="B2" s="158" t="s">
        <v>82</v>
      </c>
      <c r="C2" s="159"/>
      <c r="D2" s="159"/>
      <c r="E2" s="159"/>
      <c r="F2" s="159"/>
      <c r="G2" s="159"/>
      <c r="H2" s="160"/>
    </row>
    <row r="3" spans="2:12" x14ac:dyDescent="0.25">
      <c r="B3" s="161" t="e" vm="1">
        <v>#VALUE!</v>
      </c>
      <c r="C3" s="162"/>
      <c r="D3" s="162"/>
      <c r="E3" s="162"/>
      <c r="F3" s="162"/>
      <c r="G3" s="162"/>
      <c r="H3" s="163"/>
    </row>
    <row r="4" spans="2:12" x14ac:dyDescent="0.25">
      <c r="B4" s="164"/>
      <c r="C4" s="165"/>
      <c r="D4" s="165"/>
      <c r="E4" s="165"/>
      <c r="F4" s="165"/>
      <c r="G4" s="165"/>
      <c r="H4" s="166"/>
    </row>
    <row r="5" spans="2:12" x14ac:dyDescent="0.25">
      <c r="B5" s="164"/>
      <c r="C5" s="165"/>
      <c r="D5" s="165"/>
      <c r="E5" s="165"/>
      <c r="F5" s="165"/>
      <c r="G5" s="165"/>
      <c r="H5" s="166"/>
    </row>
    <row r="6" spans="2:12" x14ac:dyDescent="0.25">
      <c r="B6" s="164"/>
      <c r="C6" s="165"/>
      <c r="D6" s="165"/>
      <c r="E6" s="165"/>
      <c r="F6" s="165"/>
      <c r="G6" s="165"/>
      <c r="H6" s="166"/>
    </row>
    <row r="7" spans="2:12" x14ac:dyDescent="0.25">
      <c r="B7" s="164"/>
      <c r="C7" s="165"/>
      <c r="D7" s="165"/>
      <c r="E7" s="165"/>
      <c r="F7" s="165"/>
      <c r="G7" s="165"/>
      <c r="H7" s="166"/>
    </row>
    <row r="8" spans="2:12" ht="15.75" thickBot="1" x14ac:dyDescent="0.3">
      <c r="B8" s="167"/>
      <c r="C8" s="168"/>
      <c r="D8" s="168"/>
      <c r="E8" s="168"/>
      <c r="F8" s="168"/>
      <c r="G8" s="168"/>
      <c r="H8" s="169"/>
    </row>
    <row r="10" spans="2:12" ht="15.75" thickBot="1" x14ac:dyDescent="0.3"/>
    <row r="11" spans="2:12" ht="15.75" thickBot="1" x14ac:dyDescent="0.3">
      <c r="B11" s="158" t="s">
        <v>81</v>
      </c>
      <c r="C11" s="159"/>
      <c r="D11" s="159"/>
      <c r="E11" s="159"/>
      <c r="F11" s="159"/>
      <c r="G11" s="159"/>
      <c r="H11" s="160"/>
    </row>
    <row r="12" spans="2:12" x14ac:dyDescent="0.25">
      <c r="B12" s="164" t="e" vm="2">
        <v>#VALUE!</v>
      </c>
      <c r="C12" s="165"/>
      <c r="D12" s="165"/>
      <c r="E12" s="165"/>
      <c r="F12" s="165"/>
      <c r="G12" s="165"/>
      <c r="H12" s="166"/>
      <c r="I12" s="161" t="e" vm="3">
        <v>#VALUE!</v>
      </c>
      <c r="J12" s="162"/>
      <c r="K12" s="162"/>
      <c r="L12" s="163"/>
    </row>
    <row r="13" spans="2:12" x14ac:dyDescent="0.25">
      <c r="B13" s="164"/>
      <c r="C13" s="165"/>
      <c r="D13" s="165"/>
      <c r="E13" s="165"/>
      <c r="F13" s="165"/>
      <c r="G13" s="165"/>
      <c r="H13" s="166"/>
      <c r="I13" s="164"/>
      <c r="J13" s="165"/>
      <c r="K13" s="165"/>
      <c r="L13" s="166"/>
    </row>
    <row r="14" spans="2:12" x14ac:dyDescent="0.25">
      <c r="B14" s="164"/>
      <c r="C14" s="165"/>
      <c r="D14" s="165"/>
      <c r="E14" s="165"/>
      <c r="F14" s="165"/>
      <c r="G14" s="165"/>
      <c r="H14" s="166"/>
      <c r="I14" s="164"/>
      <c r="J14" s="165"/>
      <c r="K14" s="165"/>
      <c r="L14" s="166"/>
    </row>
    <row r="15" spans="2:12" x14ac:dyDescent="0.25">
      <c r="B15" s="164"/>
      <c r="C15" s="165"/>
      <c r="D15" s="165"/>
      <c r="E15" s="165"/>
      <c r="F15" s="165"/>
      <c r="G15" s="165"/>
      <c r="H15" s="166"/>
      <c r="I15" s="164"/>
      <c r="J15" s="165"/>
      <c r="K15" s="165"/>
      <c r="L15" s="166"/>
    </row>
    <row r="16" spans="2:12" x14ac:dyDescent="0.25">
      <c r="B16" s="164"/>
      <c r="C16" s="165"/>
      <c r="D16" s="165"/>
      <c r="E16" s="165"/>
      <c r="F16" s="165"/>
      <c r="G16" s="165"/>
      <c r="H16" s="166"/>
      <c r="I16" s="164"/>
      <c r="J16" s="165"/>
      <c r="K16" s="165"/>
      <c r="L16" s="166"/>
    </row>
    <row r="17" spans="2:12" ht="15.75" thickBot="1" x14ac:dyDescent="0.3">
      <c r="B17" s="167"/>
      <c r="C17" s="168"/>
      <c r="D17" s="168"/>
      <c r="E17" s="168"/>
      <c r="F17" s="168"/>
      <c r="G17" s="168"/>
      <c r="H17" s="169"/>
      <c r="I17" s="167"/>
      <c r="J17" s="168"/>
      <c r="K17" s="168"/>
      <c r="L17" s="169"/>
    </row>
    <row r="19" spans="2:12" ht="15.75" thickBot="1" x14ac:dyDescent="0.3"/>
    <row r="20" spans="2:12" ht="15.75" thickBot="1" x14ac:dyDescent="0.3">
      <c r="B20" s="158" t="s">
        <v>92</v>
      </c>
      <c r="C20" s="159"/>
      <c r="D20" s="159"/>
      <c r="E20" s="159"/>
      <c r="F20" s="159"/>
      <c r="G20" s="159"/>
      <c r="H20" s="160"/>
    </row>
    <row r="21" spans="2:12" x14ac:dyDescent="0.25">
      <c r="B21" s="164" t="e" vm="4">
        <v>#VALUE!</v>
      </c>
      <c r="C21" s="165"/>
      <c r="D21" s="165"/>
      <c r="E21" s="165"/>
      <c r="F21" s="165"/>
      <c r="G21" s="165"/>
      <c r="H21" s="166"/>
    </row>
    <row r="22" spans="2:12" x14ac:dyDescent="0.25">
      <c r="B22" s="164"/>
      <c r="C22" s="165"/>
      <c r="D22" s="165"/>
      <c r="E22" s="165"/>
      <c r="F22" s="165"/>
      <c r="G22" s="165"/>
      <c r="H22" s="166"/>
    </row>
    <row r="23" spans="2:12" x14ac:dyDescent="0.25">
      <c r="B23" s="164"/>
      <c r="C23" s="165"/>
      <c r="D23" s="165"/>
      <c r="E23" s="165"/>
      <c r="F23" s="165"/>
      <c r="G23" s="165"/>
      <c r="H23" s="166"/>
    </row>
    <row r="24" spans="2:12" x14ac:dyDescent="0.25">
      <c r="B24" s="164"/>
      <c r="C24" s="165"/>
      <c r="D24" s="165"/>
      <c r="E24" s="165"/>
      <c r="F24" s="165"/>
      <c r="G24" s="165"/>
      <c r="H24" s="166"/>
    </row>
    <row r="25" spans="2:12" x14ac:dyDescent="0.25">
      <c r="B25" s="164"/>
      <c r="C25" s="165"/>
      <c r="D25" s="165"/>
      <c r="E25" s="165"/>
      <c r="F25" s="165"/>
      <c r="G25" s="165"/>
      <c r="H25" s="166"/>
    </row>
    <row r="26" spans="2:12" x14ac:dyDescent="0.25">
      <c r="B26" s="164"/>
      <c r="C26" s="165"/>
      <c r="D26" s="165"/>
      <c r="E26" s="165"/>
      <c r="F26" s="165"/>
      <c r="G26" s="165"/>
      <c r="H26" s="166"/>
    </row>
    <row r="27" spans="2:12" x14ac:dyDescent="0.25">
      <c r="B27" s="164"/>
      <c r="C27" s="165"/>
      <c r="D27" s="165"/>
      <c r="E27" s="165"/>
      <c r="F27" s="165"/>
      <c r="G27" s="165"/>
      <c r="H27" s="166"/>
    </row>
    <row r="28" spans="2:12" x14ac:dyDescent="0.25">
      <c r="B28" s="164"/>
      <c r="C28" s="165"/>
      <c r="D28" s="165"/>
      <c r="E28" s="165"/>
      <c r="F28" s="165"/>
      <c r="G28" s="165"/>
      <c r="H28" s="166"/>
    </row>
    <row r="29" spans="2:12" x14ac:dyDescent="0.25">
      <c r="B29" s="164"/>
      <c r="C29" s="165"/>
      <c r="D29" s="165"/>
      <c r="E29" s="165"/>
      <c r="F29" s="165"/>
      <c r="G29" s="165"/>
      <c r="H29" s="166"/>
    </row>
    <row r="30" spans="2:12" ht="15.75" thickBot="1" x14ac:dyDescent="0.3">
      <c r="B30" s="167"/>
      <c r="C30" s="168"/>
      <c r="D30" s="168"/>
      <c r="E30" s="168"/>
      <c r="F30" s="168"/>
      <c r="G30" s="168"/>
      <c r="H30" s="169"/>
    </row>
  </sheetData>
  <mergeCells count="7">
    <mergeCell ref="B2:H2"/>
    <mergeCell ref="B3:H8"/>
    <mergeCell ref="B21:H30"/>
    <mergeCell ref="B20:H20"/>
    <mergeCell ref="I12:L17"/>
    <mergeCell ref="B12:H17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249977111117893"/>
  </sheetPr>
  <dimension ref="A1:BD80"/>
  <sheetViews>
    <sheetView topLeftCell="A21" zoomScale="80" zoomScaleNormal="80" workbookViewId="0">
      <selection activeCell="AA39" sqref="AA39"/>
    </sheetView>
  </sheetViews>
  <sheetFormatPr baseColWidth="10" defaultColWidth="12.140625" defaultRowHeight="15" x14ac:dyDescent="0.25"/>
  <cols>
    <col min="1" max="1" width="2.85546875" style="1" customWidth="1"/>
    <col min="2" max="5" width="12.140625" style="1"/>
    <col min="6" max="6" width="13.5703125" style="1" customWidth="1"/>
    <col min="7" max="7" width="3.42578125" style="1" customWidth="1"/>
    <col min="8" max="9" width="12" style="1" customWidth="1"/>
    <col min="10" max="10" width="4.5703125" style="1" customWidth="1"/>
    <col min="11" max="11" width="12" style="1" customWidth="1"/>
    <col min="12" max="12" width="12.85546875" style="1" customWidth="1"/>
    <col min="13" max="13" width="3.7109375" style="1" customWidth="1"/>
    <col min="14" max="14" width="12.140625" style="1"/>
    <col min="15" max="15" width="12.5703125" style="1" customWidth="1"/>
    <col min="16" max="16" width="12.140625" style="1"/>
    <col min="17" max="17" width="12.85546875" style="1" customWidth="1"/>
    <col min="18" max="18" width="3.7109375" style="1" customWidth="1"/>
    <col min="19" max="19" width="12.140625" style="1" customWidth="1"/>
    <col min="20" max="20" width="12.140625" style="1"/>
    <col min="21" max="21" width="12.140625" style="1" customWidth="1"/>
    <col min="22" max="22" width="12.85546875" style="1" customWidth="1"/>
    <col min="23" max="23" width="4" style="1" customWidth="1"/>
    <col min="24" max="28" width="12.140625" style="1"/>
    <col min="29" max="29" width="3.28515625" customWidth="1"/>
    <col min="30" max="34" width="12.140625" style="1"/>
    <col min="40" max="16384" width="12.140625" style="1"/>
  </cols>
  <sheetData>
    <row r="1" spans="1:56" ht="15.75" thickBot="1" x14ac:dyDescent="0.3">
      <c r="AI1" s="1"/>
    </row>
    <row r="2" spans="1:56" x14ac:dyDescent="0.25">
      <c r="A2" s="3"/>
      <c r="B2" s="170" t="s">
        <v>39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2"/>
      <c r="AI2" s="1"/>
    </row>
    <row r="3" spans="1:56" x14ac:dyDescent="0.25">
      <c r="A3" s="3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84"/>
      <c r="AG3" s="12"/>
      <c r="AI3" s="1"/>
    </row>
    <row r="4" spans="1:56" ht="15.75" thickBot="1" x14ac:dyDescent="0.3">
      <c r="A4" s="3"/>
      <c r="B4" s="173" t="s">
        <v>0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84"/>
    </row>
    <row r="5" spans="1:56" x14ac:dyDescent="0.25">
      <c r="A5" s="3"/>
      <c r="B5" s="173" t="s">
        <v>1</v>
      </c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84"/>
      <c r="T5" s="3"/>
      <c r="U5" s="3"/>
      <c r="V5" s="3"/>
      <c r="W5" s="3"/>
      <c r="X5" s="176" t="s">
        <v>59</v>
      </c>
      <c r="Y5" s="177"/>
      <c r="Z5" s="177"/>
      <c r="AA5" s="177"/>
      <c r="AB5" s="178"/>
      <c r="AV5" s="13"/>
      <c r="AW5" s="13"/>
      <c r="AX5" s="13"/>
      <c r="AY5" s="13"/>
      <c r="AZ5" s="13"/>
      <c r="BA5" s="13"/>
      <c r="BB5" s="13"/>
      <c r="BC5" s="13"/>
      <c r="BD5" s="13"/>
    </row>
    <row r="6" spans="1:56" ht="15.75" thickBot="1" x14ac:dyDescent="0.3">
      <c r="A6" s="3"/>
      <c r="B6" s="185" t="s">
        <v>2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75"/>
      <c r="T6" s="3"/>
      <c r="U6" s="3"/>
      <c r="V6" s="3"/>
      <c r="W6" s="3"/>
      <c r="X6" s="196"/>
      <c r="Y6" s="197"/>
      <c r="Z6" s="197"/>
      <c r="AA6" s="197"/>
      <c r="AB6" s="198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15.75" thickBot="1" x14ac:dyDescent="0.3">
      <c r="X7" s="179"/>
      <c r="Y7" s="180"/>
      <c r="Z7" s="180"/>
      <c r="AA7" s="180"/>
      <c r="AB7" s="181"/>
      <c r="AV7" s="13"/>
      <c r="AW7" s="13"/>
      <c r="AX7" s="13"/>
      <c r="AY7" s="13"/>
      <c r="AZ7" s="13"/>
      <c r="BA7" s="13"/>
      <c r="BB7" s="13"/>
      <c r="BC7" s="13"/>
      <c r="BD7" s="13"/>
    </row>
    <row r="8" spans="1:56" ht="15.75" customHeight="1" thickTop="1" thickBot="1" x14ac:dyDescent="0.3">
      <c r="B8" s="176" t="s">
        <v>47</v>
      </c>
      <c r="C8" s="177"/>
      <c r="D8" s="177"/>
      <c r="E8" s="177"/>
      <c r="F8" s="178"/>
      <c r="H8" s="190" t="s">
        <v>3</v>
      </c>
      <c r="I8" s="191"/>
      <c r="J8" s="191"/>
      <c r="K8" s="192"/>
      <c r="L8" s="182" t="s">
        <v>45</v>
      </c>
      <c r="N8" s="170" t="s">
        <v>7</v>
      </c>
      <c r="O8" s="171"/>
      <c r="P8" s="172"/>
      <c r="Q8" s="182" t="s">
        <v>45</v>
      </c>
      <c r="R8" s="13"/>
      <c r="S8" s="176" t="s">
        <v>40</v>
      </c>
      <c r="T8" s="177"/>
      <c r="U8" s="178"/>
      <c r="V8" s="182" t="s">
        <v>45</v>
      </c>
      <c r="W8" s="30"/>
      <c r="X8" s="95" t="s">
        <v>61</v>
      </c>
      <c r="Y8" s="96" t="s">
        <v>62</v>
      </c>
      <c r="Z8" s="96" t="s">
        <v>63</v>
      </c>
      <c r="AA8" s="96" t="s">
        <v>37</v>
      </c>
      <c r="AB8" s="97" t="s">
        <v>38</v>
      </c>
      <c r="AD8" s="4" t="s">
        <v>34</v>
      </c>
      <c r="AE8" s="5" t="s">
        <v>35</v>
      </c>
      <c r="AF8" s="5" t="s">
        <v>36</v>
      </c>
      <c r="AG8" s="5" t="s">
        <v>37</v>
      </c>
      <c r="AH8" s="6" t="s">
        <v>38</v>
      </c>
      <c r="AV8" s="13"/>
      <c r="AW8" s="13"/>
      <c r="AX8" s="13"/>
      <c r="AY8" s="13"/>
      <c r="AZ8" s="13"/>
      <c r="BA8" s="13"/>
      <c r="BB8" s="13"/>
      <c r="BC8" s="13"/>
      <c r="BD8" s="13"/>
    </row>
    <row r="9" spans="1:56" ht="15.75" thickBot="1" x14ac:dyDescent="0.3">
      <c r="B9" s="179"/>
      <c r="C9" s="180"/>
      <c r="D9" s="180"/>
      <c r="E9" s="180"/>
      <c r="F9" s="181"/>
      <c r="H9" s="7"/>
      <c r="I9" s="1" t="s">
        <v>4</v>
      </c>
      <c r="J9" s="1" t="s">
        <v>5</v>
      </c>
      <c r="K9" s="8" t="s">
        <v>6</v>
      </c>
      <c r="L9" s="183"/>
      <c r="N9" s="185"/>
      <c r="O9" s="186"/>
      <c r="P9" s="175"/>
      <c r="Q9" s="183"/>
      <c r="R9" s="13"/>
      <c r="S9" s="179"/>
      <c r="T9" s="180"/>
      <c r="U9" s="181"/>
      <c r="V9" s="183"/>
      <c r="W9" s="30"/>
      <c r="X9" s="98">
        <v>1</v>
      </c>
      <c r="Y9" s="99">
        <v>-90</v>
      </c>
      <c r="Z9" s="99">
        <v>90</v>
      </c>
      <c r="AA9" s="99">
        <v>0</v>
      </c>
      <c r="AB9" s="100">
        <v>28</v>
      </c>
      <c r="AD9" s="7">
        <v>1</v>
      </c>
      <c r="AE9" s="55">
        <f t="shared" ref="AE9:AF13" si="0">RADIANS(Y9)</f>
        <v>-1.5707963267948966</v>
      </c>
      <c r="AF9" s="1">
        <f t="shared" si="0"/>
        <v>1.5707963267948966</v>
      </c>
      <c r="AG9" s="1">
        <v>0</v>
      </c>
      <c r="AH9" s="8">
        <v>28</v>
      </c>
      <c r="AV9" s="13"/>
      <c r="AW9" s="13"/>
      <c r="AX9" s="13"/>
      <c r="AY9" s="13"/>
      <c r="AZ9" s="13"/>
      <c r="BA9" s="13"/>
      <c r="BB9" s="13"/>
      <c r="BC9" s="13"/>
      <c r="BD9" s="13"/>
    </row>
    <row r="10" spans="1:56" ht="15.75" thickBot="1" x14ac:dyDescent="0.3">
      <c r="B10" s="170" t="e" vm="5">
        <v>#VALUE!</v>
      </c>
      <c r="C10" s="171"/>
      <c r="D10" s="171" t="e" vm="6">
        <v>#VALUE!</v>
      </c>
      <c r="E10" s="171"/>
      <c r="F10" s="172"/>
      <c r="H10" s="7" t="s">
        <v>8</v>
      </c>
      <c r="I10" s="17">
        <v>0</v>
      </c>
      <c r="J10" s="18">
        <v>0</v>
      </c>
      <c r="K10" s="19">
        <v>-1</v>
      </c>
      <c r="L10" s="28">
        <f>SQRT((I10)^2+(J10)^2+(K10)^2)</f>
        <v>1</v>
      </c>
      <c r="N10" s="26">
        <f>COS(AE9)</f>
        <v>6.1257422745431001E-17</v>
      </c>
      <c r="O10" s="27">
        <f>-SIN(AE9)</f>
        <v>1</v>
      </c>
      <c r="P10" s="19">
        <v>0</v>
      </c>
      <c r="Q10" s="28">
        <f>SQRT((N10)^2+(O10)^2+(P10)^2)</f>
        <v>1</v>
      </c>
      <c r="R10" s="13"/>
      <c r="S10" s="43" cm="1">
        <f t="array" ref="S10:U12">MMULT(N10:P12,I10:K12)</f>
        <v>-1</v>
      </c>
      <c r="T10" s="44">
        <v>0</v>
      </c>
      <c r="U10" s="45">
        <v>-6.1257422745431001E-17</v>
      </c>
      <c r="V10" s="28">
        <f>SQRT((S10)^2+(T10)^2+(U10)^2)</f>
        <v>1</v>
      </c>
      <c r="W10" s="7"/>
      <c r="X10" s="98">
        <v>2</v>
      </c>
      <c r="Y10" s="99">
        <v>90</v>
      </c>
      <c r="Z10" s="99">
        <v>180</v>
      </c>
      <c r="AA10" s="99" t="s">
        <v>64</v>
      </c>
      <c r="AB10" s="100">
        <v>0</v>
      </c>
      <c r="AD10" s="7">
        <v>2</v>
      </c>
      <c r="AE10" s="56">
        <f t="shared" si="0"/>
        <v>1.5707963267948966</v>
      </c>
      <c r="AF10" s="1">
        <f t="shared" si="0"/>
        <v>3.1415926535897931</v>
      </c>
      <c r="AG10" s="1">
        <v>16.2</v>
      </c>
      <c r="AH10" s="8">
        <v>0</v>
      </c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 ht="15.75" thickBot="1" x14ac:dyDescent="0.3">
      <c r="B11" s="173"/>
      <c r="C11" s="174"/>
      <c r="D11" s="174"/>
      <c r="E11" s="174"/>
      <c r="F11" s="184"/>
      <c r="H11" s="7" t="s">
        <v>9</v>
      </c>
      <c r="I11" s="20">
        <v>-1</v>
      </c>
      <c r="J11" s="21">
        <v>0</v>
      </c>
      <c r="K11" s="22">
        <v>0</v>
      </c>
      <c r="L11" s="28">
        <f>SQRT((I11)^2+(J11)^2+(K11)^2)</f>
        <v>1</v>
      </c>
      <c r="N11" s="20">
        <f>SIN(AE9)</f>
        <v>-1</v>
      </c>
      <c r="O11" s="21">
        <f>COS(AE9)</f>
        <v>6.1257422745431001E-17</v>
      </c>
      <c r="P11" s="22">
        <v>0</v>
      </c>
      <c r="Q11" s="28">
        <f>SQRT((N11)^2+(O11)^2+(P11)^2)</f>
        <v>1</v>
      </c>
      <c r="R11" s="13"/>
      <c r="S11" s="46">
        <v>-6.1257422745431001E-17</v>
      </c>
      <c r="T11" s="47">
        <v>0</v>
      </c>
      <c r="U11" s="48">
        <v>1</v>
      </c>
      <c r="V11" s="28">
        <f>SQRT((S11)^2+(T11)^2+(U11)^2)</f>
        <v>1</v>
      </c>
      <c r="W11" s="7"/>
      <c r="X11" s="98">
        <v>3</v>
      </c>
      <c r="Y11" s="99">
        <v>0</v>
      </c>
      <c r="Z11" s="99">
        <v>180</v>
      </c>
      <c r="AA11" s="99" t="s">
        <v>64</v>
      </c>
      <c r="AB11" s="100">
        <v>0</v>
      </c>
      <c r="AD11" s="7">
        <v>3</v>
      </c>
      <c r="AE11" s="56">
        <f t="shared" si="0"/>
        <v>0</v>
      </c>
      <c r="AF11" s="1">
        <f t="shared" si="0"/>
        <v>3.1415926535897931</v>
      </c>
      <c r="AG11" s="1">
        <v>16.2</v>
      </c>
      <c r="AH11" s="8">
        <v>0</v>
      </c>
      <c r="AV11" s="13"/>
      <c r="AW11" s="13"/>
      <c r="AX11" s="13"/>
      <c r="AY11" s="13"/>
      <c r="AZ11" s="13"/>
      <c r="BA11" s="13"/>
      <c r="BB11" s="13"/>
      <c r="BC11" s="13"/>
      <c r="BD11" s="13"/>
    </row>
    <row r="12" spans="1:56" ht="15.75" thickBot="1" x14ac:dyDescent="0.3">
      <c r="B12" s="173"/>
      <c r="C12" s="174"/>
      <c r="D12" s="174"/>
      <c r="E12" s="174"/>
      <c r="F12" s="184"/>
      <c r="H12" s="9" t="s">
        <v>10</v>
      </c>
      <c r="I12" s="23">
        <v>0</v>
      </c>
      <c r="J12" s="24">
        <v>1</v>
      </c>
      <c r="K12" s="25">
        <v>0</v>
      </c>
      <c r="L12" s="29">
        <f>SQRT((I12)^2+(J12)^2+(K12)^2)</f>
        <v>1</v>
      </c>
      <c r="N12" s="23">
        <v>0</v>
      </c>
      <c r="O12" s="24">
        <v>0</v>
      </c>
      <c r="P12" s="25">
        <v>1</v>
      </c>
      <c r="Q12" s="29">
        <f>SQRT((N12)^2+(O12)^2+(P12)^2)</f>
        <v>1</v>
      </c>
      <c r="R12" s="13"/>
      <c r="S12" s="49">
        <v>0</v>
      </c>
      <c r="T12" s="50">
        <v>1</v>
      </c>
      <c r="U12" s="51">
        <v>0</v>
      </c>
      <c r="V12" s="29">
        <f>SQRT((S12)^2+(T12)^2+(U12)^2)</f>
        <v>1</v>
      </c>
      <c r="W12" s="7"/>
      <c r="X12" s="98">
        <v>4</v>
      </c>
      <c r="Y12" s="99">
        <v>90</v>
      </c>
      <c r="Z12" s="99">
        <v>90</v>
      </c>
      <c r="AA12" s="99">
        <v>0</v>
      </c>
      <c r="AB12" s="100">
        <v>0</v>
      </c>
      <c r="AD12" s="7">
        <v>4</v>
      </c>
      <c r="AE12" s="56">
        <f t="shared" si="0"/>
        <v>1.5707963267948966</v>
      </c>
      <c r="AF12" s="1">
        <f t="shared" si="0"/>
        <v>1.5707963267948966</v>
      </c>
      <c r="AG12" s="1">
        <v>0</v>
      </c>
      <c r="AH12" s="8">
        <v>0</v>
      </c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 ht="15.75" thickBot="1" x14ac:dyDescent="0.3">
      <c r="B13" s="185"/>
      <c r="C13" s="186"/>
      <c r="D13" s="186"/>
      <c r="E13" s="186"/>
      <c r="F13" s="175"/>
      <c r="X13" s="101">
        <v>5</v>
      </c>
      <c r="Y13" s="102">
        <v>0</v>
      </c>
      <c r="Z13" s="102">
        <v>0</v>
      </c>
      <c r="AA13" s="102">
        <v>0</v>
      </c>
      <c r="AB13" s="103">
        <v>15</v>
      </c>
      <c r="AD13" s="9">
        <v>5</v>
      </c>
      <c r="AE13" s="57">
        <f t="shared" si="0"/>
        <v>0</v>
      </c>
      <c r="AF13" s="10">
        <f t="shared" si="0"/>
        <v>0</v>
      </c>
      <c r="AG13" s="10">
        <v>0</v>
      </c>
      <c r="AH13" s="11">
        <v>15</v>
      </c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 ht="15.75" thickBot="1" x14ac:dyDescent="0.3">
      <c r="H14" s="190" t="s">
        <v>11</v>
      </c>
      <c r="I14" s="191"/>
      <c r="J14" s="191"/>
      <c r="K14" s="192"/>
      <c r="L14" s="182" t="s">
        <v>45</v>
      </c>
      <c r="N14" s="170" t="s">
        <v>15</v>
      </c>
      <c r="O14" s="171"/>
      <c r="P14" s="172"/>
      <c r="Q14" s="182" t="s">
        <v>45</v>
      </c>
      <c r="S14" s="176" t="s">
        <v>41</v>
      </c>
      <c r="T14" s="177"/>
      <c r="U14" s="178"/>
      <c r="V14" s="182" t="s">
        <v>45</v>
      </c>
      <c r="W14" s="31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 ht="15.75" thickBot="1" x14ac:dyDescent="0.3">
      <c r="B15" s="193" t="s">
        <v>31</v>
      </c>
      <c r="C15" s="194"/>
      <c r="D15" s="194"/>
      <c r="E15" s="194"/>
      <c r="F15" s="195"/>
      <c r="H15" s="7"/>
      <c r="I15" s="1" t="s">
        <v>12</v>
      </c>
      <c r="J15" s="1" t="s">
        <v>13</v>
      </c>
      <c r="K15" s="8" t="s">
        <v>14</v>
      </c>
      <c r="L15" s="183"/>
      <c r="N15" s="185"/>
      <c r="O15" s="186"/>
      <c r="P15" s="175"/>
      <c r="Q15" s="183"/>
      <c r="S15" s="179"/>
      <c r="T15" s="180"/>
      <c r="U15" s="181"/>
      <c r="V15" s="183"/>
      <c r="W15" s="31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 x14ac:dyDescent="0.25">
      <c r="B16" s="173" t="e" vm="7">
        <v>#VALUE!</v>
      </c>
      <c r="C16" s="174"/>
      <c r="D16" s="174"/>
      <c r="E16" s="174"/>
      <c r="F16" s="184"/>
      <c r="H16" s="7" t="s">
        <v>4</v>
      </c>
      <c r="I16" s="17">
        <v>0</v>
      </c>
      <c r="J16" s="18">
        <v>1</v>
      </c>
      <c r="K16" s="19">
        <v>0</v>
      </c>
      <c r="L16" s="28">
        <f>SQRT((I16)^2+(J16)^2+(K16)^2)</f>
        <v>1</v>
      </c>
      <c r="N16" s="26">
        <f>COS(AE10)</f>
        <v>6.1257422745431001E-17</v>
      </c>
      <c r="O16" s="27">
        <f>-SIN(AE10)</f>
        <v>-1</v>
      </c>
      <c r="P16" s="19">
        <v>0</v>
      </c>
      <c r="Q16" s="28">
        <f>SQRT((N16)^2+(O16)^2+(P16)^2)</f>
        <v>1</v>
      </c>
      <c r="S16" s="43" cm="1">
        <f t="array" ref="S16:U18">MMULT(N16:P18,I16:K18)</f>
        <v>-1</v>
      </c>
      <c r="T16" s="44">
        <v>6.1257422745431001E-17</v>
      </c>
      <c r="U16" s="45">
        <v>0</v>
      </c>
      <c r="V16" s="28">
        <f>SQRT((S16)^2+(T16)^2+(U16)^2)</f>
        <v>1</v>
      </c>
      <c r="AV16" s="13"/>
      <c r="AW16" s="13"/>
      <c r="AX16" s="13"/>
      <c r="AY16" s="13"/>
      <c r="AZ16" s="13"/>
    </row>
    <row r="17" spans="2:52" ht="15.75" thickBot="1" x14ac:dyDescent="0.3">
      <c r="B17" s="173"/>
      <c r="C17" s="174"/>
      <c r="D17" s="174"/>
      <c r="E17" s="174"/>
      <c r="F17" s="184"/>
      <c r="H17" s="7" t="s">
        <v>5</v>
      </c>
      <c r="I17" s="20">
        <v>1</v>
      </c>
      <c r="J17" s="21">
        <v>0</v>
      </c>
      <c r="K17" s="22">
        <v>0</v>
      </c>
      <c r="L17" s="28">
        <f>SQRT((I17)^2+(J17)^2+(K17)^2)</f>
        <v>1</v>
      </c>
      <c r="N17" s="20">
        <f>SIN(AE10)</f>
        <v>1</v>
      </c>
      <c r="O17" s="21">
        <f>COS(AE10)</f>
        <v>6.1257422745431001E-17</v>
      </c>
      <c r="P17" s="22">
        <v>0</v>
      </c>
      <c r="Q17" s="28">
        <f>SQRT((N17)^2+(O17)^2+(P17)^2)</f>
        <v>1</v>
      </c>
      <c r="S17" s="46">
        <v>6.1257422745431001E-17</v>
      </c>
      <c r="T17" s="47">
        <v>1</v>
      </c>
      <c r="U17" s="48">
        <v>0</v>
      </c>
      <c r="V17" s="28">
        <f>SQRT((S17)^2+(T17)^2+(U17)^2)</f>
        <v>1</v>
      </c>
      <c r="AV17" s="13"/>
      <c r="AW17" s="13"/>
      <c r="AX17" s="13"/>
      <c r="AY17" s="13"/>
      <c r="AZ17" s="13"/>
    </row>
    <row r="18" spans="2:52" ht="15.75" thickBot="1" x14ac:dyDescent="0.3">
      <c r="B18" s="173"/>
      <c r="C18" s="174"/>
      <c r="D18" s="174"/>
      <c r="E18" s="174"/>
      <c r="F18" s="184"/>
      <c r="H18" s="9" t="s">
        <v>6</v>
      </c>
      <c r="I18" s="23">
        <v>0</v>
      </c>
      <c r="J18" s="24">
        <v>0</v>
      </c>
      <c r="K18" s="25">
        <v>-1</v>
      </c>
      <c r="L18" s="29">
        <f>SQRT((I18)^2+(J18)^2+(K18)^2)</f>
        <v>1</v>
      </c>
      <c r="N18" s="23">
        <v>0</v>
      </c>
      <c r="O18" s="24">
        <v>0</v>
      </c>
      <c r="P18" s="25">
        <v>1</v>
      </c>
      <c r="Q18" s="29">
        <f>SQRT((N18)^2+(O18)^2+(P18)^2)</f>
        <v>1</v>
      </c>
      <c r="S18" s="49">
        <v>0</v>
      </c>
      <c r="T18" s="50">
        <v>0</v>
      </c>
      <c r="U18" s="51">
        <v>-1</v>
      </c>
      <c r="V18" s="29">
        <f>SQRT((S18)^2+(T18)^2+(U18)^2)</f>
        <v>1</v>
      </c>
      <c r="W18" s="7"/>
      <c r="X18" s="176" t="s">
        <v>46</v>
      </c>
      <c r="Y18" s="177"/>
      <c r="Z18" s="177"/>
      <c r="AA18" s="178"/>
      <c r="AB18" s="182" t="s">
        <v>45</v>
      </c>
      <c r="AV18" s="13"/>
      <c r="AW18" s="13"/>
      <c r="AX18" s="13"/>
      <c r="AY18" s="13"/>
      <c r="AZ18" s="13"/>
    </row>
    <row r="19" spans="2:52" ht="15.75" customHeight="1" thickBot="1" x14ac:dyDescent="0.3">
      <c r="B19" s="173"/>
      <c r="C19" s="174"/>
      <c r="D19" s="174"/>
      <c r="E19" s="174"/>
      <c r="F19" s="184"/>
      <c r="O19" s="2"/>
      <c r="P19" s="2"/>
      <c r="S19" s="2"/>
      <c r="X19" s="179"/>
      <c r="Y19" s="180"/>
      <c r="Z19" s="180"/>
      <c r="AA19" s="181"/>
      <c r="AB19" s="199"/>
      <c r="AV19" s="13"/>
      <c r="AW19" s="13"/>
      <c r="AX19" s="13"/>
      <c r="AY19" s="13"/>
      <c r="AZ19" s="13"/>
    </row>
    <row r="20" spans="2:52" ht="15.75" customHeight="1" thickBot="1" x14ac:dyDescent="0.3">
      <c r="B20" s="185"/>
      <c r="C20" s="186"/>
      <c r="D20" s="186"/>
      <c r="E20" s="186"/>
      <c r="F20" s="175"/>
      <c r="H20" s="190" t="s">
        <v>16</v>
      </c>
      <c r="I20" s="191"/>
      <c r="J20" s="191"/>
      <c r="K20" s="192"/>
      <c r="L20" s="182" t="s">
        <v>45</v>
      </c>
      <c r="N20" s="170" t="s">
        <v>20</v>
      </c>
      <c r="O20" s="171"/>
      <c r="P20" s="172"/>
      <c r="Q20" s="182" t="s">
        <v>45</v>
      </c>
      <c r="S20" s="176" t="s">
        <v>42</v>
      </c>
      <c r="T20" s="177"/>
      <c r="U20" s="178"/>
      <c r="V20" s="182" t="s">
        <v>45</v>
      </c>
      <c r="W20" s="30"/>
      <c r="X20" s="7"/>
      <c r="Y20" s="1" t="s">
        <v>27</v>
      </c>
      <c r="Z20" s="1" t="s">
        <v>28</v>
      </c>
      <c r="AA20" s="1" t="s">
        <v>29</v>
      </c>
      <c r="AB20" s="183"/>
      <c r="AV20" s="13"/>
      <c r="AW20" s="13"/>
      <c r="AX20" s="13"/>
      <c r="AY20" s="13"/>
      <c r="AZ20" s="13"/>
    </row>
    <row r="21" spans="2:52" ht="15.75" customHeight="1" thickBot="1" x14ac:dyDescent="0.3">
      <c r="H21" s="7"/>
      <c r="I21" s="1" t="s">
        <v>17</v>
      </c>
      <c r="J21" s="1" t="s">
        <v>18</v>
      </c>
      <c r="K21" s="8" t="s">
        <v>19</v>
      </c>
      <c r="L21" s="183"/>
      <c r="N21" s="185"/>
      <c r="O21" s="186"/>
      <c r="P21" s="175"/>
      <c r="Q21" s="183"/>
      <c r="S21" s="179"/>
      <c r="T21" s="180"/>
      <c r="U21" s="181"/>
      <c r="V21" s="183"/>
      <c r="W21" s="30"/>
      <c r="X21" s="7" t="s">
        <v>8</v>
      </c>
      <c r="Y21" s="34" cm="1">
        <f t="array" ref="Y21:AA23">MMULT(MMULT(MMULT(S10:U12,S16:U18),S22:U24),(MMULT(S28:U30,S34:U36)))</f>
        <v>-1</v>
      </c>
      <c r="Z21" s="35">
        <v>-6.1257422745431001E-17</v>
      </c>
      <c r="AA21" s="36">
        <v>1.22514845490862E-16</v>
      </c>
      <c r="AB21" s="58">
        <f>SQRT((Y21)^2+(Z21)^2+(AA21)^2)</f>
        <v>1</v>
      </c>
      <c r="AV21" s="13"/>
      <c r="AW21" s="13"/>
      <c r="AX21" s="13"/>
      <c r="AY21" s="13"/>
      <c r="AZ21" s="13"/>
    </row>
    <row r="22" spans="2:52" ht="15.75" customHeight="1" thickBot="1" x14ac:dyDescent="0.3">
      <c r="H22" s="7" t="s">
        <v>12</v>
      </c>
      <c r="I22" s="17">
        <v>1</v>
      </c>
      <c r="J22" s="18">
        <v>0</v>
      </c>
      <c r="K22" s="19">
        <v>0</v>
      </c>
      <c r="L22" s="28">
        <f>SQRT((I22)^2+(J22)^2+(K22)^2)</f>
        <v>1</v>
      </c>
      <c r="N22" s="26">
        <f>COS(AE11)</f>
        <v>1</v>
      </c>
      <c r="O22" s="27">
        <f>-SIN(AE11)</f>
        <v>0</v>
      </c>
      <c r="P22" s="19">
        <v>0</v>
      </c>
      <c r="Q22" s="28">
        <f>SQRT((N22)^2+(O22)^2+(P22)^2)</f>
        <v>1</v>
      </c>
      <c r="S22" s="43" cm="1">
        <f t="array" ref="S22:U24">MMULT(N22:P24,I22:K24)</f>
        <v>1</v>
      </c>
      <c r="T22" s="44">
        <v>0</v>
      </c>
      <c r="U22" s="45">
        <v>0</v>
      </c>
      <c r="V22" s="28">
        <f>SQRT((S22)^2+(T22)^2+(U22)^2)</f>
        <v>1</v>
      </c>
      <c r="W22" s="7"/>
      <c r="X22" s="7" t="s">
        <v>9</v>
      </c>
      <c r="Y22" s="37">
        <v>-6.1257422745431001E-17</v>
      </c>
      <c r="Z22" s="38">
        <v>1</v>
      </c>
      <c r="AA22" s="39">
        <v>7.5049436828248946E-33</v>
      </c>
      <c r="AB22" s="28">
        <f>SQRT((Y22)^2+(Z22)^2+(AA22)^2)</f>
        <v>1</v>
      </c>
      <c r="AV22" s="13"/>
      <c r="AW22" s="13"/>
      <c r="AX22" s="13"/>
      <c r="AY22" s="13"/>
      <c r="AZ22" s="13"/>
    </row>
    <row r="23" spans="2:52" ht="15.75" thickBot="1" x14ac:dyDescent="0.3">
      <c r="B23" s="187" t="s">
        <v>32</v>
      </c>
      <c r="C23" s="188"/>
      <c r="D23" s="188"/>
      <c r="E23" s="188"/>
      <c r="F23" s="189"/>
      <c r="H23" s="7" t="s">
        <v>13</v>
      </c>
      <c r="I23" s="20">
        <v>0</v>
      </c>
      <c r="J23" s="21">
        <v>-1</v>
      </c>
      <c r="K23" s="22">
        <v>0</v>
      </c>
      <c r="L23" s="28">
        <f>SQRT((I23)^2+(J23)^2+(K23)^2)</f>
        <v>1</v>
      </c>
      <c r="N23" s="20">
        <f>SIN(AE11)</f>
        <v>0</v>
      </c>
      <c r="O23" s="21">
        <f>COS(AE11)</f>
        <v>1</v>
      </c>
      <c r="P23" s="22">
        <v>0</v>
      </c>
      <c r="Q23" s="28">
        <f>SQRT((N23)^2+(O23)^2+(P23)^2)</f>
        <v>1</v>
      </c>
      <c r="S23" s="46">
        <v>0</v>
      </c>
      <c r="T23" s="47">
        <v>-1</v>
      </c>
      <c r="U23" s="48">
        <v>0</v>
      </c>
      <c r="V23" s="28">
        <f>SQRT((S23)^2+(T23)^2+(U23)^2)</f>
        <v>1</v>
      </c>
      <c r="W23" s="7"/>
      <c r="X23" s="9" t="s">
        <v>10</v>
      </c>
      <c r="Y23" s="40">
        <v>-1.22514845490862E-16</v>
      </c>
      <c r="Z23" s="41">
        <v>0</v>
      </c>
      <c r="AA23" s="42">
        <v>-1</v>
      </c>
      <c r="AB23" s="29">
        <f>SQRT((Y23)^2+(Z23)^2+(AA23)^2)</f>
        <v>1</v>
      </c>
      <c r="AV23" s="13"/>
      <c r="AW23" s="13"/>
      <c r="AX23" s="13"/>
      <c r="AY23" s="13"/>
      <c r="AZ23" s="13"/>
    </row>
    <row r="24" spans="2:52" ht="15.75" thickBot="1" x14ac:dyDescent="0.3">
      <c r="B24" s="170" t="e" vm="8">
        <v>#VALUE!</v>
      </c>
      <c r="C24" s="171"/>
      <c r="D24" s="171"/>
      <c r="E24" s="171"/>
      <c r="F24" s="172"/>
      <c r="H24" s="9" t="s">
        <v>14</v>
      </c>
      <c r="I24" s="23">
        <v>0</v>
      </c>
      <c r="J24" s="24">
        <v>0</v>
      </c>
      <c r="K24" s="25">
        <v>-1</v>
      </c>
      <c r="L24" s="29">
        <f>SQRT((I24)^2+(J24)^2+(K24)^2)</f>
        <v>1</v>
      </c>
      <c r="N24" s="23">
        <v>0</v>
      </c>
      <c r="O24" s="24">
        <v>0</v>
      </c>
      <c r="P24" s="25">
        <v>1</v>
      </c>
      <c r="Q24" s="29">
        <f>SQRT((N24)^2+(O24)^2+(P24)^2)</f>
        <v>1</v>
      </c>
      <c r="S24" s="49">
        <v>0</v>
      </c>
      <c r="T24" s="50">
        <v>0</v>
      </c>
      <c r="U24" s="51">
        <v>-1</v>
      </c>
      <c r="V24" s="29">
        <f>SQRT((S24)^2+(T24)^2+(U24)^2)</f>
        <v>1</v>
      </c>
      <c r="AV24" s="13"/>
      <c r="AW24" s="13"/>
      <c r="AX24" s="13"/>
      <c r="AY24" s="13"/>
      <c r="AZ24" s="13"/>
    </row>
    <row r="25" spans="2:52" ht="15.75" thickBot="1" x14ac:dyDescent="0.3">
      <c r="B25" s="173"/>
      <c r="C25" s="174"/>
      <c r="D25" s="174"/>
      <c r="E25" s="174"/>
      <c r="F25" s="184"/>
      <c r="O25" s="2"/>
      <c r="P25" s="2"/>
      <c r="S25" s="2"/>
      <c r="AV25" s="13"/>
      <c r="AW25" s="13"/>
      <c r="AX25" s="13"/>
      <c r="AY25" s="13"/>
      <c r="AZ25" s="13"/>
    </row>
    <row r="26" spans="2:52" ht="15.75" customHeight="1" thickBot="1" x14ac:dyDescent="0.3">
      <c r="B26" s="173"/>
      <c r="C26" s="174"/>
      <c r="D26" s="174"/>
      <c r="E26" s="174"/>
      <c r="F26" s="184"/>
      <c r="H26" s="190" t="s">
        <v>21</v>
      </c>
      <c r="I26" s="191"/>
      <c r="J26" s="191"/>
      <c r="K26" s="192"/>
      <c r="L26" s="182" t="s">
        <v>45</v>
      </c>
      <c r="N26" s="170" t="s">
        <v>25</v>
      </c>
      <c r="O26" s="171"/>
      <c r="P26" s="172"/>
      <c r="Q26" s="182" t="s">
        <v>45</v>
      </c>
      <c r="S26" s="176" t="s">
        <v>43</v>
      </c>
      <c r="T26" s="177"/>
      <c r="U26" s="178"/>
      <c r="V26" s="182" t="s">
        <v>45</v>
      </c>
      <c r="W26" s="31"/>
      <c r="X26" s="176" t="s">
        <v>60</v>
      </c>
      <c r="Y26" s="177"/>
      <c r="Z26" s="177"/>
      <c r="AA26" s="178"/>
      <c r="AV26" s="13"/>
      <c r="AW26" s="13"/>
      <c r="AX26" s="13"/>
      <c r="AY26" s="13"/>
      <c r="AZ26" s="13"/>
    </row>
    <row r="27" spans="2:52" ht="15.75" thickBot="1" x14ac:dyDescent="0.3">
      <c r="B27" s="173"/>
      <c r="C27" s="174"/>
      <c r="D27" s="174"/>
      <c r="E27" s="174"/>
      <c r="F27" s="184"/>
      <c r="H27" s="7"/>
      <c r="I27" s="1" t="s">
        <v>22</v>
      </c>
      <c r="J27" s="1" t="s">
        <v>23</v>
      </c>
      <c r="K27" s="8" t="s">
        <v>24</v>
      </c>
      <c r="L27" s="183"/>
      <c r="N27" s="185"/>
      <c r="O27" s="186"/>
      <c r="P27" s="175"/>
      <c r="Q27" s="183"/>
      <c r="S27" s="179"/>
      <c r="T27" s="180"/>
      <c r="U27" s="181"/>
      <c r="V27" s="183"/>
      <c r="W27" s="31"/>
      <c r="X27" s="196"/>
      <c r="Y27" s="197"/>
      <c r="Z27" s="197"/>
      <c r="AA27" s="198"/>
      <c r="AV27" s="13"/>
      <c r="AW27" s="13"/>
      <c r="AX27" s="13"/>
      <c r="AY27" s="13"/>
      <c r="AZ27" s="13"/>
    </row>
    <row r="28" spans="2:52" ht="15.75" thickBot="1" x14ac:dyDescent="0.3">
      <c r="B28" s="185"/>
      <c r="C28" s="186"/>
      <c r="D28" s="186"/>
      <c r="E28" s="186"/>
      <c r="F28" s="175"/>
      <c r="H28" s="7" t="s">
        <v>17</v>
      </c>
      <c r="I28" s="17">
        <v>0</v>
      </c>
      <c r="J28" s="18">
        <v>0</v>
      </c>
      <c r="K28" s="19">
        <v>1</v>
      </c>
      <c r="L28" s="28">
        <f>SQRT((I28)^2+(J28)^2+(K28)^2)</f>
        <v>1</v>
      </c>
      <c r="N28" s="26">
        <f>COS(AE12)</f>
        <v>6.1257422745431001E-17</v>
      </c>
      <c r="O28" s="27">
        <f>-SIN(AE12)</f>
        <v>-1</v>
      </c>
      <c r="P28" s="19">
        <v>0</v>
      </c>
      <c r="Q28" s="28">
        <f>SQRT((N28)^2+(O28)^2+(P28)^2)</f>
        <v>1</v>
      </c>
      <c r="S28" s="43" cm="1">
        <f t="array" ref="S28:U30">MMULT(N28:P30,I28:K30)</f>
        <v>-1</v>
      </c>
      <c r="T28" s="44">
        <v>0</v>
      </c>
      <c r="U28" s="45">
        <v>6.1257422745431001E-17</v>
      </c>
      <c r="V28" s="28">
        <f>SQRT((S28)^2+(T28)^2+(U28)^2)</f>
        <v>1</v>
      </c>
      <c r="X28" s="196"/>
      <c r="Y28" s="197"/>
      <c r="Z28" s="197"/>
      <c r="AA28" s="198"/>
      <c r="AV28" s="13"/>
      <c r="AW28" s="13"/>
      <c r="AX28" s="13"/>
      <c r="AY28" s="13"/>
      <c r="AZ28" s="13"/>
    </row>
    <row r="29" spans="2:52" x14ac:dyDescent="0.25">
      <c r="H29" s="7" t="s">
        <v>18</v>
      </c>
      <c r="I29" s="20">
        <v>1</v>
      </c>
      <c r="J29" s="21">
        <v>0</v>
      </c>
      <c r="K29" s="22">
        <v>0</v>
      </c>
      <c r="L29" s="28">
        <f>SQRT((I29)^2+(J29)^2+(K29)^2)</f>
        <v>1</v>
      </c>
      <c r="N29" s="20">
        <f>SIN(AE12)</f>
        <v>1</v>
      </c>
      <c r="O29" s="21">
        <f>COS(AE12)</f>
        <v>6.1257422745431001E-17</v>
      </c>
      <c r="P29" s="22">
        <v>0</v>
      </c>
      <c r="Q29" s="28">
        <f>SQRT((N29)^2+(O29)^2+(P29)^2)</f>
        <v>1</v>
      </c>
      <c r="S29" s="46">
        <v>6.1257422745431001E-17</v>
      </c>
      <c r="T29" s="47">
        <v>0</v>
      </c>
      <c r="U29" s="48">
        <v>1</v>
      </c>
      <c r="V29" s="28">
        <f>SQRT((S29)^2+(T29)^2+(U29)^2)</f>
        <v>1</v>
      </c>
      <c r="X29" s="196"/>
      <c r="Y29" s="197"/>
      <c r="Z29" s="197"/>
      <c r="AA29" s="198"/>
      <c r="AV29" s="13"/>
      <c r="AW29" s="13"/>
      <c r="AX29" s="13"/>
      <c r="AY29" s="13"/>
      <c r="AZ29" s="13"/>
    </row>
    <row r="30" spans="2:52" ht="15.75" thickBot="1" x14ac:dyDescent="0.3">
      <c r="H30" s="9" t="s">
        <v>19</v>
      </c>
      <c r="I30" s="23">
        <v>0</v>
      </c>
      <c r="J30" s="24">
        <v>1</v>
      </c>
      <c r="K30" s="25">
        <v>0</v>
      </c>
      <c r="L30" s="29">
        <f>SQRT((I30)^2+(J30)^2+(K30)^2)</f>
        <v>1</v>
      </c>
      <c r="N30" s="23">
        <v>0</v>
      </c>
      <c r="O30" s="24">
        <v>0</v>
      </c>
      <c r="P30" s="25">
        <v>1</v>
      </c>
      <c r="Q30" s="29">
        <f>SQRT((N30)^2+(O30)^2+(P30)^2)</f>
        <v>1</v>
      </c>
      <c r="S30" s="49">
        <v>0</v>
      </c>
      <c r="T30" s="50">
        <v>1</v>
      </c>
      <c r="U30" s="51">
        <v>0</v>
      </c>
      <c r="V30" s="29">
        <f>SQRT((S30)^2+(T30)^2+(U30)^2)</f>
        <v>1</v>
      </c>
      <c r="X30" s="196"/>
      <c r="Y30" s="197"/>
      <c r="Z30" s="197"/>
      <c r="AA30" s="198"/>
      <c r="AV30" s="13"/>
      <c r="AW30" s="13"/>
      <c r="AX30" s="13"/>
      <c r="AY30" s="13"/>
      <c r="AZ30" s="13"/>
    </row>
    <row r="31" spans="2:52" ht="15.75" thickBot="1" x14ac:dyDescent="0.3">
      <c r="B31" s="187" t="s">
        <v>33</v>
      </c>
      <c r="C31" s="188"/>
      <c r="D31" s="188"/>
      <c r="E31" s="188"/>
      <c r="F31" s="189"/>
      <c r="X31" s="196"/>
      <c r="Y31" s="197"/>
      <c r="Z31" s="197"/>
      <c r="AA31" s="198"/>
      <c r="AV31" s="13"/>
      <c r="AW31" s="13"/>
      <c r="AX31" s="13"/>
      <c r="AY31" s="13"/>
      <c r="AZ31" s="13"/>
    </row>
    <row r="32" spans="2:52" ht="15.75" thickBot="1" x14ac:dyDescent="0.3">
      <c r="B32" s="170" t="e" vm="9">
        <v>#VALUE!</v>
      </c>
      <c r="C32" s="171"/>
      <c r="D32" s="171"/>
      <c r="E32" s="171"/>
      <c r="F32" s="172"/>
      <c r="H32" s="190" t="s">
        <v>26</v>
      </c>
      <c r="I32" s="191"/>
      <c r="J32" s="191"/>
      <c r="K32" s="192"/>
      <c r="L32" s="182" t="s">
        <v>45</v>
      </c>
      <c r="N32" s="170" t="s">
        <v>30</v>
      </c>
      <c r="O32" s="171"/>
      <c r="P32" s="172"/>
      <c r="Q32" s="182" t="s">
        <v>45</v>
      </c>
      <c r="S32" s="176" t="s">
        <v>44</v>
      </c>
      <c r="T32" s="177"/>
      <c r="U32" s="178"/>
      <c r="V32" s="182" t="s">
        <v>45</v>
      </c>
      <c r="W32" s="31"/>
      <c r="X32" s="179"/>
      <c r="Y32" s="180"/>
      <c r="Z32" s="180"/>
      <c r="AA32" s="181"/>
      <c r="AV32" s="13"/>
      <c r="AW32" s="13"/>
      <c r="AX32" s="13"/>
      <c r="AY32" s="13"/>
      <c r="AZ32" s="13"/>
    </row>
    <row r="33" spans="2:52" ht="15.75" thickBot="1" x14ac:dyDescent="0.3">
      <c r="B33" s="173"/>
      <c r="C33" s="174"/>
      <c r="D33" s="174"/>
      <c r="E33" s="174"/>
      <c r="F33" s="184"/>
      <c r="H33" s="7"/>
      <c r="I33" s="1" t="s">
        <v>27</v>
      </c>
      <c r="J33" s="1" t="s">
        <v>28</v>
      </c>
      <c r="K33" s="8" t="s">
        <v>29</v>
      </c>
      <c r="L33" s="183"/>
      <c r="N33" s="185"/>
      <c r="O33" s="186"/>
      <c r="P33" s="175"/>
      <c r="Q33" s="183"/>
      <c r="S33" s="179"/>
      <c r="T33" s="180"/>
      <c r="U33" s="181"/>
      <c r="V33" s="183"/>
      <c r="W33" s="31"/>
      <c r="X33" s="7"/>
      <c r="Y33" s="59" t="s">
        <v>27</v>
      </c>
      <c r="Z33" s="61" t="s">
        <v>28</v>
      </c>
      <c r="AA33" s="63" t="s">
        <v>29</v>
      </c>
      <c r="AV33" s="13"/>
      <c r="AW33" s="13"/>
      <c r="AX33" s="13"/>
      <c r="AY33" s="13"/>
      <c r="AZ33" s="13"/>
    </row>
    <row r="34" spans="2:52" x14ac:dyDescent="0.25">
      <c r="B34" s="173"/>
      <c r="C34" s="174"/>
      <c r="D34" s="174"/>
      <c r="E34" s="174"/>
      <c r="F34" s="184"/>
      <c r="H34" s="7" t="s">
        <v>22</v>
      </c>
      <c r="I34" s="17">
        <v>1</v>
      </c>
      <c r="J34" s="18">
        <v>0</v>
      </c>
      <c r="K34" s="19">
        <v>0</v>
      </c>
      <c r="L34" s="28">
        <f>SQRT((I34)^2+(J34)^2+(K34)^2)</f>
        <v>1</v>
      </c>
      <c r="N34" s="26">
        <f>COS(AE13)</f>
        <v>1</v>
      </c>
      <c r="O34" s="27">
        <f>-SIN(AE13)</f>
        <v>0</v>
      </c>
      <c r="P34" s="19">
        <v>0</v>
      </c>
      <c r="Q34" s="28">
        <f>SQRT((N34)^2+(O34)^2+(P34)^2)</f>
        <v>1</v>
      </c>
      <c r="S34" s="43" cm="1">
        <f t="array" ref="S34:U36">MMULT(N34:P36,I34:K36)</f>
        <v>1</v>
      </c>
      <c r="T34" s="44">
        <v>0</v>
      </c>
      <c r="U34" s="45">
        <v>0</v>
      </c>
      <c r="V34" s="28">
        <f>SQRT((S34)^2+(T34)^2+(U34)^2)</f>
        <v>1</v>
      </c>
      <c r="X34" s="62" t="s">
        <v>8</v>
      </c>
      <c r="Y34" s="66">
        <v>0</v>
      </c>
      <c r="Z34" s="67">
        <v>-1</v>
      </c>
      <c r="AA34" s="68">
        <v>0</v>
      </c>
      <c r="AV34" s="13"/>
      <c r="AW34" s="13"/>
      <c r="AX34" s="13"/>
      <c r="AY34" s="13"/>
      <c r="AZ34" s="13"/>
    </row>
    <row r="35" spans="2:52" x14ac:dyDescent="0.25">
      <c r="B35" s="173"/>
      <c r="C35" s="174"/>
      <c r="D35" s="174"/>
      <c r="E35" s="174"/>
      <c r="F35" s="184"/>
      <c r="H35" s="7" t="s">
        <v>23</v>
      </c>
      <c r="I35" s="20">
        <v>0</v>
      </c>
      <c r="J35" s="21">
        <v>1</v>
      </c>
      <c r="K35" s="22">
        <v>0</v>
      </c>
      <c r="L35" s="28">
        <f>SQRT((I35)^2+(J35)^2+(K35)^2)</f>
        <v>1</v>
      </c>
      <c r="N35" s="20">
        <f>SIN(AE13)</f>
        <v>0</v>
      </c>
      <c r="O35" s="21">
        <f>COS(AE13)</f>
        <v>1</v>
      </c>
      <c r="P35" s="22">
        <v>0</v>
      </c>
      <c r="Q35" s="28">
        <f>SQRT((N35)^2+(O35)^2+(P35)^2)</f>
        <v>1</v>
      </c>
      <c r="S35" s="46">
        <v>0</v>
      </c>
      <c r="T35" s="47">
        <v>1</v>
      </c>
      <c r="U35" s="48">
        <v>0</v>
      </c>
      <c r="V35" s="28">
        <f>SQRT((S35)^2+(T35)^2+(U35)^2)</f>
        <v>1</v>
      </c>
      <c r="X35" s="60" t="s">
        <v>9</v>
      </c>
      <c r="Y35" s="69">
        <v>1</v>
      </c>
      <c r="Z35" s="65">
        <v>0</v>
      </c>
      <c r="AA35" s="70">
        <v>0</v>
      </c>
      <c r="AV35" s="13"/>
      <c r="AW35" s="13"/>
      <c r="AX35" s="13"/>
      <c r="AY35" s="13"/>
      <c r="AZ35" s="13"/>
    </row>
    <row r="36" spans="2:52" ht="15.75" thickBot="1" x14ac:dyDescent="0.3">
      <c r="B36" s="185"/>
      <c r="C36" s="186"/>
      <c r="D36" s="186"/>
      <c r="E36" s="186"/>
      <c r="F36" s="175"/>
      <c r="H36" s="9" t="s">
        <v>24</v>
      </c>
      <c r="I36" s="23">
        <v>0</v>
      </c>
      <c r="J36" s="24">
        <v>0</v>
      </c>
      <c r="K36" s="25">
        <v>1</v>
      </c>
      <c r="L36" s="29">
        <f>SQRT((I36)^2+(J36)^2+(K36)^2)</f>
        <v>1</v>
      </c>
      <c r="N36" s="23">
        <v>0</v>
      </c>
      <c r="O36" s="24">
        <v>0</v>
      </c>
      <c r="P36" s="25">
        <v>1</v>
      </c>
      <c r="Q36" s="29">
        <f>SQRT((N36)^2+(O36)^2+(P36)^2)</f>
        <v>1</v>
      </c>
      <c r="S36" s="49">
        <v>0</v>
      </c>
      <c r="T36" s="50">
        <v>0</v>
      </c>
      <c r="U36" s="51">
        <v>1</v>
      </c>
      <c r="V36" s="29">
        <f>SQRT((S36)^2+(T36)^2+(U36)^2)</f>
        <v>1</v>
      </c>
      <c r="X36" s="64" t="s">
        <v>10</v>
      </c>
      <c r="Y36" s="71">
        <v>0</v>
      </c>
      <c r="Z36" s="72">
        <v>0</v>
      </c>
      <c r="AA36" s="73">
        <v>1</v>
      </c>
      <c r="AV36" s="13"/>
      <c r="AW36" s="13"/>
      <c r="AX36" s="13"/>
      <c r="AY36" s="13"/>
      <c r="AZ36" s="13"/>
    </row>
    <row r="37" spans="2:52" x14ac:dyDescent="0.25">
      <c r="AV37" s="13"/>
      <c r="AW37" s="13"/>
      <c r="AX37" s="13"/>
      <c r="AY37" s="13"/>
      <c r="AZ37" s="13"/>
    </row>
    <row r="38" spans="2:52" s="52" customFormat="1" x14ac:dyDescent="0.25">
      <c r="AC38" s="53"/>
      <c r="AV38" s="54"/>
      <c r="AW38" s="54"/>
      <c r="AX38" s="54"/>
      <c r="AY38" s="54"/>
      <c r="AZ38" s="54"/>
    </row>
    <row r="39" spans="2:52" ht="15.75" thickBot="1" x14ac:dyDescent="0.3">
      <c r="AV39" s="13"/>
      <c r="AW39" s="13"/>
      <c r="AX39" s="13"/>
      <c r="AY39" s="13"/>
      <c r="AZ39" s="13"/>
    </row>
    <row r="40" spans="2:52" ht="15" customHeight="1" x14ac:dyDescent="0.25">
      <c r="B40" s="170" t="s">
        <v>53</v>
      </c>
      <c r="C40" s="171"/>
      <c r="D40" s="171"/>
      <c r="E40" s="172"/>
      <c r="F40" s="161" t="e" vm="1">
        <v>#VALUE!</v>
      </c>
      <c r="G40" s="162"/>
      <c r="H40" s="162"/>
      <c r="I40" s="162"/>
      <c r="J40" s="162"/>
      <c r="K40" s="162"/>
      <c r="L40" s="163"/>
      <c r="AV40" s="13"/>
      <c r="AW40" s="13"/>
      <c r="AX40" s="13"/>
      <c r="AY40" s="13"/>
      <c r="AZ40" s="13"/>
    </row>
    <row r="41" spans="2:52" ht="15.75" thickBot="1" x14ac:dyDescent="0.3">
      <c r="B41" s="173"/>
      <c r="C41" s="174"/>
      <c r="D41" s="174"/>
      <c r="E41" s="175"/>
      <c r="F41" s="164"/>
      <c r="G41" s="165"/>
      <c r="H41" s="165"/>
      <c r="I41" s="165"/>
      <c r="J41" s="165"/>
      <c r="K41" s="165"/>
      <c r="L41" s="166"/>
      <c r="N41" s="13"/>
      <c r="O41" s="13"/>
      <c r="P41" s="13"/>
      <c r="Q41" s="13"/>
      <c r="AV41" s="13"/>
      <c r="AW41" s="13"/>
      <c r="AX41" s="13"/>
      <c r="AY41" s="13"/>
      <c r="AZ41" s="13"/>
    </row>
    <row r="42" spans="2:52" x14ac:dyDescent="0.25">
      <c r="B42" s="87">
        <f>COS(AE9)</f>
        <v>6.1257422745431001E-17</v>
      </c>
      <c r="C42" s="88">
        <f>-SIN(AE9)*COS(AF9)</f>
        <v>6.1257422745431001E-17</v>
      </c>
      <c r="D42" s="89">
        <f>SIN(AE9)*SIN(AF9)</f>
        <v>-1</v>
      </c>
      <c r="E42" s="78">
        <f>AG9*COS(AE9)</f>
        <v>0</v>
      </c>
      <c r="F42" s="164"/>
      <c r="G42" s="165"/>
      <c r="H42" s="165"/>
      <c r="I42" s="165"/>
      <c r="J42" s="165"/>
      <c r="K42" s="165"/>
      <c r="L42" s="166"/>
      <c r="N42" s="13"/>
      <c r="O42" s="13"/>
      <c r="P42" s="13"/>
      <c r="Q42" s="13"/>
      <c r="AV42" s="13"/>
      <c r="AW42" s="13"/>
      <c r="AX42" s="13"/>
      <c r="AY42" s="13"/>
      <c r="AZ42" s="13"/>
    </row>
    <row r="43" spans="2:52" x14ac:dyDescent="0.25">
      <c r="B43" s="90">
        <f>SIN(AE9)</f>
        <v>-1</v>
      </c>
      <c r="C43" s="75">
        <f>COS(AE9)*COS(AF9)</f>
        <v>3.7524718414124473E-33</v>
      </c>
      <c r="D43" s="91">
        <f>-COS(AE9)*SIN(AF9)</f>
        <v>-6.1257422745431001E-17</v>
      </c>
      <c r="E43" s="32">
        <f>AG9*SIN(AE9)</f>
        <v>0</v>
      </c>
      <c r="F43" s="164"/>
      <c r="G43" s="165"/>
      <c r="H43" s="165"/>
      <c r="I43" s="165"/>
      <c r="J43" s="165"/>
      <c r="K43" s="165"/>
      <c r="L43" s="166"/>
      <c r="N43" s="13"/>
      <c r="O43" s="13"/>
      <c r="P43" s="13"/>
      <c r="Q43" s="13"/>
      <c r="AV43" s="13"/>
      <c r="AW43" s="13"/>
      <c r="AX43" s="13"/>
      <c r="AY43" s="13"/>
      <c r="AZ43" s="13"/>
    </row>
    <row r="44" spans="2:52" ht="15.75" thickBot="1" x14ac:dyDescent="0.3">
      <c r="B44" s="92">
        <v>0</v>
      </c>
      <c r="C44" s="93">
        <f>SIN(AF9)</f>
        <v>1</v>
      </c>
      <c r="D44" s="94">
        <f>COS(AF9)</f>
        <v>6.1257422745431001E-17</v>
      </c>
      <c r="E44" s="33">
        <f>AH9</f>
        <v>28</v>
      </c>
      <c r="F44" s="164"/>
      <c r="G44" s="165"/>
      <c r="H44" s="165"/>
      <c r="I44" s="165"/>
      <c r="J44" s="165"/>
      <c r="K44" s="165"/>
      <c r="L44" s="166"/>
      <c r="N44" s="13"/>
      <c r="O44" s="13"/>
      <c r="P44" s="13"/>
      <c r="Q44" s="13"/>
      <c r="AV44" s="13"/>
      <c r="AW44" s="13"/>
      <c r="AX44" s="13"/>
      <c r="AY44" s="13"/>
      <c r="AZ44" s="13"/>
    </row>
    <row r="45" spans="2:52" ht="15.75" thickBot="1" x14ac:dyDescent="0.3">
      <c r="B45" s="23">
        <v>0</v>
      </c>
      <c r="C45" s="24">
        <v>0</v>
      </c>
      <c r="D45" s="24">
        <v>0</v>
      </c>
      <c r="E45" s="33">
        <v>1</v>
      </c>
      <c r="F45" s="167"/>
      <c r="G45" s="168"/>
      <c r="H45" s="168"/>
      <c r="I45" s="168"/>
      <c r="J45" s="168"/>
      <c r="K45" s="168"/>
      <c r="L45" s="169"/>
      <c r="N45" s="13"/>
      <c r="O45" s="13"/>
      <c r="P45" s="13"/>
      <c r="Q45" s="13"/>
      <c r="AR45" s="13"/>
      <c r="AS45" s="13"/>
      <c r="AT45" s="13"/>
      <c r="AU45" s="13"/>
      <c r="AV45" s="13"/>
      <c r="AW45" s="13"/>
      <c r="AX45" s="13"/>
      <c r="AY45" s="13"/>
      <c r="AZ45" s="13"/>
    </row>
    <row r="46" spans="2:52" ht="15.75" thickBot="1" x14ac:dyDescent="0.3">
      <c r="F46"/>
      <c r="G46"/>
      <c r="H46"/>
      <c r="I46"/>
      <c r="N46" s="13"/>
      <c r="O46" s="13"/>
      <c r="P46" s="13"/>
      <c r="Q46" s="13"/>
      <c r="AR46" s="13"/>
      <c r="AS46" s="13"/>
      <c r="AT46" s="13"/>
      <c r="AU46" s="13"/>
      <c r="AV46" s="13"/>
      <c r="AW46" s="13"/>
      <c r="AX46" s="13"/>
      <c r="AY46" s="13"/>
      <c r="AZ46" s="13"/>
    </row>
    <row r="47" spans="2:52" ht="15" customHeight="1" x14ac:dyDescent="0.25">
      <c r="B47" s="170" t="s">
        <v>54</v>
      </c>
      <c r="C47" s="171"/>
      <c r="D47" s="171"/>
      <c r="E47" s="172"/>
      <c r="F47" s="170" t="s">
        <v>48</v>
      </c>
      <c r="G47" s="171"/>
      <c r="H47" s="171"/>
      <c r="I47" s="171"/>
      <c r="J47" s="171"/>
      <c r="K47" s="171"/>
      <c r="L47" s="172"/>
      <c r="N47" s="13"/>
      <c r="O47" s="13"/>
      <c r="P47" s="13"/>
      <c r="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2:52" ht="15.75" thickBot="1" x14ac:dyDescent="0.3">
      <c r="B48" s="173"/>
      <c r="C48" s="174"/>
      <c r="D48" s="174"/>
      <c r="E48" s="175"/>
      <c r="F48" s="173"/>
      <c r="G48" s="174"/>
      <c r="H48" s="174"/>
      <c r="I48" s="174"/>
      <c r="J48" s="174"/>
      <c r="K48" s="174"/>
      <c r="L48" s="184"/>
      <c r="N48" s="13"/>
      <c r="O48" s="13"/>
      <c r="P48" s="13"/>
      <c r="Q48" s="13"/>
      <c r="AR48" s="13"/>
      <c r="AS48" s="13"/>
      <c r="AT48" s="13"/>
      <c r="AU48" s="13"/>
      <c r="AV48" s="13"/>
      <c r="AW48" s="13"/>
      <c r="AX48" s="13"/>
      <c r="AY48" s="13"/>
      <c r="AZ48" s="13"/>
    </row>
    <row r="49" spans="2:52" x14ac:dyDescent="0.25">
      <c r="B49" s="87">
        <f>COS(AE10)</f>
        <v>6.1257422745431001E-17</v>
      </c>
      <c r="C49" s="88">
        <f>-SIN(AE10)*COS(AF10)</f>
        <v>1</v>
      </c>
      <c r="D49" s="89">
        <f>SIN(AE10)*SIN(AF10)</f>
        <v>1.22514845490862E-16</v>
      </c>
      <c r="E49" s="78">
        <f>AG10*COS(AE10)</f>
        <v>9.9237024847598221E-16</v>
      </c>
      <c r="F49" s="173"/>
      <c r="G49" s="174"/>
      <c r="H49" s="174"/>
      <c r="I49" s="174"/>
      <c r="J49" s="174"/>
      <c r="K49" s="174"/>
      <c r="L49" s="184"/>
      <c r="N49" s="13"/>
      <c r="O49" s="13"/>
      <c r="P49" s="13"/>
      <c r="Q49" s="13"/>
      <c r="AR49" s="13"/>
      <c r="AS49" s="13"/>
      <c r="AT49" s="13"/>
      <c r="AU49" s="13"/>
      <c r="AV49" s="13"/>
      <c r="AW49" s="13"/>
      <c r="AX49" s="13"/>
      <c r="AY49" s="13"/>
      <c r="AZ49" s="13"/>
    </row>
    <row r="50" spans="2:52" x14ac:dyDescent="0.25">
      <c r="B50" s="90">
        <f>SIN(AE10)</f>
        <v>1</v>
      </c>
      <c r="C50" s="75">
        <f>COS(AE10)*COS(AF10)</f>
        <v>-6.1257422745431001E-17</v>
      </c>
      <c r="D50" s="91">
        <f>-COS(AE10)*SIN(AF10)</f>
        <v>-7.5049436828248946E-33</v>
      </c>
      <c r="E50" s="32">
        <f>AG10*SIN(AE10)</f>
        <v>16.2</v>
      </c>
      <c r="F50" s="173"/>
      <c r="G50" s="174"/>
      <c r="H50" s="174"/>
      <c r="I50" s="174"/>
      <c r="J50" s="174"/>
      <c r="K50" s="174"/>
      <c r="L50" s="184"/>
      <c r="N50" s="13"/>
      <c r="O50" s="13"/>
      <c r="P50" s="13"/>
      <c r="Q50" s="13"/>
    </row>
    <row r="51" spans="2:52" ht="15.75" thickBot="1" x14ac:dyDescent="0.3">
      <c r="B51" s="92">
        <v>0</v>
      </c>
      <c r="C51" s="93">
        <f>SIN(AF10)</f>
        <v>1.22514845490862E-16</v>
      </c>
      <c r="D51" s="94">
        <f>COS(AF10)</f>
        <v>-1</v>
      </c>
      <c r="E51" s="33">
        <f>AH10</f>
        <v>0</v>
      </c>
      <c r="F51" s="173"/>
      <c r="G51" s="174"/>
      <c r="H51" s="174"/>
      <c r="I51" s="174"/>
      <c r="J51" s="174"/>
      <c r="K51" s="174"/>
      <c r="L51" s="184"/>
      <c r="N51" s="13"/>
      <c r="O51" s="13"/>
      <c r="P51" s="13"/>
      <c r="Q51" s="13"/>
    </row>
    <row r="52" spans="2:52" ht="15.75" thickBot="1" x14ac:dyDescent="0.3">
      <c r="B52" s="23">
        <v>0</v>
      </c>
      <c r="C52" s="24">
        <v>0</v>
      </c>
      <c r="D52" s="24">
        <v>0</v>
      </c>
      <c r="E52" s="25">
        <v>1</v>
      </c>
      <c r="F52" s="185"/>
      <c r="G52" s="186"/>
      <c r="H52" s="186"/>
      <c r="I52" s="186"/>
      <c r="J52" s="186"/>
      <c r="K52" s="186"/>
      <c r="L52" s="175"/>
      <c r="N52" s="13"/>
      <c r="O52" s="13"/>
      <c r="P52" s="13"/>
      <c r="Q52" s="13"/>
    </row>
    <row r="53" spans="2:52" ht="15.75" thickBot="1" x14ac:dyDescent="0.3">
      <c r="F53"/>
      <c r="G53"/>
      <c r="H53"/>
      <c r="I53"/>
      <c r="N53" s="13"/>
      <c r="O53" s="13"/>
      <c r="P53" s="13"/>
      <c r="Q53" s="13"/>
    </row>
    <row r="54" spans="2:52" ht="15" customHeight="1" x14ac:dyDescent="0.25">
      <c r="B54" s="170" t="s">
        <v>55</v>
      </c>
      <c r="C54" s="171"/>
      <c r="D54" s="171"/>
      <c r="E54" s="172"/>
      <c r="F54" s="170" t="s">
        <v>50</v>
      </c>
      <c r="G54" s="171"/>
      <c r="H54" s="171"/>
      <c r="I54" s="171"/>
      <c r="J54" s="171"/>
      <c r="K54" s="171"/>
      <c r="L54" s="172"/>
      <c r="N54" s="13"/>
      <c r="O54" s="13"/>
      <c r="P54" s="13"/>
      <c r="Q54" s="13"/>
    </row>
    <row r="55" spans="2:52" ht="15.75" thickBot="1" x14ac:dyDescent="0.3">
      <c r="B55" s="173"/>
      <c r="C55" s="174"/>
      <c r="D55" s="174"/>
      <c r="E55" s="175"/>
      <c r="F55" s="173"/>
      <c r="G55" s="174"/>
      <c r="H55" s="174"/>
      <c r="I55" s="174"/>
      <c r="J55" s="174"/>
      <c r="K55" s="174"/>
      <c r="L55" s="184"/>
      <c r="O55" s="13"/>
      <c r="P55" s="13"/>
      <c r="Q55" s="13"/>
    </row>
    <row r="56" spans="2:52" x14ac:dyDescent="0.25">
      <c r="B56" s="87">
        <f>COS(AE11)</f>
        <v>1</v>
      </c>
      <c r="C56" s="88">
        <f>-SIN(AE11)*COS(AF11)</f>
        <v>0</v>
      </c>
      <c r="D56" s="89">
        <f>SIN(AE11)*SIN(AF11)</f>
        <v>0</v>
      </c>
      <c r="E56" s="78">
        <f>AG11*COS(AE11)</f>
        <v>16.2</v>
      </c>
      <c r="F56" s="173"/>
      <c r="G56" s="174"/>
      <c r="H56" s="174"/>
      <c r="I56" s="174"/>
      <c r="J56" s="174"/>
      <c r="K56" s="174"/>
      <c r="L56" s="184"/>
      <c r="N56" s="13"/>
      <c r="O56" s="13"/>
      <c r="P56" s="13"/>
      <c r="Q56" s="13"/>
    </row>
    <row r="57" spans="2:52" x14ac:dyDescent="0.25">
      <c r="B57" s="90">
        <f>SIN(AE11)</f>
        <v>0</v>
      </c>
      <c r="C57" s="75">
        <f>COS(AE11)*COS(AF11)</f>
        <v>-1</v>
      </c>
      <c r="D57" s="91">
        <f>-COS(AE11)*SIN(AF11)</f>
        <v>-1.22514845490862E-16</v>
      </c>
      <c r="E57" s="32">
        <f>AG11*SIN(AE11)</f>
        <v>0</v>
      </c>
      <c r="F57" s="173"/>
      <c r="G57" s="174"/>
      <c r="H57" s="174"/>
      <c r="I57" s="174"/>
      <c r="J57" s="174"/>
      <c r="K57" s="174"/>
      <c r="L57" s="184"/>
      <c r="N57" s="13"/>
      <c r="O57" s="13"/>
      <c r="P57" s="13"/>
      <c r="Q57" s="13"/>
    </row>
    <row r="58" spans="2:52" ht="15.75" thickBot="1" x14ac:dyDescent="0.3">
      <c r="B58" s="92">
        <v>0</v>
      </c>
      <c r="C58" s="93">
        <f>SIN(AF11)</f>
        <v>1.22514845490862E-16</v>
      </c>
      <c r="D58" s="94">
        <f>COS(AF11)</f>
        <v>-1</v>
      </c>
      <c r="E58" s="33">
        <f>AH11</f>
        <v>0</v>
      </c>
      <c r="F58" s="173"/>
      <c r="G58" s="174"/>
      <c r="H58" s="174"/>
      <c r="I58" s="174"/>
      <c r="J58" s="174"/>
      <c r="K58" s="174"/>
      <c r="L58" s="184"/>
      <c r="N58" s="13"/>
      <c r="O58" s="13"/>
      <c r="P58" s="13"/>
      <c r="Q58" s="13"/>
      <c r="V58" s="1" t="e">
        <f>ATAN2(X57,Y57)</f>
        <v>#DIV/0!</v>
      </c>
    </row>
    <row r="59" spans="2:52" ht="15.75" thickBot="1" x14ac:dyDescent="0.3">
      <c r="B59" s="23">
        <v>0</v>
      </c>
      <c r="C59" s="24">
        <v>0</v>
      </c>
      <c r="D59" s="24">
        <v>0</v>
      </c>
      <c r="E59" s="25">
        <v>1</v>
      </c>
      <c r="F59" s="185"/>
      <c r="G59" s="186"/>
      <c r="H59" s="186"/>
      <c r="I59" s="186"/>
      <c r="J59" s="186"/>
      <c r="K59" s="186"/>
      <c r="L59" s="175"/>
      <c r="N59" s="13"/>
      <c r="O59" s="13"/>
      <c r="P59" s="13"/>
      <c r="Q59" s="13"/>
    </row>
    <row r="60" spans="2:52" ht="15.75" thickBot="1" x14ac:dyDescent="0.3">
      <c r="F60"/>
      <c r="G60"/>
      <c r="H60"/>
      <c r="I60"/>
      <c r="N60" s="13"/>
      <c r="O60" s="13"/>
      <c r="P60" s="13"/>
      <c r="Q60" s="13"/>
    </row>
    <row r="61" spans="2:52" ht="15" customHeight="1" x14ac:dyDescent="0.25">
      <c r="B61" s="176" t="s">
        <v>56</v>
      </c>
      <c r="C61" s="177"/>
      <c r="D61" s="177"/>
      <c r="E61" s="178"/>
      <c r="F61" s="170" t="s">
        <v>49</v>
      </c>
      <c r="G61" s="171"/>
      <c r="H61" s="171"/>
      <c r="I61" s="171"/>
      <c r="J61" s="171"/>
      <c r="K61" s="171"/>
      <c r="L61" s="172"/>
      <c r="N61" s="13"/>
      <c r="O61" s="13"/>
      <c r="P61" s="13"/>
      <c r="Q61" s="13"/>
    </row>
    <row r="62" spans="2:52" ht="15.75" thickBot="1" x14ac:dyDescent="0.3">
      <c r="B62" s="196"/>
      <c r="C62" s="197"/>
      <c r="D62" s="197"/>
      <c r="E62" s="181"/>
      <c r="F62" s="173"/>
      <c r="G62" s="174"/>
      <c r="H62" s="174"/>
      <c r="I62" s="174"/>
      <c r="J62" s="174"/>
      <c r="K62" s="174"/>
      <c r="L62" s="184"/>
      <c r="N62" s="13"/>
      <c r="O62" s="13"/>
      <c r="P62" s="13"/>
    </row>
    <row r="63" spans="2:52" x14ac:dyDescent="0.25">
      <c r="B63" s="87">
        <f>COS(AE12)</f>
        <v>6.1257422745431001E-17</v>
      </c>
      <c r="C63" s="88">
        <f>-SIN(AE12)*COS(AF12)</f>
        <v>-6.1257422745431001E-17</v>
      </c>
      <c r="D63" s="89">
        <f>SIN(AE12)*SIN(AF12)</f>
        <v>1</v>
      </c>
      <c r="E63" s="78">
        <f>AG12*COS(AE12)</f>
        <v>0</v>
      </c>
      <c r="F63" s="173"/>
      <c r="G63" s="174"/>
      <c r="H63" s="174"/>
      <c r="I63" s="174"/>
      <c r="J63" s="174"/>
      <c r="K63" s="174"/>
      <c r="L63" s="184"/>
      <c r="N63" s="13"/>
      <c r="O63" s="13"/>
      <c r="P63" s="13"/>
      <c r="Q63" s="13"/>
    </row>
    <row r="64" spans="2:52" x14ac:dyDescent="0.25">
      <c r="B64" s="90">
        <f>SIN(AE12)</f>
        <v>1</v>
      </c>
      <c r="C64" s="75">
        <f>COS(AE12)*COS(AF12)</f>
        <v>3.7524718414124473E-33</v>
      </c>
      <c r="D64" s="91">
        <f>-COS(AE12)*SIN(AF12)</f>
        <v>-6.1257422745431001E-17</v>
      </c>
      <c r="E64" s="32">
        <f>AG12*SIN(AE12)</f>
        <v>0</v>
      </c>
      <c r="F64" s="173"/>
      <c r="G64" s="174"/>
      <c r="H64" s="174"/>
      <c r="I64" s="174"/>
      <c r="J64" s="174"/>
      <c r="K64" s="174"/>
      <c r="L64" s="184"/>
      <c r="N64" s="13"/>
      <c r="O64" s="13"/>
      <c r="P64" s="13"/>
      <c r="Q64" s="13"/>
    </row>
    <row r="65" spans="2:17" ht="15.75" thickBot="1" x14ac:dyDescent="0.3">
      <c r="B65" s="92">
        <v>0</v>
      </c>
      <c r="C65" s="93">
        <f>SIN(AF12)</f>
        <v>1</v>
      </c>
      <c r="D65" s="94">
        <f>COS(AF12)</f>
        <v>6.1257422745431001E-17</v>
      </c>
      <c r="E65" s="33">
        <f>AH12</f>
        <v>0</v>
      </c>
      <c r="F65" s="173"/>
      <c r="G65" s="174"/>
      <c r="H65" s="174"/>
      <c r="I65" s="174"/>
      <c r="J65" s="174"/>
      <c r="K65" s="174"/>
      <c r="L65" s="184"/>
      <c r="N65" s="13"/>
      <c r="O65" s="13"/>
      <c r="P65" s="13"/>
      <c r="Q65" s="13"/>
    </row>
    <row r="66" spans="2:17" ht="15.75" thickBot="1" x14ac:dyDescent="0.3">
      <c r="B66" s="23">
        <v>0</v>
      </c>
      <c r="C66" s="24">
        <v>0</v>
      </c>
      <c r="D66" s="24">
        <v>0</v>
      </c>
      <c r="E66" s="25">
        <v>1</v>
      </c>
      <c r="F66" s="185"/>
      <c r="G66" s="186"/>
      <c r="H66" s="186"/>
      <c r="I66" s="186"/>
      <c r="J66" s="186"/>
      <c r="K66" s="186"/>
      <c r="L66" s="175"/>
      <c r="N66" s="13"/>
      <c r="O66" s="13"/>
      <c r="P66" s="13"/>
      <c r="Q66" s="13"/>
    </row>
    <row r="67" spans="2:17" ht="15.75" thickBot="1" x14ac:dyDescent="0.3">
      <c r="E67"/>
      <c r="F67"/>
      <c r="G67"/>
      <c r="H67"/>
      <c r="I67"/>
      <c r="N67" s="13"/>
      <c r="O67" s="13"/>
      <c r="P67" s="13"/>
      <c r="Q67" s="13"/>
    </row>
    <row r="68" spans="2:17" ht="15" customHeight="1" x14ac:dyDescent="0.25">
      <c r="B68" s="176" t="s">
        <v>57</v>
      </c>
      <c r="C68" s="177"/>
      <c r="D68" s="177"/>
      <c r="E68" s="178"/>
      <c r="F68" s="170" t="s">
        <v>51</v>
      </c>
      <c r="G68" s="171"/>
      <c r="H68" s="171"/>
      <c r="I68" s="171"/>
      <c r="J68" s="171"/>
      <c r="K68" s="171"/>
      <c r="L68" s="172"/>
      <c r="N68" s="13"/>
      <c r="O68" s="13"/>
      <c r="P68" s="13"/>
      <c r="Q68" s="13"/>
    </row>
    <row r="69" spans="2:17" ht="15.75" thickBot="1" x14ac:dyDescent="0.3">
      <c r="B69" s="196"/>
      <c r="C69" s="197"/>
      <c r="D69" s="197"/>
      <c r="E69" s="181"/>
      <c r="F69" s="173"/>
      <c r="G69" s="174"/>
      <c r="H69" s="174"/>
      <c r="I69" s="174"/>
      <c r="J69" s="174"/>
      <c r="K69" s="174"/>
      <c r="L69" s="184"/>
      <c r="N69" s="13"/>
      <c r="O69" s="13"/>
      <c r="P69" s="13"/>
      <c r="Q69" s="13"/>
    </row>
    <row r="70" spans="2:17" x14ac:dyDescent="0.25">
      <c r="B70" s="87">
        <f>COS(AE13)</f>
        <v>1</v>
      </c>
      <c r="C70" s="88">
        <f>-SIN(AE13)*COS(AF13)</f>
        <v>0</v>
      </c>
      <c r="D70" s="89">
        <f>SIN(AE13)*SIN(AF13)</f>
        <v>0</v>
      </c>
      <c r="E70" s="78">
        <f>AG13*COS(AE13)</f>
        <v>0</v>
      </c>
      <c r="F70" s="173"/>
      <c r="G70" s="174"/>
      <c r="H70" s="174"/>
      <c r="I70" s="174"/>
      <c r="J70" s="174"/>
      <c r="K70" s="174"/>
      <c r="L70" s="184"/>
      <c r="N70" s="13"/>
      <c r="O70" s="13"/>
      <c r="P70" s="13"/>
      <c r="Q70" s="13"/>
    </row>
    <row r="71" spans="2:17" x14ac:dyDescent="0.25">
      <c r="B71" s="90">
        <f>SIN(AE13)</f>
        <v>0</v>
      </c>
      <c r="C71" s="75">
        <f>COS(AE13)*COS(AF13)</f>
        <v>1</v>
      </c>
      <c r="D71" s="91">
        <f>-COS(AE13)*SIN(AF13)</f>
        <v>0</v>
      </c>
      <c r="E71" s="32">
        <f>AG13*SIN(AE13)</f>
        <v>0</v>
      </c>
      <c r="F71" s="173"/>
      <c r="G71" s="174"/>
      <c r="H71" s="174"/>
      <c r="I71" s="174"/>
      <c r="J71" s="174"/>
      <c r="K71" s="174"/>
      <c r="L71" s="184"/>
      <c r="N71" s="13"/>
      <c r="O71" s="13"/>
      <c r="P71" s="13"/>
      <c r="Q71" s="13"/>
    </row>
    <row r="72" spans="2:17" ht="15.75" thickBot="1" x14ac:dyDescent="0.3">
      <c r="B72" s="92">
        <v>0</v>
      </c>
      <c r="C72" s="93">
        <f>SIN(AF13)</f>
        <v>0</v>
      </c>
      <c r="D72" s="94">
        <f>COS(AF13)</f>
        <v>1</v>
      </c>
      <c r="E72" s="33">
        <f>AH13</f>
        <v>15</v>
      </c>
      <c r="F72" s="173"/>
      <c r="G72" s="174"/>
      <c r="H72" s="174"/>
      <c r="I72" s="174"/>
      <c r="J72" s="174"/>
      <c r="K72" s="174"/>
      <c r="L72" s="184"/>
      <c r="N72" s="13"/>
      <c r="O72" s="13"/>
      <c r="P72" s="13"/>
      <c r="Q72" s="13"/>
    </row>
    <row r="73" spans="2:17" ht="15.75" thickBot="1" x14ac:dyDescent="0.3">
      <c r="B73" s="23">
        <v>0</v>
      </c>
      <c r="C73" s="24">
        <v>0</v>
      </c>
      <c r="D73" s="24">
        <v>0</v>
      </c>
      <c r="E73" s="25">
        <v>1</v>
      </c>
      <c r="F73" s="185"/>
      <c r="G73" s="186"/>
      <c r="H73" s="186"/>
      <c r="I73" s="186"/>
      <c r="J73" s="186"/>
      <c r="K73" s="186"/>
      <c r="L73" s="175"/>
      <c r="N73" s="13"/>
      <c r="O73" s="13"/>
      <c r="P73" s="13"/>
      <c r="Q73" s="13"/>
    </row>
    <row r="74" spans="2:17" ht="15.75" thickBot="1" x14ac:dyDescent="0.3">
      <c r="E74"/>
      <c r="F74"/>
      <c r="G74"/>
      <c r="H74"/>
      <c r="I74"/>
      <c r="N74" s="13"/>
      <c r="O74" s="13"/>
      <c r="P74" s="13"/>
      <c r="Q74" s="13"/>
    </row>
    <row r="75" spans="2:17" ht="15" customHeight="1" x14ac:dyDescent="0.25">
      <c r="B75" s="176" t="s">
        <v>58</v>
      </c>
      <c r="C75" s="177"/>
      <c r="D75" s="177"/>
      <c r="E75" s="178"/>
      <c r="F75" s="176" t="s">
        <v>52</v>
      </c>
      <c r="G75" s="177"/>
      <c r="H75" s="177"/>
      <c r="I75" s="177"/>
      <c r="J75" s="177"/>
      <c r="K75" s="177"/>
      <c r="L75" s="178"/>
      <c r="M75" s="12"/>
      <c r="N75" s="13"/>
      <c r="O75" s="13"/>
      <c r="P75" s="13"/>
      <c r="Q75" s="13"/>
    </row>
    <row r="76" spans="2:17" ht="15.75" thickBot="1" x14ac:dyDescent="0.3">
      <c r="B76" s="196"/>
      <c r="C76" s="197"/>
      <c r="D76" s="197"/>
      <c r="E76" s="181"/>
      <c r="F76" s="196"/>
      <c r="G76" s="197"/>
      <c r="H76" s="197"/>
      <c r="I76" s="197"/>
      <c r="J76" s="197"/>
      <c r="K76" s="197"/>
      <c r="L76" s="198"/>
      <c r="M76" s="12"/>
      <c r="N76" s="13"/>
      <c r="O76" s="13"/>
      <c r="P76" s="13"/>
      <c r="Q76" s="13"/>
    </row>
    <row r="77" spans="2:17" x14ac:dyDescent="0.25">
      <c r="B77" s="79" cm="1">
        <f t="array" ref="B77:E80">MMULT(MMULT(MMULT(B42:E45,B49:E52),B56:E59),(MMULT(B63:E66,B70:E73)))</f>
        <v>1.83772268236293E-16</v>
      </c>
      <c r="C77" s="80">
        <v>-1</v>
      </c>
      <c r="D77" s="81">
        <v>-1.2325951644078309E-32</v>
      </c>
      <c r="E77" s="76">
        <v>1.9847404969519644E-15</v>
      </c>
      <c r="F77" s="196"/>
      <c r="G77" s="197"/>
      <c r="H77" s="197"/>
      <c r="I77" s="197"/>
      <c r="J77" s="197"/>
      <c r="K77" s="197"/>
      <c r="L77" s="198"/>
      <c r="M77" s="12"/>
      <c r="N77" s="13"/>
      <c r="O77" s="13"/>
      <c r="P77" s="13"/>
      <c r="Q77" s="13"/>
    </row>
    <row r="78" spans="2:17" x14ac:dyDescent="0.25">
      <c r="B78" s="82">
        <v>1</v>
      </c>
      <c r="C78" s="12">
        <v>1.83772268236293E-16</v>
      </c>
      <c r="D78" s="83">
        <v>-1.22514845490862E-16</v>
      </c>
      <c r="E78" s="74">
        <v>-3.8224631793148944E-15</v>
      </c>
      <c r="F78" s="196"/>
      <c r="G78" s="197"/>
      <c r="H78" s="197"/>
      <c r="I78" s="197"/>
      <c r="J78" s="197"/>
      <c r="K78" s="197"/>
      <c r="L78" s="198"/>
      <c r="N78" s="13"/>
      <c r="O78" s="13"/>
      <c r="P78" s="13"/>
      <c r="Q78" s="13"/>
    </row>
    <row r="79" spans="2:17" ht="15.75" thickBot="1" x14ac:dyDescent="0.3">
      <c r="B79" s="84">
        <v>1.2251484549086198E-16</v>
      </c>
      <c r="C79" s="85">
        <v>2.4651903288156619E-32</v>
      </c>
      <c r="D79" s="86">
        <v>1</v>
      </c>
      <c r="E79" s="77">
        <v>75.400000000000006</v>
      </c>
      <c r="F79" s="196"/>
      <c r="G79" s="197"/>
      <c r="H79" s="197"/>
      <c r="I79" s="197"/>
      <c r="J79" s="197"/>
      <c r="K79" s="197"/>
      <c r="L79" s="198"/>
      <c r="N79" s="13"/>
      <c r="O79" s="13"/>
      <c r="P79" s="13"/>
      <c r="Q79" s="13"/>
    </row>
    <row r="80" spans="2:17" ht="15.75" thickBot="1" x14ac:dyDescent="0.3">
      <c r="B80" s="16">
        <v>0</v>
      </c>
      <c r="C80" s="14">
        <v>0</v>
      </c>
      <c r="D80" s="14">
        <v>0</v>
      </c>
      <c r="E80" s="15">
        <v>1</v>
      </c>
      <c r="F80" s="179"/>
      <c r="G80" s="180"/>
      <c r="H80" s="180"/>
      <c r="I80" s="180"/>
      <c r="J80" s="180"/>
      <c r="K80" s="180"/>
      <c r="L80" s="181"/>
      <c r="N80" s="13"/>
      <c r="O80" s="13"/>
      <c r="P80" s="13"/>
      <c r="Q80" s="13"/>
    </row>
  </sheetData>
  <mergeCells count="59">
    <mergeCell ref="X5:AB7"/>
    <mergeCell ref="X26:AA32"/>
    <mergeCell ref="B68:E69"/>
    <mergeCell ref="S14:U15"/>
    <mergeCell ref="S8:U9"/>
    <mergeCell ref="V8:V9"/>
    <mergeCell ref="V14:V15"/>
    <mergeCell ref="V20:V21"/>
    <mergeCell ref="V26:V27"/>
    <mergeCell ref="V32:V33"/>
    <mergeCell ref="L32:L33"/>
    <mergeCell ref="Q8:Q9"/>
    <mergeCell ref="Q14:Q15"/>
    <mergeCell ref="AB18:AB20"/>
    <mergeCell ref="B61:E62"/>
    <mergeCell ref="B54:E55"/>
    <mergeCell ref="B75:E76"/>
    <mergeCell ref="F68:L73"/>
    <mergeCell ref="F61:L66"/>
    <mergeCell ref="N8:P9"/>
    <mergeCell ref="N14:P15"/>
    <mergeCell ref="L8:L9"/>
    <mergeCell ref="L14:L15"/>
    <mergeCell ref="H32:K32"/>
    <mergeCell ref="H20:K20"/>
    <mergeCell ref="H26:K26"/>
    <mergeCell ref="N32:P33"/>
    <mergeCell ref="N26:P27"/>
    <mergeCell ref="F75:L80"/>
    <mergeCell ref="F40:L45"/>
    <mergeCell ref="F47:L52"/>
    <mergeCell ref="F54:L59"/>
    <mergeCell ref="B4:M4"/>
    <mergeCell ref="B2:M3"/>
    <mergeCell ref="B6:M6"/>
    <mergeCell ref="B10:C13"/>
    <mergeCell ref="L20:L21"/>
    <mergeCell ref="H8:K8"/>
    <mergeCell ref="H14:K14"/>
    <mergeCell ref="B5:M5"/>
    <mergeCell ref="D10:F13"/>
    <mergeCell ref="B8:F9"/>
    <mergeCell ref="B15:F15"/>
    <mergeCell ref="B16:F20"/>
    <mergeCell ref="B40:E41"/>
    <mergeCell ref="B47:E48"/>
    <mergeCell ref="X18:AA19"/>
    <mergeCell ref="Q20:Q21"/>
    <mergeCell ref="Q26:Q27"/>
    <mergeCell ref="Q32:Q33"/>
    <mergeCell ref="S32:U33"/>
    <mergeCell ref="S26:U27"/>
    <mergeCell ref="S20:U21"/>
    <mergeCell ref="L26:L27"/>
    <mergeCell ref="B32:F36"/>
    <mergeCell ref="B31:F31"/>
    <mergeCell ref="B24:F28"/>
    <mergeCell ref="N20:P21"/>
    <mergeCell ref="B23:F23"/>
  </mergeCells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F5D7-6975-4283-A051-5B10A6BD3312}">
  <sheetPr>
    <tabColor theme="1" tint="0.249977111117893"/>
  </sheetPr>
  <dimension ref="A1:M60"/>
  <sheetViews>
    <sheetView zoomScale="70" zoomScaleNormal="70" workbookViewId="0">
      <selection activeCell="L2" sqref="L1:M1048576"/>
    </sheetView>
  </sheetViews>
  <sheetFormatPr baseColWidth="10" defaultColWidth="12.85546875" defaultRowHeight="16.5" customHeight="1" x14ac:dyDescent="0.25"/>
  <cols>
    <col min="1" max="5" width="12.85546875" style="1"/>
    <col min="6" max="6" width="3.7109375" style="1" customWidth="1"/>
    <col min="7" max="7" width="8.28515625" style="1" customWidth="1"/>
    <col min="8" max="11" width="12.85546875" style="1"/>
    <col min="12" max="12" width="4.140625" style="1" customWidth="1"/>
    <col min="13" max="13" width="4.28515625" style="117" customWidth="1"/>
    <col min="14" max="16384" width="12.85546875" style="1"/>
  </cols>
  <sheetData>
    <row r="1" spans="1:12" ht="16.5" customHeight="1" x14ac:dyDescent="0.25">
      <c r="A1" s="200" t="s">
        <v>93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</row>
    <row r="2" spans="1:12" ht="16.5" customHeight="1" thickBot="1" x14ac:dyDescent="0.3">
      <c r="A2" s="118"/>
      <c r="B2" s="118"/>
      <c r="C2" s="118"/>
      <c r="D2" s="118"/>
      <c r="E2" s="118"/>
      <c r="F2" s="118"/>
      <c r="H2" s="118"/>
      <c r="I2" s="118"/>
      <c r="J2" s="118"/>
      <c r="K2" s="118"/>
      <c r="L2" s="118"/>
    </row>
    <row r="3" spans="1:12" ht="16.5" customHeight="1" thickBot="1" x14ac:dyDescent="0.3">
      <c r="A3" s="118"/>
      <c r="B3" s="187" t="s">
        <v>71</v>
      </c>
      <c r="C3" s="188"/>
      <c r="D3" s="189"/>
      <c r="E3" s="118"/>
      <c r="F3" s="118"/>
      <c r="H3" s="118"/>
      <c r="I3" s="187" t="s">
        <v>78</v>
      </c>
      <c r="J3" s="188"/>
      <c r="K3" s="189"/>
      <c r="L3" s="118"/>
    </row>
    <row r="4" spans="1:12" ht="16.5" customHeight="1" thickBot="1" x14ac:dyDescent="0.3">
      <c r="A4" s="118"/>
      <c r="B4" s="119" t="s">
        <v>91</v>
      </c>
      <c r="C4" s="120" t="s">
        <v>65</v>
      </c>
      <c r="D4" s="121" t="s">
        <v>66</v>
      </c>
      <c r="E4" s="118"/>
      <c r="F4" s="118"/>
      <c r="H4" s="118"/>
      <c r="I4" s="119"/>
      <c r="J4" s="58" t="s">
        <v>79</v>
      </c>
      <c r="K4" s="205"/>
      <c r="L4" s="118"/>
    </row>
    <row r="5" spans="1:12" ht="16.5" customHeight="1" x14ac:dyDescent="0.25">
      <c r="A5" s="118"/>
      <c r="B5" s="122" t="s">
        <v>86</v>
      </c>
      <c r="C5" s="123">
        <v>0</v>
      </c>
      <c r="D5" s="124">
        <f>RADIANS(C5)</f>
        <v>0</v>
      </c>
      <c r="E5" s="118"/>
      <c r="F5" s="118"/>
      <c r="H5" s="118"/>
      <c r="I5" s="122" t="s">
        <v>72</v>
      </c>
      <c r="J5" s="125">
        <f>K15</f>
        <v>-3.8224631793148944E-15</v>
      </c>
      <c r="K5" s="206"/>
      <c r="L5" s="118"/>
    </row>
    <row r="6" spans="1:12" ht="16.5" customHeight="1" x14ac:dyDescent="0.25">
      <c r="A6" s="118"/>
      <c r="B6" s="126" t="s">
        <v>87</v>
      </c>
      <c r="C6" s="127">
        <v>0</v>
      </c>
      <c r="D6" s="128">
        <f>RADIANS(C6)</f>
        <v>0</v>
      </c>
      <c r="E6" s="118"/>
      <c r="F6" s="118"/>
      <c r="H6" s="118"/>
      <c r="I6" s="129" t="s">
        <v>73</v>
      </c>
      <c r="J6" s="130">
        <f>K16</f>
        <v>-1.9847404969519636E-15</v>
      </c>
      <c r="K6" s="206"/>
      <c r="L6" s="118"/>
    </row>
    <row r="7" spans="1:12" ht="16.5" customHeight="1" thickBot="1" x14ac:dyDescent="0.3">
      <c r="A7" s="118"/>
      <c r="B7" s="126" t="s">
        <v>88</v>
      </c>
      <c r="C7" s="127">
        <v>0</v>
      </c>
      <c r="D7" s="128">
        <f>RADIANS(C7)</f>
        <v>0</v>
      </c>
      <c r="E7" s="118"/>
      <c r="F7" s="118"/>
      <c r="H7" s="118"/>
      <c r="I7" s="129" t="s">
        <v>74</v>
      </c>
      <c r="J7" s="131">
        <f>K17</f>
        <v>75.400000000000006</v>
      </c>
      <c r="K7" s="207"/>
      <c r="L7" s="118"/>
    </row>
    <row r="8" spans="1:12" ht="16.5" customHeight="1" thickBot="1" x14ac:dyDescent="0.3">
      <c r="A8" s="118"/>
      <c r="B8" s="126" t="s">
        <v>89</v>
      </c>
      <c r="C8" s="127">
        <v>0</v>
      </c>
      <c r="D8" s="128">
        <f>RADIANS(C8)</f>
        <v>0</v>
      </c>
      <c r="E8" s="118"/>
      <c r="F8" s="118"/>
      <c r="H8" s="118"/>
      <c r="I8" s="132"/>
      <c r="J8" s="119" t="s">
        <v>80</v>
      </c>
      <c r="K8" s="58" t="s">
        <v>66</v>
      </c>
      <c r="L8" s="118"/>
    </row>
    <row r="9" spans="1:12" ht="16.5" customHeight="1" thickBot="1" x14ac:dyDescent="0.3">
      <c r="A9" s="118"/>
      <c r="B9" s="9" t="s">
        <v>90</v>
      </c>
      <c r="C9" s="133">
        <v>0</v>
      </c>
      <c r="D9" s="134">
        <f>RADIANS(C9)</f>
        <v>0</v>
      </c>
      <c r="E9" s="118"/>
      <c r="F9" s="118"/>
      <c r="H9" s="118"/>
      <c r="I9" s="129" t="s">
        <v>75</v>
      </c>
      <c r="J9" s="125">
        <f>DEGREES(K9)+C6-C7+C8</f>
        <v>0</v>
      </c>
      <c r="K9" s="138">
        <f>(ATAN2(J17/COS(K10),I17/COS(K10)))</f>
        <v>0</v>
      </c>
      <c r="L9" s="118"/>
    </row>
    <row r="10" spans="1:12" ht="16.5" customHeight="1" thickBot="1" x14ac:dyDescent="0.3">
      <c r="A10" s="118"/>
      <c r="B10" s="118"/>
      <c r="C10" s="135"/>
      <c r="D10" s="135"/>
      <c r="E10" s="118"/>
      <c r="F10" s="118"/>
      <c r="H10" s="118"/>
      <c r="I10" s="129" t="s">
        <v>76</v>
      </c>
      <c r="J10" s="125">
        <f>DEGREES(K10)</f>
        <v>-7.0195835743237771E-15</v>
      </c>
      <c r="K10" s="136">
        <f>ATAN2((I17^2+J17^2)^0.5,-H17)</f>
        <v>-1.22514845490862E-16</v>
      </c>
      <c r="L10" s="118"/>
    </row>
    <row r="11" spans="1:12" ht="16.5" customHeight="1" thickBot="1" x14ac:dyDescent="0.3">
      <c r="H11" s="118"/>
      <c r="I11" s="137" t="s">
        <v>77</v>
      </c>
      <c r="J11" s="156">
        <f>DEGREES(K11)</f>
        <v>-7.0195835743237771E-15</v>
      </c>
      <c r="K11" s="157">
        <f>ATAN2(H15/COS(K10),H16/COS(K10))</f>
        <v>-1.22514845490862E-16</v>
      </c>
      <c r="L11" s="118"/>
    </row>
    <row r="12" spans="1:12" ht="16.5" customHeight="1" thickBot="1" x14ac:dyDescent="0.3">
      <c r="A12" s="187" t="s">
        <v>67</v>
      </c>
      <c r="B12" s="188"/>
      <c r="C12" s="188"/>
      <c r="D12" s="188"/>
      <c r="E12" s="189"/>
      <c r="H12" s="118"/>
      <c r="I12" s="118"/>
      <c r="J12" s="118"/>
      <c r="K12" s="118"/>
      <c r="L12" s="118"/>
    </row>
    <row r="13" spans="1:12" ht="16.5" customHeight="1" thickBot="1" x14ac:dyDescent="0.3">
      <c r="A13" s="98" t="s">
        <v>61</v>
      </c>
      <c r="B13" s="99" t="s">
        <v>62</v>
      </c>
      <c r="C13" s="99" t="s">
        <v>115</v>
      </c>
      <c r="D13" s="99" t="s">
        <v>37</v>
      </c>
      <c r="E13" s="100" t="s">
        <v>38</v>
      </c>
      <c r="F13" s="148"/>
      <c r="H13" s="176" t="s">
        <v>68</v>
      </c>
      <c r="I13" s="177"/>
      <c r="J13" s="177"/>
      <c r="K13" s="178"/>
    </row>
    <row r="14" spans="1:12" ht="16.5" customHeight="1" thickBot="1" x14ac:dyDescent="0.3">
      <c r="A14" s="98">
        <v>1</v>
      </c>
      <c r="B14" s="104">
        <f>D5+RADIANS(180)</f>
        <v>3.1415926535897931</v>
      </c>
      <c r="C14" s="104">
        <f>RADIANS(90)</f>
        <v>1.5707963267948966</v>
      </c>
      <c r="D14" s="104">
        <v>0</v>
      </c>
      <c r="E14" s="105">
        <v>28</v>
      </c>
      <c r="F14" s="149"/>
      <c r="H14" s="146" t="s">
        <v>100</v>
      </c>
      <c r="I14" s="147" t="s">
        <v>101</v>
      </c>
      <c r="J14" s="147" t="s">
        <v>102</v>
      </c>
      <c r="K14" s="11"/>
    </row>
    <row r="15" spans="1:12" ht="16.5" customHeight="1" thickBot="1" x14ac:dyDescent="0.3">
      <c r="A15" s="98">
        <v>2</v>
      </c>
      <c r="B15" s="104">
        <f>D6+RADIANS(90)</f>
        <v>1.5707963267948966</v>
      </c>
      <c r="C15" s="104">
        <f>RADIANS(0)</f>
        <v>0</v>
      </c>
      <c r="D15" s="104">
        <v>16.2</v>
      </c>
      <c r="E15" s="105">
        <v>0</v>
      </c>
      <c r="F15" s="149"/>
      <c r="G15" s="58" t="s">
        <v>97</v>
      </c>
      <c r="H15" s="108" cm="1">
        <f t="array" ref="H15:K18">MMULT(MMULT(MMULT(B22:E25,B29:E32),B36:E39),(MMULT(MMULT(B43:E46,B50:E53),B57:E60)))</f>
        <v>1</v>
      </c>
      <c r="I15" s="108">
        <v>1.22514845490862E-16</v>
      </c>
      <c r="J15" s="109">
        <v>-1.22514845490862E-16</v>
      </c>
      <c r="K15" s="110">
        <v>-3.8224631793148944E-15</v>
      </c>
      <c r="L15" s="12">
        <f>SQRT(H15^2 + I15^2 + J15^2)</f>
        <v>1</v>
      </c>
    </row>
    <row r="16" spans="1:12" ht="16.5" customHeight="1" thickBot="1" x14ac:dyDescent="0.3">
      <c r="A16" s="98">
        <v>3</v>
      </c>
      <c r="B16" s="104">
        <f>D7+RADIANS(0)</f>
        <v>0</v>
      </c>
      <c r="C16" s="104">
        <f>RADIANS(0)</f>
        <v>0</v>
      </c>
      <c r="D16" s="104">
        <v>16.2</v>
      </c>
      <c r="E16" s="105">
        <v>0</v>
      </c>
      <c r="F16" s="149"/>
      <c r="G16" s="28" t="s">
        <v>98</v>
      </c>
      <c r="H16" s="108">
        <v>-1.22514845490862E-16</v>
      </c>
      <c r="I16" s="108">
        <v>1</v>
      </c>
      <c r="J16" s="109">
        <v>2.4651903288156619E-32</v>
      </c>
      <c r="K16" s="110">
        <v>-1.9847404969519636E-15</v>
      </c>
      <c r="L16" s="12">
        <f>SQRT(H16^2 + I16^2 + J16^2)</f>
        <v>1</v>
      </c>
    </row>
    <row r="17" spans="1:12" ht="16.5" customHeight="1" thickBot="1" x14ac:dyDescent="0.3">
      <c r="A17" s="98">
        <v>4</v>
      </c>
      <c r="B17" s="104">
        <f>D8+RADIANS(90)</f>
        <v>1.5707963267948966</v>
      </c>
      <c r="C17" s="104">
        <f>RADIANS(90)</f>
        <v>1.5707963267948966</v>
      </c>
      <c r="D17" s="104">
        <v>0</v>
      </c>
      <c r="E17" s="105">
        <v>0</v>
      </c>
      <c r="F17" s="149"/>
      <c r="G17" s="29" t="s">
        <v>99</v>
      </c>
      <c r="H17" s="111">
        <v>1.22514845490862E-16</v>
      </c>
      <c r="I17" s="111">
        <v>0</v>
      </c>
      <c r="J17" s="112">
        <v>1</v>
      </c>
      <c r="K17" s="113">
        <v>75.400000000000006</v>
      </c>
      <c r="L17" s="12">
        <f>SQRT(H17^2 + I17^2 + J17^2)</f>
        <v>1</v>
      </c>
    </row>
    <row r="18" spans="1:12" ht="16.5" customHeight="1" thickBot="1" x14ac:dyDescent="0.3">
      <c r="A18" s="101">
        <v>5</v>
      </c>
      <c r="B18" s="106">
        <f>D9+RADIANS(0)</f>
        <v>0</v>
      </c>
      <c r="C18" s="106">
        <f>RADIANS(0)</f>
        <v>0</v>
      </c>
      <c r="D18" s="106">
        <v>0</v>
      </c>
      <c r="E18" s="107">
        <v>15</v>
      </c>
      <c r="F18" s="149"/>
      <c r="H18" s="114">
        <v>0</v>
      </c>
      <c r="I18" s="115">
        <v>0</v>
      </c>
      <c r="J18" s="115">
        <v>0</v>
      </c>
      <c r="K18" s="116">
        <v>1</v>
      </c>
    </row>
    <row r="19" spans="1:12" ht="16.5" customHeight="1" thickTop="1" thickBot="1" x14ac:dyDescent="0.3"/>
    <row r="20" spans="1:12" ht="16.5" customHeight="1" thickBot="1" x14ac:dyDescent="0.3">
      <c r="B20" s="170" t="s">
        <v>53</v>
      </c>
      <c r="C20" s="171"/>
      <c r="D20" s="171"/>
      <c r="E20" s="172"/>
      <c r="H20" s="187" t="s">
        <v>70</v>
      </c>
      <c r="I20" s="189"/>
    </row>
    <row r="21" spans="1:12" ht="16.5" customHeight="1" thickBot="1" x14ac:dyDescent="0.3">
      <c r="B21" s="9" t="s">
        <v>94</v>
      </c>
      <c r="C21" s="10" t="s">
        <v>95</v>
      </c>
      <c r="D21" s="10" t="s">
        <v>96</v>
      </c>
      <c r="E21" s="11"/>
      <c r="H21" s="58"/>
      <c r="I21" s="6" t="s">
        <v>65</v>
      </c>
    </row>
    <row r="22" spans="1:12" ht="16.5" customHeight="1" x14ac:dyDescent="0.25">
      <c r="A22" s="58" t="s">
        <v>97</v>
      </c>
      <c r="B22" s="75">
        <f>COS(B14)</f>
        <v>-1</v>
      </c>
      <c r="C22" s="75">
        <f>-SIN(B14)*COS(C14)</f>
        <v>-7.5049436828248946E-33</v>
      </c>
      <c r="D22" s="91">
        <f>SIN(B14)*SIN(C14)</f>
        <v>1.22514845490862E-16</v>
      </c>
      <c r="E22" s="32">
        <f>D14*COS(B14)</f>
        <v>0</v>
      </c>
      <c r="F22" s="12">
        <f>SQRT(B22^2 + C22^2 + D22^2)</f>
        <v>1</v>
      </c>
      <c r="H22" s="139" t="s">
        <v>72</v>
      </c>
      <c r="I22" s="140">
        <v>0</v>
      </c>
    </row>
    <row r="23" spans="1:12" ht="16.5" customHeight="1" x14ac:dyDescent="0.25">
      <c r="A23" s="28" t="s">
        <v>98</v>
      </c>
      <c r="B23" s="21">
        <f>SIN(B14)</f>
        <v>1.22514845490862E-16</v>
      </c>
      <c r="C23" s="75">
        <f>COS(B14)*COS(C14)</f>
        <v>-6.1257422745431001E-17</v>
      </c>
      <c r="D23" s="91">
        <f>-COS(B14)*SIN(C14)</f>
        <v>1</v>
      </c>
      <c r="E23" s="32">
        <f>D14*SIN(B14)</f>
        <v>0</v>
      </c>
      <c r="F23" s="12">
        <f>SQRT(B23^2 + C23^2 + D23^2)</f>
        <v>1</v>
      </c>
      <c r="H23" s="141" t="s">
        <v>73</v>
      </c>
      <c r="I23" s="142">
        <v>0</v>
      </c>
    </row>
    <row r="24" spans="1:12" ht="16.5" customHeight="1" thickBot="1" x14ac:dyDescent="0.3">
      <c r="A24" s="29" t="s">
        <v>99</v>
      </c>
      <c r="B24" s="93">
        <v>0</v>
      </c>
      <c r="C24" s="93">
        <f>SIN(C14)</f>
        <v>1</v>
      </c>
      <c r="D24" s="94">
        <f>COS(C14)</f>
        <v>6.1257422745431001E-17</v>
      </c>
      <c r="E24" s="33">
        <f>E14</f>
        <v>28</v>
      </c>
      <c r="F24" s="12">
        <f>SQRT(B24^2 + C24^2 + D24^2)</f>
        <v>1</v>
      </c>
      <c r="H24" s="141" t="s">
        <v>74</v>
      </c>
      <c r="I24" s="142">
        <v>0</v>
      </c>
    </row>
    <row r="25" spans="1:12" ht="16.5" customHeight="1" thickBot="1" x14ac:dyDescent="0.3">
      <c r="B25" s="23">
        <v>0</v>
      </c>
      <c r="C25" s="24">
        <v>0</v>
      </c>
      <c r="D25" s="24">
        <v>0</v>
      </c>
      <c r="E25" s="33">
        <v>1</v>
      </c>
      <c r="F25" s="150"/>
      <c r="H25" s="143" t="s">
        <v>83</v>
      </c>
      <c r="I25" s="142">
        <v>0</v>
      </c>
    </row>
    <row r="26" spans="1:12" ht="16.5" customHeight="1" thickBot="1" x14ac:dyDescent="0.3">
      <c r="H26" s="143" t="s">
        <v>84</v>
      </c>
      <c r="I26" s="142">
        <v>0</v>
      </c>
    </row>
    <row r="27" spans="1:12" ht="16.5" customHeight="1" thickBot="1" x14ac:dyDescent="0.3">
      <c r="B27" s="170" t="s">
        <v>54</v>
      </c>
      <c r="C27" s="171"/>
      <c r="D27" s="171"/>
      <c r="E27" s="172"/>
      <c r="H27" s="144" t="s">
        <v>85</v>
      </c>
      <c r="I27" s="145">
        <v>0</v>
      </c>
    </row>
    <row r="28" spans="1:12" ht="16.5" customHeight="1" thickBot="1" x14ac:dyDescent="0.3">
      <c r="B28" s="9" t="s">
        <v>103</v>
      </c>
      <c r="C28" s="10" t="s">
        <v>104</v>
      </c>
      <c r="D28" s="10" t="s">
        <v>105</v>
      </c>
      <c r="E28" s="11"/>
    </row>
    <row r="29" spans="1:12" ht="16.5" customHeight="1" x14ac:dyDescent="0.25">
      <c r="A29" s="58" t="s">
        <v>94</v>
      </c>
      <c r="B29" s="75">
        <f>COS(B15)</f>
        <v>6.1257422745431001E-17</v>
      </c>
      <c r="C29" s="75">
        <f>-SIN(B15)*COS(C15)</f>
        <v>-1</v>
      </c>
      <c r="D29" s="91">
        <f>SIN(B15)*SIN(C15)</f>
        <v>0</v>
      </c>
      <c r="E29" s="32">
        <f>D15*COS(B15)</f>
        <v>9.9237024847598221E-16</v>
      </c>
      <c r="F29" s="12">
        <f>SQRT(B29^2 + C29^2 + D29^2)</f>
        <v>1</v>
      </c>
    </row>
    <row r="30" spans="1:12" ht="16.5" customHeight="1" x14ac:dyDescent="0.25">
      <c r="A30" s="28" t="s">
        <v>95</v>
      </c>
      <c r="B30" s="21">
        <f>SIN(B15)</f>
        <v>1</v>
      </c>
      <c r="C30" s="75">
        <f>COS(B15)*COS(C15)</f>
        <v>6.1257422745431001E-17</v>
      </c>
      <c r="D30" s="91">
        <f>-COS(B15)*SIN(C15)</f>
        <v>0</v>
      </c>
      <c r="E30" s="32">
        <f>D15*SIN(B15)</f>
        <v>16.2</v>
      </c>
      <c r="F30" s="12">
        <f>SQRT(B30^2 + C30^2 + D30^2)</f>
        <v>1</v>
      </c>
    </row>
    <row r="31" spans="1:12" ht="16.5" customHeight="1" thickBot="1" x14ac:dyDescent="0.3">
      <c r="A31" s="29" t="s">
        <v>96</v>
      </c>
      <c r="B31" s="93">
        <v>0</v>
      </c>
      <c r="C31" s="93">
        <f>SIN(C15)</f>
        <v>0</v>
      </c>
      <c r="D31" s="94">
        <f>COS(C15)</f>
        <v>1</v>
      </c>
      <c r="E31" s="33">
        <f>E15</f>
        <v>0</v>
      </c>
      <c r="F31" s="12">
        <f>SQRT(B31^2 + C31^2 + D31^2)</f>
        <v>1</v>
      </c>
    </row>
    <row r="32" spans="1:12" ht="16.5" customHeight="1" thickBot="1" x14ac:dyDescent="0.3">
      <c r="B32" s="23">
        <v>0</v>
      </c>
      <c r="C32" s="24">
        <v>0</v>
      </c>
      <c r="D32" s="24">
        <v>0</v>
      </c>
      <c r="E32" s="33">
        <v>1</v>
      </c>
      <c r="F32" s="150"/>
    </row>
    <row r="33" spans="1:6" ht="16.5" customHeight="1" thickBot="1" x14ac:dyDescent="0.3"/>
    <row r="34" spans="1:6" ht="16.5" customHeight="1" x14ac:dyDescent="0.25">
      <c r="B34" s="170" t="s">
        <v>55</v>
      </c>
      <c r="C34" s="171"/>
      <c r="D34" s="171"/>
      <c r="E34" s="172"/>
    </row>
    <row r="35" spans="1:6" ht="16.5" customHeight="1" thickBot="1" x14ac:dyDescent="0.3">
      <c r="B35" s="9" t="s">
        <v>106</v>
      </c>
      <c r="C35" s="10" t="s">
        <v>107</v>
      </c>
      <c r="D35" s="10" t="s">
        <v>108</v>
      </c>
      <c r="E35" s="11"/>
    </row>
    <row r="36" spans="1:6" ht="16.5" customHeight="1" x14ac:dyDescent="0.25">
      <c r="A36" s="58" t="s">
        <v>103</v>
      </c>
      <c r="B36" s="75">
        <f>COS(B16)</f>
        <v>1</v>
      </c>
      <c r="C36" s="75">
        <f>-SIN(B16)*COS(C16)</f>
        <v>0</v>
      </c>
      <c r="D36" s="91">
        <f>SIN(B16)*SIN(C16)</f>
        <v>0</v>
      </c>
      <c r="E36" s="32">
        <f>D16*COS(B16)</f>
        <v>16.2</v>
      </c>
      <c r="F36" s="12">
        <f>SQRT(B36^2 + C36^2 + D36^2)</f>
        <v>1</v>
      </c>
    </row>
    <row r="37" spans="1:6" ht="16.5" customHeight="1" x14ac:dyDescent="0.25">
      <c r="A37" s="28" t="s">
        <v>104</v>
      </c>
      <c r="B37" s="21">
        <f>SIN(B16)</f>
        <v>0</v>
      </c>
      <c r="C37" s="75">
        <f>COS(B16)*COS(C16)</f>
        <v>1</v>
      </c>
      <c r="D37" s="91">
        <f>-COS(B16)*SIN(C16)</f>
        <v>0</v>
      </c>
      <c r="E37" s="32">
        <f>D16*SIN(B16)</f>
        <v>0</v>
      </c>
      <c r="F37" s="12">
        <f>SQRT(B37^2 + C37^2 + D37^2)</f>
        <v>1</v>
      </c>
    </row>
    <row r="38" spans="1:6" ht="16.5" customHeight="1" thickBot="1" x14ac:dyDescent="0.3">
      <c r="A38" s="29" t="s">
        <v>105</v>
      </c>
      <c r="B38" s="93">
        <v>0</v>
      </c>
      <c r="C38" s="93">
        <f>SIN(C16)</f>
        <v>0</v>
      </c>
      <c r="D38" s="94">
        <f>COS(C16)</f>
        <v>1</v>
      </c>
      <c r="E38" s="33">
        <f>E16</f>
        <v>0</v>
      </c>
      <c r="F38" s="12">
        <f>SQRT(B38^2 + C38^2 + D38^2)</f>
        <v>1</v>
      </c>
    </row>
    <row r="39" spans="1:6" ht="16.5" customHeight="1" thickBot="1" x14ac:dyDescent="0.3">
      <c r="B39" s="23">
        <v>0</v>
      </c>
      <c r="C39" s="24">
        <v>0</v>
      </c>
      <c r="D39" s="24">
        <v>0</v>
      </c>
      <c r="E39" s="33">
        <v>1</v>
      </c>
      <c r="F39" s="150"/>
    </row>
    <row r="40" spans="1:6" ht="16.5" customHeight="1" thickBot="1" x14ac:dyDescent="0.3"/>
    <row r="41" spans="1:6" ht="16.5" customHeight="1" x14ac:dyDescent="0.25">
      <c r="B41" s="176" t="s">
        <v>56</v>
      </c>
      <c r="C41" s="177"/>
      <c r="D41" s="177"/>
      <c r="E41" s="178"/>
      <c r="F41" s="31"/>
    </row>
    <row r="42" spans="1:6" ht="16.5" customHeight="1" thickBot="1" x14ac:dyDescent="0.3">
      <c r="B42" s="9" t="s">
        <v>109</v>
      </c>
      <c r="C42" s="10" t="s">
        <v>110</v>
      </c>
      <c r="D42" s="10" t="s">
        <v>111</v>
      </c>
      <c r="E42" s="11"/>
    </row>
    <row r="43" spans="1:6" ht="16.5" customHeight="1" x14ac:dyDescent="0.25">
      <c r="A43" s="58" t="s">
        <v>106</v>
      </c>
      <c r="B43" s="75">
        <f>COS(B17)</f>
        <v>6.1257422745431001E-17</v>
      </c>
      <c r="C43" s="75">
        <f>-SIN(B17)*COS(C17)</f>
        <v>-6.1257422745431001E-17</v>
      </c>
      <c r="D43" s="91">
        <f>SIN(B17)*SIN(C17)</f>
        <v>1</v>
      </c>
      <c r="E43" s="32">
        <f>D17*COS(B17)</f>
        <v>0</v>
      </c>
      <c r="F43" s="12">
        <f>SQRT(B43^2 + C43^2 + D43^2)</f>
        <v>1</v>
      </c>
    </row>
    <row r="44" spans="1:6" ht="16.5" customHeight="1" x14ac:dyDescent="0.25">
      <c r="A44" s="28" t="s">
        <v>107</v>
      </c>
      <c r="B44" s="21">
        <f>SIN(B17)</f>
        <v>1</v>
      </c>
      <c r="C44" s="75">
        <f>COS(B17)*COS(C17)</f>
        <v>3.7524718414124473E-33</v>
      </c>
      <c r="D44" s="91">
        <f>-COS(B17)*SIN(C17)</f>
        <v>-6.1257422745431001E-17</v>
      </c>
      <c r="E44" s="32">
        <f>D17*SIN(B17)</f>
        <v>0</v>
      </c>
      <c r="F44" s="12">
        <f>SQRT(B44^2 + C44^2 + D44^2)</f>
        <v>1</v>
      </c>
    </row>
    <row r="45" spans="1:6" ht="16.5" customHeight="1" thickBot="1" x14ac:dyDescent="0.3">
      <c r="A45" s="29" t="s">
        <v>108</v>
      </c>
      <c r="B45" s="93">
        <v>0</v>
      </c>
      <c r="C45" s="93">
        <f>SIN(C17)</f>
        <v>1</v>
      </c>
      <c r="D45" s="94">
        <f>COS(C17)</f>
        <v>6.1257422745431001E-17</v>
      </c>
      <c r="E45" s="33">
        <f>E17</f>
        <v>0</v>
      </c>
      <c r="F45" s="12">
        <f>SQRT(B45^2 + C45^2 + D45^2)</f>
        <v>1</v>
      </c>
    </row>
    <row r="46" spans="1:6" ht="16.5" customHeight="1" thickBot="1" x14ac:dyDescent="0.3">
      <c r="B46" s="23">
        <v>0</v>
      </c>
      <c r="C46" s="24">
        <v>0</v>
      </c>
      <c r="D46" s="24">
        <v>0</v>
      </c>
      <c r="E46" s="33">
        <v>1</v>
      </c>
      <c r="F46" s="150"/>
    </row>
    <row r="47" spans="1:6" ht="16.5" customHeight="1" thickBot="1" x14ac:dyDescent="0.3"/>
    <row r="48" spans="1:6" ht="16.5" customHeight="1" x14ac:dyDescent="0.25">
      <c r="B48" s="176" t="s">
        <v>57</v>
      </c>
      <c r="C48" s="177"/>
      <c r="D48" s="177"/>
      <c r="E48" s="178"/>
      <c r="F48" s="31"/>
    </row>
    <row r="49" spans="1:6" ht="16.5" customHeight="1" thickBot="1" x14ac:dyDescent="0.3">
      <c r="B49" s="9" t="s">
        <v>112</v>
      </c>
      <c r="C49" s="10" t="s">
        <v>113</v>
      </c>
      <c r="D49" s="10" t="s">
        <v>114</v>
      </c>
      <c r="E49" s="11"/>
    </row>
    <row r="50" spans="1:6" ht="16.5" customHeight="1" x14ac:dyDescent="0.25">
      <c r="A50" s="58" t="s">
        <v>109</v>
      </c>
      <c r="B50" s="75">
        <f>COS(B18)</f>
        <v>1</v>
      </c>
      <c r="C50" s="75">
        <f>-SIN(B18)*COS(C18)</f>
        <v>0</v>
      </c>
      <c r="D50" s="91">
        <f>SIN(B18)*SIN(C18)</f>
        <v>0</v>
      </c>
      <c r="E50" s="32">
        <f>D18*COS(B18)</f>
        <v>0</v>
      </c>
      <c r="F50" s="12">
        <f>SQRT(B50^2 + C50^2 + D50^2)</f>
        <v>1</v>
      </c>
    </row>
    <row r="51" spans="1:6" ht="16.5" customHeight="1" x14ac:dyDescent="0.25">
      <c r="A51" s="28" t="s">
        <v>110</v>
      </c>
      <c r="B51" s="21">
        <f>SIN(B18)</f>
        <v>0</v>
      </c>
      <c r="C51" s="75">
        <f>COS(B18)*COS(C18)</f>
        <v>1</v>
      </c>
      <c r="D51" s="91">
        <f>-COS(B18)*SIN(C18)</f>
        <v>0</v>
      </c>
      <c r="E51" s="32">
        <f>D18*SIN(B18)</f>
        <v>0</v>
      </c>
      <c r="F51" s="12">
        <f>SQRT(B51^2 + C51^2 + D51^2)</f>
        <v>1</v>
      </c>
    </row>
    <row r="52" spans="1:6" ht="16.5" customHeight="1" thickBot="1" x14ac:dyDescent="0.3">
      <c r="A52" s="29" t="s">
        <v>111</v>
      </c>
      <c r="B52" s="93">
        <v>0</v>
      </c>
      <c r="C52" s="93">
        <f>SIN(C18)</f>
        <v>0</v>
      </c>
      <c r="D52" s="94">
        <f>COS(C18)</f>
        <v>1</v>
      </c>
      <c r="E52" s="33">
        <f>E18</f>
        <v>15</v>
      </c>
      <c r="F52" s="12">
        <f>SQRT(B52^2 + C52^2 + D52^2)</f>
        <v>1</v>
      </c>
    </row>
    <row r="53" spans="1:6" ht="16.5" customHeight="1" thickBot="1" x14ac:dyDescent="0.3">
      <c r="B53" s="23">
        <v>0</v>
      </c>
      <c r="C53" s="24">
        <v>0</v>
      </c>
      <c r="D53" s="24">
        <v>0</v>
      </c>
      <c r="E53" s="33">
        <v>1</v>
      </c>
      <c r="F53" s="150"/>
    </row>
    <row r="55" spans="1:6" ht="16.5" customHeight="1" thickBot="1" x14ac:dyDescent="0.3"/>
    <row r="56" spans="1:6" ht="16.5" customHeight="1" thickBot="1" x14ac:dyDescent="0.3">
      <c r="B56" s="202" t="s">
        <v>69</v>
      </c>
      <c r="C56" s="203"/>
      <c r="D56" s="203"/>
      <c r="E56" s="204"/>
      <c r="F56" s="31"/>
    </row>
    <row r="57" spans="1:6" ht="16.5" customHeight="1" x14ac:dyDescent="0.25">
      <c r="B57" s="90">
        <f>COS(RADIANS(I27))*COS(RADIANS(I26))</f>
        <v>1</v>
      </c>
      <c r="C57" s="21">
        <f>COS(RADIANS(I27))*SIN(RADIANS(I26))*SIN(RADIANS(I25))-SIN(RADIANS(I27))*COS(RADIANS(I25))</f>
        <v>0</v>
      </c>
      <c r="D57" s="91">
        <f>COS(RADIANS(I27))*SIN(RADIANS(I26))*COS(RADIANS(I25))+SIN(RADIANS(I27))*SIN(RADIANS(I25))</f>
        <v>0</v>
      </c>
      <c r="E57" s="32">
        <f>I22</f>
        <v>0</v>
      </c>
      <c r="F57" s="12">
        <f>SQRT(B57^2 + C57^2 + D57^2)</f>
        <v>1</v>
      </c>
    </row>
    <row r="58" spans="1:6" ht="16.5" customHeight="1" x14ac:dyDescent="0.25">
      <c r="B58" s="90">
        <f>SIN(RADIANS(I27))*COS(RADIANS(I26))</f>
        <v>0</v>
      </c>
      <c r="C58" s="21">
        <f>SIN(RADIANS(I27))*SIN(RADIANS(I26))*SIN(RADIANS(I25))+COS(RADIANS(I27))*COS(RADIANS(I25))</f>
        <v>1</v>
      </c>
      <c r="D58" s="91">
        <f>SIN(RADIANS(I27))*SIN(RADIANS(I26))*COS(RADIANS(I25))-COS(RADIANS(I27))*SIN(RADIANS(I25))</f>
        <v>0</v>
      </c>
      <c r="E58" s="32">
        <f>I23</f>
        <v>0</v>
      </c>
      <c r="F58" s="12">
        <f>SQRT(B58^2 + C58^2 + D58^2)</f>
        <v>1</v>
      </c>
    </row>
    <row r="59" spans="1:6" ht="16.5" customHeight="1" thickBot="1" x14ac:dyDescent="0.3">
      <c r="B59" s="92">
        <f>-SIN(RADIANS(I26))</f>
        <v>0</v>
      </c>
      <c r="C59" s="93">
        <f>COS(RADIANS(I26))*SIN(RADIANS(I25))</f>
        <v>0</v>
      </c>
      <c r="D59" s="94">
        <f>COS(RADIANS(I26))*COS(RADIANS(I25))</f>
        <v>1</v>
      </c>
      <c r="E59" s="33">
        <f>I24</f>
        <v>0</v>
      </c>
      <c r="F59" s="12">
        <f>SQRT(B59^2 + C59^2 + D59^2)</f>
        <v>1</v>
      </c>
    </row>
    <row r="60" spans="1:6" ht="16.5" customHeight="1" thickBot="1" x14ac:dyDescent="0.3">
      <c r="B60" s="23">
        <v>0</v>
      </c>
      <c r="C60" s="24">
        <v>0</v>
      </c>
      <c r="D60" s="24">
        <v>0</v>
      </c>
      <c r="E60" s="25">
        <v>1</v>
      </c>
      <c r="F60" s="12"/>
    </row>
  </sheetData>
  <mergeCells count="13">
    <mergeCell ref="A1:L1"/>
    <mergeCell ref="H13:K13"/>
    <mergeCell ref="B20:E20"/>
    <mergeCell ref="B56:E56"/>
    <mergeCell ref="B48:E48"/>
    <mergeCell ref="B41:E41"/>
    <mergeCell ref="B34:E34"/>
    <mergeCell ref="B27:E27"/>
    <mergeCell ref="H20:I20"/>
    <mergeCell ref="B3:D3"/>
    <mergeCell ref="I3:K3"/>
    <mergeCell ref="K4:K7"/>
    <mergeCell ref="A12:E12"/>
  </mergeCells>
  <phoneticPr fontId="3" type="noConversion"/>
  <conditionalFormatting sqref="F22:F24 L15:L17 F29:F31 F36:F38 F43:F45 F50:F52 F57:F59">
    <cfRule type="colorScale" priority="1">
      <colorScale>
        <cfvo type="num" val="0"/>
        <cfvo type="num" val="1"/>
        <color rgb="FFFF0000"/>
        <color rgb="FF00B050"/>
      </colorScale>
    </cfRule>
  </conditionalFormatting>
  <conditionalFormatting sqref="J25">
    <cfRule type="iconSet" priority="2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6724-E447-4A00-B028-EE8298611340}">
  <sheetPr>
    <tabColor rgb="FF00B050"/>
  </sheetPr>
  <dimension ref="A1:R61"/>
  <sheetViews>
    <sheetView tabSelected="1" zoomScale="70" zoomScaleNormal="70" workbookViewId="0">
      <selection activeCell="A20" sqref="A20:L20"/>
    </sheetView>
  </sheetViews>
  <sheetFormatPr baseColWidth="10" defaultRowHeight="15" x14ac:dyDescent="0.25"/>
  <cols>
    <col min="2" max="2" width="12" customWidth="1"/>
    <col min="4" max="4" width="11.42578125" customWidth="1"/>
    <col min="6" max="6" width="12.7109375" customWidth="1"/>
    <col min="9" max="9" width="14.85546875" bestFit="1" customWidth="1"/>
  </cols>
  <sheetData>
    <row r="1" spans="1:16" x14ac:dyDescent="0.25">
      <c r="A1" s="200" t="s">
        <v>93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</row>
    <row r="2" spans="1:16" ht="15.75" thickBot="1" x14ac:dyDescent="0.3">
      <c r="A2" s="118"/>
      <c r="B2" s="118"/>
      <c r="C2" s="118"/>
      <c r="D2" s="118"/>
      <c r="E2" s="118"/>
      <c r="F2" s="1"/>
      <c r="K2" s="118"/>
      <c r="L2" s="118"/>
      <c r="M2" s="118"/>
      <c r="N2" s="118"/>
      <c r="O2" s="118"/>
    </row>
    <row r="3" spans="1:16" ht="15.75" thickBot="1" x14ac:dyDescent="0.3">
      <c r="A3" s="118"/>
      <c r="B3" s="187" t="s">
        <v>121</v>
      </c>
      <c r="C3" s="188"/>
      <c r="D3" s="189"/>
      <c r="E3" s="118"/>
      <c r="G3" s="208" t="s">
        <v>126</v>
      </c>
      <c r="H3" s="209"/>
      <c r="I3" s="210"/>
      <c r="K3" s="118"/>
      <c r="L3" s="187" t="s">
        <v>78</v>
      </c>
      <c r="M3" s="188"/>
      <c r="N3" s="189"/>
      <c r="O3" s="118"/>
    </row>
    <row r="4" spans="1:16" ht="15.75" thickBot="1" x14ac:dyDescent="0.3">
      <c r="A4" s="118"/>
      <c r="B4" s="119" t="s">
        <v>91</v>
      </c>
      <c r="C4" s="120" t="s">
        <v>65</v>
      </c>
      <c r="D4" s="121" t="s">
        <v>66</v>
      </c>
      <c r="E4" s="118"/>
      <c r="G4" s="211" t="s">
        <v>125</v>
      </c>
      <c r="H4" s="212"/>
      <c r="I4" s="152">
        <v>0</v>
      </c>
      <c r="K4" s="118"/>
      <c r="L4" s="132"/>
      <c r="M4" s="58" t="s">
        <v>79</v>
      </c>
      <c r="N4" s="205"/>
      <c r="O4" s="118"/>
    </row>
    <row r="5" spans="1:16" ht="15" customHeight="1" thickBot="1" x14ac:dyDescent="0.3">
      <c r="A5" s="118"/>
      <c r="B5" s="122" t="s">
        <v>86</v>
      </c>
      <c r="C5" s="123">
        <v>45</v>
      </c>
      <c r="D5" s="124">
        <f>RADIANS(C5)</f>
        <v>0.78539816339744828</v>
      </c>
      <c r="E5" s="118"/>
      <c r="G5" s="213" t="s">
        <v>127</v>
      </c>
      <c r="H5" s="214"/>
      <c r="I5" s="153">
        <v>0</v>
      </c>
      <c r="J5">
        <f>RADIANS(I5)</f>
        <v>0</v>
      </c>
      <c r="K5" s="118"/>
      <c r="L5" s="122" t="s">
        <v>72</v>
      </c>
      <c r="M5" s="130">
        <f>COS(D5)*M13 + COS(D5+J5)*(SIN(D8+J5)*(COS(D9)*I4))</f>
        <v>23.7</v>
      </c>
      <c r="N5" s="206"/>
      <c r="O5" s="154"/>
    </row>
    <row r="6" spans="1:16" ht="15" customHeight="1" x14ac:dyDescent="0.25">
      <c r="A6" s="118"/>
      <c r="B6" s="126" t="s">
        <v>87</v>
      </c>
      <c r="C6" s="127">
        <v>45</v>
      </c>
      <c r="D6" s="128">
        <f>RADIANS(C6)</f>
        <v>0.78539816339744828</v>
      </c>
      <c r="E6" s="118"/>
      <c r="K6" s="118"/>
      <c r="L6" s="129" t="s">
        <v>73</v>
      </c>
      <c r="M6" s="130">
        <f>SIN(D5)*M13 + SIN(D5+J5)*(SIN(D8+J5)*(COS(D9)*I4))</f>
        <v>23.699999999999996</v>
      </c>
      <c r="N6" s="206"/>
      <c r="O6" s="154"/>
      <c r="P6" s="155"/>
    </row>
    <row r="7" spans="1:16" ht="15.75" thickBot="1" x14ac:dyDescent="0.3">
      <c r="A7" s="118"/>
      <c r="B7" s="126" t="s">
        <v>88</v>
      </c>
      <c r="C7" s="127">
        <v>45</v>
      </c>
      <c r="D7" s="128">
        <f>RADIANS(C7)</f>
        <v>0.78539816339744828</v>
      </c>
      <c r="E7" s="118"/>
      <c r="G7" s="215" t="s">
        <v>124</v>
      </c>
      <c r="H7" s="215"/>
      <c r="I7" s="215"/>
      <c r="K7" s="118"/>
      <c r="L7" s="129" t="s">
        <v>74</v>
      </c>
      <c r="M7" s="131">
        <f>E14+(COS(D6)*D15)+(COS(D7)*D16)+(COS(D8)*E18) + (COS(D8+J5)*(COS(D9)*I4))</f>
        <v>61.51686142824235</v>
      </c>
      <c r="N7" s="207"/>
      <c r="O7" s="154"/>
    </row>
    <row r="8" spans="1:16" ht="15.75" thickBot="1" x14ac:dyDescent="0.3">
      <c r="A8" s="118"/>
      <c r="B8" s="126" t="s">
        <v>89</v>
      </c>
      <c r="C8" s="127">
        <v>45</v>
      </c>
      <c r="D8" s="128">
        <f>RADIANS(C8)</f>
        <v>0.78539816339744828</v>
      </c>
      <c r="E8" s="118"/>
      <c r="G8" s="215" t="s">
        <v>123</v>
      </c>
      <c r="H8" s="215"/>
      <c r="I8" s="215"/>
      <c r="K8" s="118"/>
      <c r="L8" s="132"/>
      <c r="M8" s="58" t="s">
        <v>65</v>
      </c>
      <c r="N8" s="58" t="s">
        <v>66</v>
      </c>
      <c r="O8" s="118"/>
    </row>
    <row r="9" spans="1:16" ht="15.75" thickBot="1" x14ac:dyDescent="0.3">
      <c r="A9" s="118"/>
      <c r="B9" s="9" t="s">
        <v>90</v>
      </c>
      <c r="C9" s="133">
        <v>0</v>
      </c>
      <c r="D9" s="134">
        <f>RADIANS(C9)</f>
        <v>0</v>
      </c>
      <c r="E9" s="118"/>
      <c r="G9" s="216" t="s">
        <v>122</v>
      </c>
      <c r="H9" s="216"/>
      <c r="I9" s="216"/>
      <c r="K9" s="118"/>
      <c r="L9" s="129" t="s">
        <v>75</v>
      </c>
      <c r="M9" s="123" t="s">
        <v>116</v>
      </c>
      <c r="N9" s="124" t="s">
        <v>116</v>
      </c>
      <c r="O9" s="118"/>
    </row>
    <row r="10" spans="1:16" x14ac:dyDescent="0.25">
      <c r="A10" s="118"/>
      <c r="B10" s="118"/>
      <c r="C10" s="135"/>
      <c r="D10" s="135"/>
      <c r="E10" s="118"/>
      <c r="F10" s="1"/>
      <c r="G10" s="1"/>
      <c r="K10" s="118"/>
      <c r="L10" s="129" t="s">
        <v>76</v>
      </c>
      <c r="M10" s="127">
        <f>C8</f>
        <v>45</v>
      </c>
      <c r="N10" s="128">
        <f>RADIANS(M10)</f>
        <v>0.78539816339744828</v>
      </c>
      <c r="O10" s="118"/>
    </row>
    <row r="11" spans="1:16" ht="15.75" thickBot="1" x14ac:dyDescent="0.3">
      <c r="A11" s="1"/>
      <c r="B11" s="1"/>
      <c r="C11" s="1"/>
      <c r="D11" s="1"/>
      <c r="E11" s="1"/>
      <c r="F11" s="1"/>
      <c r="G11" s="1"/>
      <c r="K11" s="118"/>
      <c r="L11" s="137" t="s">
        <v>77</v>
      </c>
      <c r="M11" s="133">
        <f>C5+C9+C8</f>
        <v>90</v>
      </c>
      <c r="N11" s="134">
        <f>RADIANS(M11)</f>
        <v>1.5707963267948966</v>
      </c>
      <c r="O11" s="118"/>
    </row>
    <row r="12" spans="1:16" ht="15.75" thickBot="1" x14ac:dyDescent="0.3">
      <c r="A12" s="187" t="s">
        <v>67</v>
      </c>
      <c r="B12" s="188"/>
      <c r="C12" s="188"/>
      <c r="D12" s="188"/>
      <c r="E12" s="189"/>
      <c r="F12" s="1"/>
      <c r="G12" s="1"/>
      <c r="K12" s="118"/>
      <c r="L12" s="118"/>
      <c r="M12" s="118"/>
      <c r="N12" s="118"/>
      <c r="O12" s="118"/>
    </row>
    <row r="13" spans="1:16" ht="15.75" thickBot="1" x14ac:dyDescent="0.3">
      <c r="A13" s="98" t="s">
        <v>61</v>
      </c>
      <c r="B13" s="99" t="s">
        <v>62</v>
      </c>
      <c r="C13" s="99" t="s">
        <v>115</v>
      </c>
      <c r="D13" s="99" t="s">
        <v>37</v>
      </c>
      <c r="E13" s="100" t="s">
        <v>38</v>
      </c>
      <c r="L13" s="148" t="s">
        <v>117</v>
      </c>
      <c r="M13" s="151">
        <f xml:space="preserve"> (SIN(D6)*D15)+(SIN(D7)*D16)+(SIN(D8)*E18)</f>
        <v>33.51686142824235</v>
      </c>
    </row>
    <row r="14" spans="1:16" ht="15.75" thickBot="1" x14ac:dyDescent="0.3">
      <c r="A14" s="98">
        <v>1</v>
      </c>
      <c r="B14" s="104">
        <f>D5+RADIANS(180)</f>
        <v>3.9269908169872414</v>
      </c>
      <c r="C14" s="104">
        <f>RADIANS(90)</f>
        <v>1.5707963267948966</v>
      </c>
      <c r="D14" s="104">
        <v>0</v>
      </c>
      <c r="E14" s="105">
        <v>28</v>
      </c>
    </row>
    <row r="15" spans="1:16" ht="15.75" thickBot="1" x14ac:dyDescent="0.3">
      <c r="A15" s="98">
        <v>2</v>
      </c>
      <c r="B15" s="104">
        <f>D6+RADIANS(90)</f>
        <v>2.3561944901923448</v>
      </c>
      <c r="C15" s="104">
        <f>RADIANS(0)</f>
        <v>0</v>
      </c>
      <c r="D15" s="104">
        <v>16.2</v>
      </c>
      <c r="E15" s="105">
        <v>0</v>
      </c>
    </row>
    <row r="16" spans="1:16" ht="15.75" thickBot="1" x14ac:dyDescent="0.3">
      <c r="A16" s="98">
        <v>3</v>
      </c>
      <c r="B16" s="104">
        <f>D7+RADIANS(0)</f>
        <v>0.78539816339744828</v>
      </c>
      <c r="C16" s="104">
        <f>RADIANS(0)</f>
        <v>0</v>
      </c>
      <c r="D16" s="104">
        <v>16.2</v>
      </c>
      <c r="E16" s="105">
        <v>0</v>
      </c>
    </row>
    <row r="17" spans="1:18" ht="15.75" thickBot="1" x14ac:dyDescent="0.3">
      <c r="A17" s="98">
        <v>4</v>
      </c>
      <c r="B17" s="104">
        <f>D8+RADIANS(90)</f>
        <v>2.3561944901923448</v>
      </c>
      <c r="C17" s="104">
        <f>RADIANS(90)</f>
        <v>1.5707963267948966</v>
      </c>
      <c r="D17" s="104">
        <v>0</v>
      </c>
      <c r="E17" s="105">
        <v>0</v>
      </c>
    </row>
    <row r="18" spans="1:18" ht="15.75" thickBot="1" x14ac:dyDescent="0.3">
      <c r="A18" s="101">
        <v>5</v>
      </c>
      <c r="B18" s="106">
        <f>D9+RADIANS(0)</f>
        <v>0</v>
      </c>
      <c r="C18" s="106">
        <f>RADIANS(0)</f>
        <v>0</v>
      </c>
      <c r="D18" s="106">
        <v>0</v>
      </c>
      <c r="E18" s="107">
        <v>15</v>
      </c>
    </row>
    <row r="19" spans="1:18" ht="15.75" thickTop="1" x14ac:dyDescent="0.25"/>
    <row r="20" spans="1:18" x14ac:dyDescent="0.25">
      <c r="A20" s="200" t="s">
        <v>119</v>
      </c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</row>
    <row r="21" spans="1:18" ht="15.75" thickBot="1" x14ac:dyDescent="0.3"/>
    <row r="22" spans="1:18" ht="15.75" thickBot="1" x14ac:dyDescent="0.3">
      <c r="B22" s="187" t="s">
        <v>118</v>
      </c>
      <c r="C22" s="188"/>
      <c r="D22" s="189"/>
      <c r="F22" s="187" t="s">
        <v>128</v>
      </c>
      <c r="G22" s="188"/>
      <c r="H22" s="189"/>
    </row>
    <row r="23" spans="1:18" ht="15.75" thickBot="1" x14ac:dyDescent="0.3">
      <c r="B23" s="132"/>
      <c r="C23" s="58" t="s">
        <v>79</v>
      </c>
      <c r="D23" s="205"/>
      <c r="F23" s="119" t="s">
        <v>91</v>
      </c>
      <c r="G23" s="120" t="s">
        <v>65</v>
      </c>
      <c r="H23" s="121" t="s">
        <v>66</v>
      </c>
    </row>
    <row r="24" spans="1:18" x14ac:dyDescent="0.25">
      <c r="B24" s="122" t="s">
        <v>72</v>
      </c>
      <c r="C24" s="130">
        <v>23.7</v>
      </c>
      <c r="D24" s="206"/>
      <c r="F24" s="122" t="s">
        <v>86</v>
      </c>
      <c r="G24" s="123">
        <f>DEGREES(H24)</f>
        <v>45</v>
      </c>
      <c r="H24" s="124">
        <f>ATAN2(C24,C25)</f>
        <v>0.78539816339744828</v>
      </c>
    </row>
    <row r="25" spans="1:18" x14ac:dyDescent="0.25">
      <c r="B25" s="129" t="s">
        <v>73</v>
      </c>
      <c r="C25" s="130">
        <v>23.7</v>
      </c>
      <c r="D25" s="206"/>
      <c r="F25" s="126" t="s">
        <v>87</v>
      </c>
      <c r="G25" s="127">
        <f>DEGREES(H25)</f>
        <v>45.000032968445666</v>
      </c>
      <c r="H25" s="128">
        <f>ATAN2((SQRT(C24^2 + C25^2)),C26-E14)</f>
        <v>0.78539873880537447</v>
      </c>
      <c r="I25" t="s">
        <v>120</v>
      </c>
    </row>
    <row r="26" spans="1:18" ht="15.75" thickBot="1" x14ac:dyDescent="0.3">
      <c r="B26" s="129" t="s">
        <v>74</v>
      </c>
      <c r="C26" s="131">
        <v>61.5169</v>
      </c>
      <c r="D26" s="207"/>
      <c r="F26" s="126" t="s">
        <v>88</v>
      </c>
      <c r="G26" s="127">
        <f>DEGREES(H26)</f>
        <v>45.000067204878547</v>
      </c>
      <c r="H26" s="128">
        <f>ATAN2(SQRT(C24^2 + C25^2)-D15*SIN(H25),C26-E14-D15*COS(H25))</f>
        <v>0.78539933634385239</v>
      </c>
      <c r="I26" t="s">
        <v>120</v>
      </c>
    </row>
    <row r="27" spans="1:18" ht="15.75" thickBot="1" x14ac:dyDescent="0.3">
      <c r="B27" s="132"/>
      <c r="C27" s="58" t="s">
        <v>65</v>
      </c>
      <c r="D27" s="58" t="s">
        <v>66</v>
      </c>
      <c r="F27" s="126" t="s">
        <v>89</v>
      </c>
      <c r="G27" s="127">
        <f>DEGREES(H27)</f>
        <v>90</v>
      </c>
      <c r="H27" s="128">
        <f>D29</f>
        <v>1.5707963267948966</v>
      </c>
    </row>
    <row r="28" spans="1:18" ht="15.75" thickBot="1" x14ac:dyDescent="0.3">
      <c r="B28" s="129" t="s">
        <v>75</v>
      </c>
      <c r="C28" s="123" t="s">
        <v>116</v>
      </c>
      <c r="D28" s="124" t="s">
        <v>116</v>
      </c>
      <c r="F28" s="9" t="s">
        <v>90</v>
      </c>
      <c r="G28" s="133">
        <f>DEGREES(H28)</f>
        <v>180</v>
      </c>
      <c r="H28" s="134">
        <f>D30-H24-H27</f>
        <v>3.1415926535897931</v>
      </c>
    </row>
    <row r="29" spans="1:18" x14ac:dyDescent="0.25">
      <c r="B29" s="129" t="s">
        <v>76</v>
      </c>
      <c r="C29" s="127">
        <v>90</v>
      </c>
      <c r="D29" s="128">
        <f>RADIANS(C29)</f>
        <v>1.5707963267948966</v>
      </c>
    </row>
    <row r="30" spans="1:18" ht="15.75" thickBot="1" x14ac:dyDescent="0.3">
      <c r="B30" s="137" t="s">
        <v>77</v>
      </c>
      <c r="C30" s="133">
        <v>315</v>
      </c>
      <c r="D30" s="134">
        <f>RADIANS(C30)</f>
        <v>5.497787143782138</v>
      </c>
    </row>
    <row r="31" spans="1:18" ht="15.75" thickBot="1" x14ac:dyDescent="0.3"/>
    <row r="32" spans="1:18" ht="15.75" thickBot="1" x14ac:dyDescent="0.3">
      <c r="F32" t="s">
        <v>8</v>
      </c>
      <c r="G32">
        <v>0</v>
      </c>
      <c r="N32" s="176" t="s">
        <v>47</v>
      </c>
      <c r="O32" s="177"/>
      <c r="P32" s="177"/>
      <c r="Q32" s="177"/>
      <c r="R32" s="178"/>
    </row>
    <row r="33" spans="1:18" ht="15" customHeight="1" thickBot="1" x14ac:dyDescent="0.3">
      <c r="A33" s="170" t="s">
        <v>129</v>
      </c>
      <c r="B33" s="171"/>
      <c r="C33" s="172"/>
      <c r="D33" s="182" t="s">
        <v>45</v>
      </c>
      <c r="F33" t="s">
        <v>9</v>
      </c>
      <c r="G33">
        <v>33.5</v>
      </c>
      <c r="N33" s="179"/>
      <c r="O33" s="180"/>
      <c r="P33" s="180"/>
      <c r="Q33" s="180"/>
      <c r="R33" s="181"/>
    </row>
    <row r="34" spans="1:18" ht="15.75" thickBot="1" x14ac:dyDescent="0.3">
      <c r="A34" s="185"/>
      <c r="B34" s="186"/>
      <c r="C34" s="175"/>
      <c r="D34" s="183"/>
      <c r="F34" t="s">
        <v>10</v>
      </c>
      <c r="G34">
        <v>61</v>
      </c>
      <c r="N34" s="170" t="e" vm="5">
        <v>#VALUE!</v>
      </c>
      <c r="O34" s="171"/>
      <c r="P34" s="171" t="e" vm="6">
        <v>#VALUE!</v>
      </c>
      <c r="Q34" s="171"/>
      <c r="R34" s="172"/>
    </row>
    <row r="35" spans="1:18" x14ac:dyDescent="0.25">
      <c r="A35" s="26" t="e">
        <f>COS(#REF!)</f>
        <v>#REF!</v>
      </c>
      <c r="B35" s="27" t="e">
        <f>-SIN(#REF!)</f>
        <v>#REF!</v>
      </c>
      <c r="C35" s="19">
        <v>0</v>
      </c>
      <c r="D35" s="28" t="e">
        <f>SQRT((A35)^2+(B35)^2+(C35)^2)</f>
        <v>#REF!</v>
      </c>
      <c r="N35" s="173"/>
      <c r="O35" s="174"/>
      <c r="P35" s="174"/>
      <c r="Q35" s="174"/>
      <c r="R35" s="184"/>
    </row>
    <row r="36" spans="1:18" x14ac:dyDescent="0.25">
      <c r="A36" s="20" t="e">
        <f>SIN(#REF!)</f>
        <v>#REF!</v>
      </c>
      <c r="B36" s="21" t="e">
        <f>COS(#REF!)</f>
        <v>#REF!</v>
      </c>
      <c r="C36" s="22">
        <v>0</v>
      </c>
      <c r="D36" s="28" t="e">
        <f>SQRT((A36)^2+(B36)^2+(C36)^2)</f>
        <v>#REF!</v>
      </c>
      <c r="F36" s="155">
        <f>ATAN2(C24,C25) - ATAN2(G33,G32)</f>
        <v>0.78539816339744828</v>
      </c>
      <c r="G36">
        <f>ASIN(F36)</f>
        <v>0.90333911076651274</v>
      </c>
      <c r="H36">
        <f>DEGREES(G36)</f>
        <v>51.757518516021968</v>
      </c>
      <c r="N36" s="173"/>
      <c r="O36" s="174"/>
      <c r="P36" s="174"/>
      <c r="Q36" s="174"/>
      <c r="R36" s="184"/>
    </row>
    <row r="37" spans="1:18" ht="15.75" thickBot="1" x14ac:dyDescent="0.3">
      <c r="A37" s="23">
        <v>0</v>
      </c>
      <c r="B37" s="24">
        <v>0</v>
      </c>
      <c r="C37" s="25">
        <v>1</v>
      </c>
      <c r="D37" s="29">
        <f>SQRT((A37)^2+(B37)^2+(C37)^2)</f>
        <v>1</v>
      </c>
      <c r="G37">
        <f>ATAN(F36)</f>
        <v>0.66577375002835382</v>
      </c>
      <c r="H37">
        <f t="shared" ref="H37:H38" si="0">DEGREES(G37)</f>
        <v>38.146025987222544</v>
      </c>
      <c r="N37" s="185"/>
      <c r="O37" s="186"/>
      <c r="P37" s="186"/>
      <c r="Q37" s="186"/>
      <c r="R37" s="175"/>
    </row>
    <row r="38" spans="1:18" ht="15.75" thickBot="1" x14ac:dyDescent="0.3">
      <c r="A38" s="1"/>
      <c r="B38" s="1"/>
      <c r="C38" s="1"/>
      <c r="D38" s="1"/>
      <c r="G38">
        <f>ACOS(F36)</f>
        <v>0.66745721602838382</v>
      </c>
      <c r="H38">
        <f t="shared" si="0"/>
        <v>38.242481483978032</v>
      </c>
      <c r="N38" s="1"/>
      <c r="O38" s="1"/>
      <c r="P38" s="1"/>
      <c r="Q38" s="1"/>
      <c r="R38" s="1"/>
    </row>
    <row r="39" spans="1:18" x14ac:dyDescent="0.25">
      <c r="A39" s="170" t="s">
        <v>130</v>
      </c>
      <c r="B39" s="171"/>
      <c r="C39" s="172"/>
      <c r="D39" s="182" t="s">
        <v>45</v>
      </c>
      <c r="N39" s="193" t="s">
        <v>31</v>
      </c>
      <c r="O39" s="194"/>
      <c r="P39" s="194"/>
      <c r="Q39" s="194"/>
      <c r="R39" s="195"/>
    </row>
    <row r="40" spans="1:18" ht="15.75" thickBot="1" x14ac:dyDescent="0.3">
      <c r="A40" s="185"/>
      <c r="B40" s="186"/>
      <c r="C40" s="175"/>
      <c r="D40" s="183"/>
      <c r="N40" s="173" t="e" vm="7">
        <v>#VALUE!</v>
      </c>
      <c r="O40" s="174"/>
      <c r="P40" s="174"/>
      <c r="Q40" s="174"/>
      <c r="R40" s="184"/>
    </row>
    <row r="41" spans="1:18" x14ac:dyDescent="0.25">
      <c r="A41" s="26" t="e">
        <f>COS(#REF!)</f>
        <v>#REF!</v>
      </c>
      <c r="B41" s="27" t="e">
        <f>-SIN(#REF!)</f>
        <v>#REF!</v>
      </c>
      <c r="C41" s="19">
        <v>0</v>
      </c>
      <c r="D41" s="28" t="e">
        <f>SQRT((A41)^2+(B41)^2+(C41)^2)</f>
        <v>#REF!</v>
      </c>
      <c r="N41" s="173"/>
      <c r="O41" s="174"/>
      <c r="P41" s="174"/>
      <c r="Q41" s="174"/>
      <c r="R41" s="184"/>
    </row>
    <row r="42" spans="1:18" x14ac:dyDescent="0.25">
      <c r="A42" s="20" t="e">
        <f>SIN(#REF!)</f>
        <v>#REF!</v>
      </c>
      <c r="B42" s="21" t="e">
        <f>COS(#REF!)</f>
        <v>#REF!</v>
      </c>
      <c r="C42" s="22">
        <v>0</v>
      </c>
      <c r="D42" s="28" t="e">
        <f>SQRT((A42)^2+(B42)^2+(C42)^2)</f>
        <v>#REF!</v>
      </c>
      <c r="N42" s="173"/>
      <c r="O42" s="174"/>
      <c r="P42" s="174"/>
      <c r="Q42" s="174"/>
      <c r="R42" s="184"/>
    </row>
    <row r="43" spans="1:18" ht="15.75" thickBot="1" x14ac:dyDescent="0.3">
      <c r="A43" s="23">
        <v>0</v>
      </c>
      <c r="B43" s="24">
        <v>0</v>
      </c>
      <c r="C43" s="25">
        <v>1</v>
      </c>
      <c r="D43" s="29">
        <f>SQRT((A43)^2+(B43)^2+(C43)^2)</f>
        <v>1</v>
      </c>
      <c r="N43" s="173"/>
      <c r="O43" s="174"/>
      <c r="P43" s="174"/>
      <c r="Q43" s="174"/>
      <c r="R43" s="184"/>
    </row>
    <row r="44" spans="1:18" ht="15.75" thickBot="1" x14ac:dyDescent="0.3">
      <c r="A44" s="1"/>
      <c r="B44" s="2"/>
      <c r="C44" s="2"/>
      <c r="D44" s="1"/>
      <c r="N44" s="185"/>
      <c r="O44" s="186"/>
      <c r="P44" s="186"/>
      <c r="Q44" s="186"/>
      <c r="R44" s="175"/>
    </row>
    <row r="45" spans="1:18" x14ac:dyDescent="0.25">
      <c r="A45" s="170" t="s">
        <v>131</v>
      </c>
      <c r="B45" s="171"/>
      <c r="C45" s="172"/>
      <c r="D45" s="182" t="s">
        <v>45</v>
      </c>
      <c r="N45" s="1"/>
      <c r="O45" s="1"/>
      <c r="P45" s="1"/>
      <c r="Q45" s="1"/>
      <c r="R45" s="1"/>
    </row>
    <row r="46" spans="1:18" ht="15.75" thickBot="1" x14ac:dyDescent="0.3">
      <c r="A46" s="185"/>
      <c r="B46" s="186"/>
      <c r="C46" s="175"/>
      <c r="D46" s="183"/>
      <c r="N46" s="1"/>
      <c r="O46" s="1"/>
      <c r="P46" s="1"/>
      <c r="Q46" s="1"/>
      <c r="R46" s="1"/>
    </row>
    <row r="47" spans="1:18" ht="15.75" thickBot="1" x14ac:dyDescent="0.3">
      <c r="A47" s="26" t="e">
        <f>COS(#REF!)</f>
        <v>#REF!</v>
      </c>
      <c r="B47" s="27" t="e">
        <f>-SIN(#REF!)</f>
        <v>#REF!</v>
      </c>
      <c r="C47" s="19">
        <v>0</v>
      </c>
      <c r="D47" s="28" t="e">
        <f>SQRT((A47)^2+(B47)^2+(C47)^2)</f>
        <v>#REF!</v>
      </c>
      <c r="N47" s="187" t="s">
        <v>32</v>
      </c>
      <c r="O47" s="188"/>
      <c r="P47" s="188"/>
      <c r="Q47" s="188"/>
      <c r="R47" s="189"/>
    </row>
    <row r="48" spans="1:18" x14ac:dyDescent="0.25">
      <c r="A48" s="20" t="e">
        <f>SIN(#REF!)</f>
        <v>#REF!</v>
      </c>
      <c r="B48" s="21" t="e">
        <f>COS(#REF!)</f>
        <v>#REF!</v>
      </c>
      <c r="C48" s="22">
        <v>0</v>
      </c>
      <c r="D48" s="28" t="e">
        <f>SQRT((A48)^2+(B48)^2+(C48)^2)</f>
        <v>#REF!</v>
      </c>
      <c r="N48" s="170" t="e" vm="8">
        <v>#VALUE!</v>
      </c>
      <c r="O48" s="171"/>
      <c r="P48" s="171"/>
      <c r="Q48" s="171"/>
      <c r="R48" s="172"/>
    </row>
    <row r="49" spans="1:18" ht="15.75" thickBot="1" x14ac:dyDescent="0.3">
      <c r="A49" s="23">
        <v>0</v>
      </c>
      <c r="B49" s="24">
        <v>0</v>
      </c>
      <c r="C49" s="25">
        <v>1</v>
      </c>
      <c r="D49" s="29">
        <f>SQRT((A49)^2+(B49)^2+(C49)^2)</f>
        <v>1</v>
      </c>
      <c r="N49" s="173"/>
      <c r="O49" s="174"/>
      <c r="P49" s="174"/>
      <c r="Q49" s="174"/>
      <c r="R49" s="184"/>
    </row>
    <row r="50" spans="1:18" ht="15.75" thickBot="1" x14ac:dyDescent="0.3">
      <c r="A50" s="1"/>
      <c r="B50" s="2"/>
      <c r="C50" s="2"/>
      <c r="D50" s="1"/>
      <c r="N50" s="173"/>
      <c r="O50" s="174"/>
      <c r="P50" s="174"/>
      <c r="Q50" s="174"/>
      <c r="R50" s="184"/>
    </row>
    <row r="51" spans="1:18" x14ac:dyDescent="0.25">
      <c r="A51" s="170" t="s">
        <v>132</v>
      </c>
      <c r="B51" s="171"/>
      <c r="C51" s="172"/>
      <c r="D51" s="182" t="s">
        <v>45</v>
      </c>
      <c r="N51" s="173"/>
      <c r="O51" s="174"/>
      <c r="P51" s="174"/>
      <c r="Q51" s="174"/>
      <c r="R51" s="184"/>
    </row>
    <row r="52" spans="1:18" ht="15.75" thickBot="1" x14ac:dyDescent="0.3">
      <c r="A52" s="185"/>
      <c r="B52" s="186"/>
      <c r="C52" s="175"/>
      <c r="D52" s="183"/>
      <c r="N52" s="185"/>
      <c r="O52" s="186"/>
      <c r="P52" s="186"/>
      <c r="Q52" s="186"/>
      <c r="R52" s="175"/>
    </row>
    <row r="53" spans="1:18" x14ac:dyDescent="0.25">
      <c r="A53" s="26" t="e">
        <f>COS(#REF!)</f>
        <v>#REF!</v>
      </c>
      <c r="B53" s="27" t="e">
        <f>-SIN(#REF!)</f>
        <v>#REF!</v>
      </c>
      <c r="C53" s="19">
        <v>0</v>
      </c>
      <c r="D53" s="28" t="e">
        <f>SQRT((A53)^2+(B53)^2+(C53)^2)</f>
        <v>#REF!</v>
      </c>
      <c r="N53" s="1"/>
      <c r="O53" s="1"/>
      <c r="P53" s="1"/>
      <c r="Q53" s="1"/>
      <c r="R53" s="1"/>
    </row>
    <row r="54" spans="1:18" ht="15.75" thickBot="1" x14ac:dyDescent="0.3">
      <c r="A54" s="20" t="e">
        <f>SIN(#REF!)</f>
        <v>#REF!</v>
      </c>
      <c r="B54" s="21" t="e">
        <f>COS(#REF!)</f>
        <v>#REF!</v>
      </c>
      <c r="C54" s="22">
        <v>0</v>
      </c>
      <c r="D54" s="28" t="e">
        <f>SQRT((A54)^2+(B54)^2+(C54)^2)</f>
        <v>#REF!</v>
      </c>
      <c r="N54" s="1"/>
      <c r="O54" s="1"/>
      <c r="P54" s="1"/>
      <c r="Q54" s="1"/>
      <c r="R54" s="1"/>
    </row>
    <row r="55" spans="1:18" ht="15.75" thickBot="1" x14ac:dyDescent="0.3">
      <c r="A55" s="23">
        <v>0</v>
      </c>
      <c r="B55" s="24">
        <v>0</v>
      </c>
      <c r="C55" s="25">
        <v>1</v>
      </c>
      <c r="D55" s="29">
        <f>SQRT((A55)^2+(B55)^2+(C55)^2)</f>
        <v>1</v>
      </c>
      <c r="N55" s="187" t="s">
        <v>33</v>
      </c>
      <c r="O55" s="188"/>
      <c r="P55" s="188"/>
      <c r="Q55" s="188"/>
      <c r="R55" s="189"/>
    </row>
    <row r="56" spans="1:18" ht="15.75" thickBot="1" x14ac:dyDescent="0.3">
      <c r="A56" s="1"/>
      <c r="B56" s="1"/>
      <c r="C56" s="1"/>
      <c r="D56" s="1"/>
      <c r="N56" s="170" t="e" vm="9">
        <v>#VALUE!</v>
      </c>
      <c r="O56" s="171"/>
      <c r="P56" s="171"/>
      <c r="Q56" s="171"/>
      <c r="R56" s="172"/>
    </row>
    <row r="57" spans="1:18" x14ac:dyDescent="0.25">
      <c r="A57" s="170" t="s">
        <v>133</v>
      </c>
      <c r="B57" s="171"/>
      <c r="C57" s="172"/>
      <c r="D57" s="182" t="s">
        <v>45</v>
      </c>
      <c r="N57" s="173"/>
      <c r="O57" s="174"/>
      <c r="P57" s="174"/>
      <c r="Q57" s="174"/>
      <c r="R57" s="184"/>
    </row>
    <row r="58" spans="1:18" ht="15.75" thickBot="1" x14ac:dyDescent="0.3">
      <c r="A58" s="185"/>
      <c r="B58" s="186"/>
      <c r="C58" s="175"/>
      <c r="D58" s="183"/>
      <c r="N58" s="173"/>
      <c r="O58" s="174"/>
      <c r="P58" s="174"/>
      <c r="Q58" s="174"/>
      <c r="R58" s="184"/>
    </row>
    <row r="59" spans="1:18" x14ac:dyDescent="0.25">
      <c r="A59" s="26" t="e">
        <f>COS(#REF!)</f>
        <v>#REF!</v>
      </c>
      <c r="B59" s="27" t="e">
        <f>-SIN(#REF!)</f>
        <v>#REF!</v>
      </c>
      <c r="C59" s="19">
        <v>0</v>
      </c>
      <c r="D59" s="28" t="e">
        <f>SQRT((A59)^2+(B59)^2+(C59)^2)</f>
        <v>#REF!</v>
      </c>
      <c r="N59" s="173"/>
      <c r="O59" s="174"/>
      <c r="P59" s="174"/>
      <c r="Q59" s="174"/>
      <c r="R59" s="184"/>
    </row>
    <row r="60" spans="1:18" ht="15.75" thickBot="1" x14ac:dyDescent="0.3">
      <c r="A60" s="20" t="e">
        <f>SIN(#REF!)</f>
        <v>#REF!</v>
      </c>
      <c r="B60" s="21" t="e">
        <f>COS(#REF!)</f>
        <v>#REF!</v>
      </c>
      <c r="C60" s="22">
        <v>0</v>
      </c>
      <c r="D60" s="28" t="e">
        <f>SQRT((A60)^2+(B60)^2+(C60)^2)</f>
        <v>#REF!</v>
      </c>
      <c r="N60" s="185"/>
      <c r="O60" s="186"/>
      <c r="P60" s="186"/>
      <c r="Q60" s="186"/>
      <c r="R60" s="175"/>
    </row>
    <row r="61" spans="1:18" ht="15.75" thickBot="1" x14ac:dyDescent="0.3">
      <c r="A61" s="23">
        <v>0</v>
      </c>
      <c r="B61" s="24">
        <v>0</v>
      </c>
      <c r="C61" s="25">
        <v>1</v>
      </c>
      <c r="D61" s="29">
        <f>SQRT((A61)^2+(B61)^2+(C61)^2)</f>
        <v>1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34">
    <mergeCell ref="N32:R33"/>
    <mergeCell ref="N47:R47"/>
    <mergeCell ref="N48:R52"/>
    <mergeCell ref="N39:R39"/>
    <mergeCell ref="N40:R44"/>
    <mergeCell ref="N34:O37"/>
    <mergeCell ref="P34:R37"/>
    <mergeCell ref="A51:C52"/>
    <mergeCell ref="D51:D52"/>
    <mergeCell ref="A57:C58"/>
    <mergeCell ref="D57:D58"/>
    <mergeCell ref="N55:R55"/>
    <mergeCell ref="N56:R60"/>
    <mergeCell ref="A33:C34"/>
    <mergeCell ref="D33:D34"/>
    <mergeCell ref="A39:C40"/>
    <mergeCell ref="D39:D40"/>
    <mergeCell ref="A45:C46"/>
    <mergeCell ref="D45:D46"/>
    <mergeCell ref="A1:O1"/>
    <mergeCell ref="D23:D26"/>
    <mergeCell ref="F22:H22"/>
    <mergeCell ref="B3:D3"/>
    <mergeCell ref="L3:N3"/>
    <mergeCell ref="N4:N7"/>
    <mergeCell ref="A12:E12"/>
    <mergeCell ref="G3:I3"/>
    <mergeCell ref="G4:H4"/>
    <mergeCell ref="G5:H5"/>
    <mergeCell ref="A20:L20"/>
    <mergeCell ref="B22:D22"/>
    <mergeCell ref="G7:I7"/>
    <mergeCell ref="G8:I8"/>
    <mergeCell ref="G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AC0A-AB45-4982-BF57-16DE333FD411}">
  <sheetPr>
    <tabColor theme="1" tint="0.249977111117893"/>
  </sheetPr>
  <dimension ref="A1:AZ80"/>
  <sheetViews>
    <sheetView topLeftCell="G1" zoomScale="85" zoomScaleNormal="85" workbookViewId="0">
      <selection activeCell="X3" sqref="X3:AB31"/>
    </sheetView>
  </sheetViews>
  <sheetFormatPr baseColWidth="10" defaultColWidth="12.140625" defaultRowHeight="15" x14ac:dyDescent="0.25"/>
  <cols>
    <col min="1" max="1" width="2.85546875" style="1" customWidth="1"/>
    <col min="2" max="5" width="12.140625" style="1"/>
    <col min="6" max="6" width="13.5703125" style="1" customWidth="1"/>
    <col min="7" max="7" width="3.42578125" style="1" customWidth="1"/>
    <col min="8" max="9" width="12" style="1" customWidth="1"/>
    <col min="10" max="10" width="13.28515625" style="1" customWidth="1"/>
    <col min="11" max="11" width="12" style="1" customWidth="1"/>
    <col min="12" max="12" width="12.85546875" style="1" customWidth="1"/>
    <col min="13" max="13" width="12.5703125" style="1" customWidth="1"/>
    <col min="14" max="14" width="12.140625" style="1"/>
    <col min="15" max="15" width="12.5703125" style="1" customWidth="1"/>
    <col min="16" max="16" width="12.140625" style="1"/>
    <col min="17" max="17" width="12.85546875" style="1" customWidth="1"/>
    <col min="18" max="18" width="10" style="1" customWidth="1"/>
    <col min="19" max="21" width="12.140625" style="1"/>
    <col min="22" max="22" width="12.85546875" style="1" customWidth="1"/>
    <col min="23" max="23" width="4" style="1" customWidth="1"/>
    <col min="24" max="28" width="12.140625" style="1"/>
    <col min="29" max="29" width="3.28515625" customWidth="1"/>
    <col min="30" max="34" width="12.140625" style="1"/>
    <col min="40" max="16384" width="12.140625" style="1"/>
  </cols>
  <sheetData>
    <row r="1" spans="1:39" ht="15.75" thickBot="1" x14ac:dyDescent="0.3">
      <c r="AI1" s="1"/>
    </row>
    <row r="2" spans="1:39" ht="15.75" thickBot="1" x14ac:dyDescent="0.3">
      <c r="A2" s="3"/>
      <c r="H2" s="3"/>
      <c r="I2" s="3"/>
      <c r="J2" s="3"/>
      <c r="K2" s="3"/>
      <c r="L2" s="176" t="s">
        <v>59</v>
      </c>
      <c r="M2" s="177"/>
      <c r="N2" s="177"/>
      <c r="O2" s="177"/>
      <c r="P2" s="178"/>
      <c r="Q2"/>
      <c r="W2"/>
      <c r="X2"/>
      <c r="Y2"/>
      <c r="Z2"/>
      <c r="AA2"/>
      <c r="AI2" s="1"/>
    </row>
    <row r="3" spans="1:39" x14ac:dyDescent="0.25">
      <c r="A3" s="3"/>
      <c r="H3" s="3"/>
      <c r="I3" s="3"/>
      <c r="J3" s="3"/>
      <c r="K3" s="3"/>
      <c r="L3" s="196"/>
      <c r="M3" s="197"/>
      <c r="N3" s="197"/>
      <c r="O3" s="197"/>
      <c r="P3" s="198"/>
      <c r="Q3"/>
      <c r="W3"/>
      <c r="X3" s="176" t="s">
        <v>47</v>
      </c>
      <c r="Y3" s="177"/>
      <c r="Z3" s="177"/>
      <c r="AA3" s="177"/>
      <c r="AB3" s="178"/>
      <c r="AG3" s="12"/>
      <c r="AI3" s="1"/>
    </row>
    <row r="4" spans="1:39" ht="15.75" thickBot="1" x14ac:dyDescent="0.3">
      <c r="A4" s="3"/>
      <c r="L4" s="217"/>
      <c r="M4" s="218"/>
      <c r="N4" s="218"/>
      <c r="O4" s="218"/>
      <c r="P4" s="219"/>
      <c r="Q4"/>
      <c r="W4"/>
      <c r="X4" s="179"/>
      <c r="Y4" s="180"/>
      <c r="Z4" s="180"/>
      <c r="AA4" s="180"/>
      <c r="AB4" s="181"/>
    </row>
    <row r="5" spans="1:39" ht="15.75" customHeight="1" thickTop="1" thickBot="1" x14ac:dyDescent="0.3">
      <c r="A5" s="3"/>
      <c r="B5" s="170" t="s">
        <v>7</v>
      </c>
      <c r="C5" s="171"/>
      <c r="D5" s="172"/>
      <c r="E5" s="182" t="s">
        <v>45</v>
      </c>
      <c r="F5" s="13"/>
      <c r="G5" s="176" t="s">
        <v>40</v>
      </c>
      <c r="H5" s="177"/>
      <c r="I5" s="178"/>
      <c r="J5" s="182" t="s">
        <v>45</v>
      </c>
      <c r="K5" s="30"/>
      <c r="L5" s="95" t="s">
        <v>61</v>
      </c>
      <c r="M5" s="96" t="s">
        <v>62</v>
      </c>
      <c r="N5" s="96" t="s">
        <v>63</v>
      </c>
      <c r="O5" s="96" t="s">
        <v>37</v>
      </c>
      <c r="P5" s="97" t="s">
        <v>38</v>
      </c>
      <c r="Q5"/>
      <c r="R5" s="4" t="s">
        <v>34</v>
      </c>
      <c r="S5" s="5" t="s">
        <v>35</v>
      </c>
      <c r="T5" s="5" t="s">
        <v>36</v>
      </c>
      <c r="U5" s="5" t="s">
        <v>37</v>
      </c>
      <c r="V5" s="6" t="s">
        <v>38</v>
      </c>
      <c r="W5"/>
      <c r="X5" s="170" t="e" vm="5">
        <v>#VALUE!</v>
      </c>
      <c r="Y5" s="171"/>
      <c r="Z5" s="171" t="e" vm="6">
        <v>#VALUE!</v>
      </c>
      <c r="AA5" s="171"/>
      <c r="AB5" s="172"/>
      <c r="AC5" s="1"/>
      <c r="AI5" s="1"/>
      <c r="AJ5" s="1"/>
      <c r="AK5" s="1"/>
      <c r="AL5" s="1"/>
      <c r="AM5" s="1"/>
    </row>
    <row r="6" spans="1:39" ht="15.75" thickBot="1" x14ac:dyDescent="0.3">
      <c r="A6" s="3"/>
      <c r="B6" s="185"/>
      <c r="C6" s="186"/>
      <c r="D6" s="175"/>
      <c r="E6" s="183"/>
      <c r="F6" s="13"/>
      <c r="G6" s="179"/>
      <c r="H6" s="180"/>
      <c r="I6" s="181"/>
      <c r="J6" s="183"/>
      <c r="K6" s="30"/>
      <c r="L6" s="98">
        <v>1</v>
      </c>
      <c r="M6" s="99">
        <v>-90</v>
      </c>
      <c r="N6" s="99">
        <v>90</v>
      </c>
      <c r="O6" s="99">
        <v>0</v>
      </c>
      <c r="P6" s="100">
        <v>28</v>
      </c>
      <c r="Q6"/>
      <c r="R6" s="7">
        <v>1</v>
      </c>
      <c r="S6" s="55">
        <f t="shared" ref="S6:T10" si="0">RADIANS(M6)</f>
        <v>-1.5707963267948966</v>
      </c>
      <c r="T6" s="1">
        <f t="shared" si="0"/>
        <v>1.5707963267948966</v>
      </c>
      <c r="U6" s="1">
        <v>0</v>
      </c>
      <c r="V6" s="8">
        <v>28</v>
      </c>
      <c r="W6"/>
      <c r="X6" s="173"/>
      <c r="Y6" s="174"/>
      <c r="Z6" s="174"/>
      <c r="AA6" s="174"/>
      <c r="AB6" s="184"/>
      <c r="AC6" s="1"/>
      <c r="AI6" s="1"/>
      <c r="AJ6" s="1"/>
      <c r="AK6" s="1"/>
      <c r="AL6" s="1"/>
      <c r="AM6" s="1"/>
    </row>
    <row r="7" spans="1:39" ht="15.75" thickBot="1" x14ac:dyDescent="0.3">
      <c r="B7" s="26">
        <f>COS(S6)</f>
        <v>6.1257422745431001E-17</v>
      </c>
      <c r="C7" s="27">
        <f>-SIN(S6)</f>
        <v>1</v>
      </c>
      <c r="D7" s="19">
        <v>0</v>
      </c>
      <c r="E7" s="28">
        <f>SQRT((B7)^2+(C7)^2+(D7)^2)</f>
        <v>1</v>
      </c>
      <c r="F7" s="13"/>
      <c r="G7" s="43" t="e" cm="1">
        <f t="array" ref="G7">MMULT(B7:D9,#REF!)</f>
        <v>#REF!</v>
      </c>
      <c r="H7" s="44"/>
      <c r="I7" s="45"/>
      <c r="J7" s="28" t="e">
        <f>SQRT((G7)^2+(H7)^2+(I7)^2)</f>
        <v>#REF!</v>
      </c>
      <c r="K7" s="7"/>
      <c r="L7" s="98">
        <v>2</v>
      </c>
      <c r="M7" s="99">
        <v>90</v>
      </c>
      <c r="N7" s="99">
        <v>180</v>
      </c>
      <c r="O7" s="99" t="s">
        <v>64</v>
      </c>
      <c r="P7" s="100">
        <v>0</v>
      </c>
      <c r="Q7"/>
      <c r="R7" s="7">
        <v>2</v>
      </c>
      <c r="S7" s="56">
        <f t="shared" si="0"/>
        <v>1.5707963267948966</v>
      </c>
      <c r="T7" s="1">
        <f t="shared" si="0"/>
        <v>3.1415926535897931</v>
      </c>
      <c r="U7" s="1">
        <v>16.2</v>
      </c>
      <c r="V7" s="8">
        <v>0</v>
      </c>
      <c r="W7"/>
      <c r="X7" s="173"/>
      <c r="Y7" s="174"/>
      <c r="Z7" s="174"/>
      <c r="AA7" s="174"/>
      <c r="AB7" s="184"/>
      <c r="AC7" s="1"/>
      <c r="AI7" s="1"/>
      <c r="AJ7" s="1"/>
      <c r="AK7" s="1"/>
      <c r="AL7" s="1"/>
      <c r="AM7" s="1"/>
    </row>
    <row r="8" spans="1:39" ht="15.75" customHeight="1" thickBot="1" x14ac:dyDescent="0.3">
      <c r="B8" s="20">
        <f>SIN(S6)</f>
        <v>-1</v>
      </c>
      <c r="C8" s="21">
        <f>COS(S6)</f>
        <v>6.1257422745431001E-17</v>
      </c>
      <c r="D8" s="22">
        <v>0</v>
      </c>
      <c r="E8" s="28">
        <f>SQRT((B8)^2+(C8)^2+(D8)^2)</f>
        <v>1</v>
      </c>
      <c r="F8" s="13"/>
      <c r="G8" s="46"/>
      <c r="H8" s="47"/>
      <c r="I8" s="48"/>
      <c r="J8" s="28">
        <f>SQRT((G8)^2+(H8)^2+(I8)^2)</f>
        <v>0</v>
      </c>
      <c r="K8" s="7"/>
      <c r="L8" s="98">
        <v>3</v>
      </c>
      <c r="M8" s="99">
        <v>0</v>
      </c>
      <c r="N8" s="99">
        <v>180</v>
      </c>
      <c r="O8" s="99" t="s">
        <v>64</v>
      </c>
      <c r="P8" s="100">
        <v>0</v>
      </c>
      <c r="Q8"/>
      <c r="R8" s="7">
        <v>3</v>
      </c>
      <c r="S8" s="56">
        <f t="shared" si="0"/>
        <v>0</v>
      </c>
      <c r="T8" s="1">
        <f t="shared" si="0"/>
        <v>3.1415926535897931</v>
      </c>
      <c r="U8" s="1">
        <v>16.2</v>
      </c>
      <c r="V8" s="8">
        <v>0</v>
      </c>
      <c r="W8"/>
      <c r="X8" s="185"/>
      <c r="Y8" s="186"/>
      <c r="Z8" s="186"/>
      <c r="AA8" s="186"/>
      <c r="AB8" s="175"/>
      <c r="AC8" s="1"/>
      <c r="AI8" s="1"/>
      <c r="AJ8" s="1"/>
      <c r="AK8" s="1"/>
      <c r="AL8" s="1"/>
      <c r="AM8" s="1"/>
    </row>
    <row r="9" spans="1:39" ht="15.75" thickBot="1" x14ac:dyDescent="0.3">
      <c r="B9" s="23">
        <v>0</v>
      </c>
      <c r="C9" s="24">
        <v>0</v>
      </c>
      <c r="D9" s="25">
        <v>1</v>
      </c>
      <c r="E9" s="29">
        <f>SQRT((B9)^2+(C9)^2+(D9)^2)</f>
        <v>1</v>
      </c>
      <c r="F9" s="13"/>
      <c r="G9" s="49"/>
      <c r="H9" s="50"/>
      <c r="I9" s="51"/>
      <c r="J9" s="29">
        <f>SQRT((G9)^2+(H9)^2+(I9)^2)</f>
        <v>0</v>
      </c>
      <c r="K9" s="7"/>
      <c r="L9" s="98">
        <v>4</v>
      </c>
      <c r="M9" s="99">
        <v>90</v>
      </c>
      <c r="N9" s="99">
        <v>90</v>
      </c>
      <c r="O9" s="99">
        <v>0</v>
      </c>
      <c r="P9" s="100">
        <v>0</v>
      </c>
      <c r="Q9"/>
      <c r="R9" s="7">
        <v>4</v>
      </c>
      <c r="S9" s="56">
        <f t="shared" si="0"/>
        <v>1.5707963267948966</v>
      </c>
      <c r="T9" s="1">
        <f t="shared" si="0"/>
        <v>1.5707963267948966</v>
      </c>
      <c r="U9" s="1">
        <v>0</v>
      </c>
      <c r="V9" s="8">
        <v>0</v>
      </c>
      <c r="W9"/>
      <c r="AC9" s="1"/>
      <c r="AI9" s="1"/>
      <c r="AJ9" s="1"/>
      <c r="AK9" s="1"/>
      <c r="AL9" s="1"/>
      <c r="AM9" s="1"/>
    </row>
    <row r="10" spans="1:39" ht="15.75" thickBot="1" x14ac:dyDescent="0.3">
      <c r="L10" s="101">
        <v>5</v>
      </c>
      <c r="M10" s="102">
        <v>0</v>
      </c>
      <c r="N10" s="102">
        <v>0</v>
      </c>
      <c r="O10" s="102">
        <v>0</v>
      </c>
      <c r="P10" s="103">
        <v>15</v>
      </c>
      <c r="Q10"/>
      <c r="R10" s="9">
        <v>5</v>
      </c>
      <c r="S10" s="57">
        <f t="shared" si="0"/>
        <v>0</v>
      </c>
      <c r="T10" s="10">
        <f t="shared" si="0"/>
        <v>0</v>
      </c>
      <c r="U10" s="10">
        <v>0</v>
      </c>
      <c r="V10" s="11">
        <v>15</v>
      </c>
      <c r="W10"/>
      <c r="X10" s="193" t="s">
        <v>31</v>
      </c>
      <c r="Y10" s="194"/>
      <c r="Z10" s="194"/>
      <c r="AA10" s="194"/>
      <c r="AB10" s="195"/>
      <c r="AC10" s="1"/>
      <c r="AI10" s="1"/>
      <c r="AJ10" s="1"/>
      <c r="AK10" s="1"/>
      <c r="AL10" s="1"/>
      <c r="AM10" s="1"/>
    </row>
    <row r="11" spans="1:39" ht="15.75" thickTop="1" x14ac:dyDescent="0.25">
      <c r="B11" s="170" t="s">
        <v>15</v>
      </c>
      <c r="C11" s="171"/>
      <c r="D11" s="172"/>
      <c r="E11" s="182" t="s">
        <v>45</v>
      </c>
      <c r="G11" s="176" t="s">
        <v>41</v>
      </c>
      <c r="H11" s="177"/>
      <c r="I11" s="178"/>
      <c r="J11" s="182" t="s">
        <v>45</v>
      </c>
      <c r="K11" s="31"/>
      <c r="Q11"/>
      <c r="W11"/>
      <c r="X11" s="173" t="e" vm="7">
        <v>#VALUE!</v>
      </c>
      <c r="Y11" s="174"/>
      <c r="Z11" s="174"/>
      <c r="AA11" s="174"/>
      <c r="AB11" s="184"/>
      <c r="AC11" s="1"/>
      <c r="AI11" s="1"/>
      <c r="AJ11" s="1"/>
      <c r="AK11" s="1"/>
      <c r="AL11" s="1"/>
      <c r="AM11" s="1"/>
    </row>
    <row r="12" spans="1:39" ht="15.75" thickBot="1" x14ac:dyDescent="0.3">
      <c r="B12" s="185"/>
      <c r="C12" s="186"/>
      <c r="D12" s="175"/>
      <c r="E12" s="183"/>
      <c r="G12" s="179"/>
      <c r="H12" s="180"/>
      <c r="I12" s="181"/>
      <c r="J12" s="183"/>
      <c r="K12" s="31"/>
      <c r="Q12"/>
      <c r="W12"/>
      <c r="X12" s="173"/>
      <c r="Y12" s="174"/>
      <c r="Z12" s="174"/>
      <c r="AA12" s="174"/>
      <c r="AB12" s="184"/>
      <c r="AC12" s="1"/>
      <c r="AI12" s="1"/>
      <c r="AJ12" s="1"/>
      <c r="AK12" s="1"/>
      <c r="AL12" s="1"/>
      <c r="AM12" s="1"/>
    </row>
    <row r="13" spans="1:39" x14ac:dyDescent="0.25">
      <c r="B13" s="26">
        <f>COS(S7)</f>
        <v>6.1257422745431001E-17</v>
      </c>
      <c r="C13" s="27">
        <f>-SIN(S7)</f>
        <v>-1</v>
      </c>
      <c r="D13" s="19">
        <v>0</v>
      </c>
      <c r="E13" s="28">
        <f>SQRT((B13)^2+(C13)^2+(D13)^2)</f>
        <v>1</v>
      </c>
      <c r="G13" s="43" t="e" cm="1">
        <f t="array" ref="G13">MMULT(B13:D15,#REF!)</f>
        <v>#REF!</v>
      </c>
      <c r="H13" s="44"/>
      <c r="I13" s="45"/>
      <c r="J13" s="28" t="e">
        <f>SQRT((G13)^2+(H13)^2+(I13)^2)</f>
        <v>#REF!</v>
      </c>
      <c r="Q13"/>
      <c r="W13"/>
      <c r="X13" s="173"/>
      <c r="Y13" s="174"/>
      <c r="Z13" s="174"/>
      <c r="AA13" s="174"/>
      <c r="AB13" s="184"/>
      <c r="AC13" s="1"/>
      <c r="AI13" s="1"/>
      <c r="AJ13" s="1"/>
      <c r="AK13" s="1"/>
      <c r="AL13" s="1"/>
      <c r="AM13" s="1"/>
    </row>
    <row r="14" spans="1:39" ht="16.5" customHeight="1" thickBot="1" x14ac:dyDescent="0.3">
      <c r="B14" s="20">
        <f>SIN(S7)</f>
        <v>1</v>
      </c>
      <c r="C14" s="21">
        <f>COS(S7)</f>
        <v>6.1257422745431001E-17</v>
      </c>
      <c r="D14" s="22">
        <v>0</v>
      </c>
      <c r="E14" s="28">
        <f>SQRT((B14)^2+(C14)^2+(D14)^2)</f>
        <v>1</v>
      </c>
      <c r="G14" s="46"/>
      <c r="H14" s="47"/>
      <c r="I14" s="48"/>
      <c r="J14" s="28">
        <f>SQRT((G14)^2+(H14)^2+(I14)^2)</f>
        <v>0</v>
      </c>
      <c r="Q14"/>
      <c r="W14"/>
      <c r="X14" s="173"/>
      <c r="Y14" s="174"/>
      <c r="Z14" s="174"/>
      <c r="AA14" s="174"/>
      <c r="AB14" s="184"/>
      <c r="AC14" s="1"/>
      <c r="AI14" s="1"/>
      <c r="AJ14" s="1"/>
      <c r="AK14" s="1"/>
      <c r="AL14" s="1"/>
      <c r="AM14" s="1"/>
    </row>
    <row r="15" spans="1:39" ht="15.75" thickBot="1" x14ac:dyDescent="0.3">
      <c r="B15" s="23">
        <v>0</v>
      </c>
      <c r="C15" s="24">
        <v>0</v>
      </c>
      <c r="D15" s="25">
        <v>1</v>
      </c>
      <c r="E15" s="29">
        <f>SQRT((B15)^2+(C15)^2+(D15)^2)</f>
        <v>1</v>
      </c>
      <c r="G15" s="49"/>
      <c r="H15" s="50"/>
      <c r="I15" s="51"/>
      <c r="J15" s="29">
        <f>SQRT((G15)^2+(H15)^2+(I15)^2)</f>
        <v>0</v>
      </c>
      <c r="K15" s="7"/>
      <c r="L15" s="176" t="s">
        <v>46</v>
      </c>
      <c r="M15" s="177"/>
      <c r="N15" s="177"/>
      <c r="O15" s="178"/>
      <c r="P15" s="182" t="s">
        <v>45</v>
      </c>
      <c r="Q15"/>
      <c r="W15"/>
      <c r="X15" s="185"/>
      <c r="Y15" s="186"/>
      <c r="Z15" s="186"/>
      <c r="AA15" s="186"/>
      <c r="AB15" s="175"/>
      <c r="AC15" s="1"/>
      <c r="AI15" s="1"/>
      <c r="AJ15" s="1"/>
      <c r="AK15" s="1"/>
      <c r="AL15" s="1"/>
      <c r="AM15" s="1"/>
    </row>
    <row r="16" spans="1:39" ht="15.75" thickBot="1" x14ac:dyDescent="0.3">
      <c r="C16" s="2"/>
      <c r="D16" s="2"/>
      <c r="G16" s="2"/>
      <c r="L16" s="179"/>
      <c r="M16" s="180"/>
      <c r="N16" s="180"/>
      <c r="O16" s="181"/>
      <c r="P16" s="199"/>
      <c r="Q16"/>
      <c r="W16"/>
      <c r="AC16" s="1"/>
      <c r="AI16" s="1"/>
      <c r="AJ16" s="1"/>
      <c r="AK16" s="1"/>
      <c r="AL16" s="1"/>
      <c r="AM16" s="1"/>
    </row>
    <row r="17" spans="2:39" ht="15.75" thickBot="1" x14ac:dyDescent="0.3">
      <c r="B17" s="170" t="s">
        <v>20</v>
      </c>
      <c r="C17" s="171"/>
      <c r="D17" s="172"/>
      <c r="E17" s="182" t="s">
        <v>45</v>
      </c>
      <c r="G17" s="176" t="s">
        <v>42</v>
      </c>
      <c r="H17" s="177"/>
      <c r="I17" s="178"/>
      <c r="J17" s="182" t="s">
        <v>45</v>
      </c>
      <c r="K17" s="30"/>
      <c r="L17" s="7"/>
      <c r="M17" s="1" t="s">
        <v>27</v>
      </c>
      <c r="N17" s="1" t="s">
        <v>28</v>
      </c>
      <c r="O17" s="1" t="s">
        <v>29</v>
      </c>
      <c r="P17" s="183"/>
      <c r="Q17"/>
      <c r="W17"/>
      <c r="AC17" s="1"/>
      <c r="AI17" s="1"/>
      <c r="AJ17" s="1"/>
      <c r="AK17" s="1"/>
      <c r="AL17" s="1"/>
      <c r="AM17" s="1"/>
    </row>
    <row r="18" spans="2:39" ht="15.75" customHeight="1" thickBot="1" x14ac:dyDescent="0.3">
      <c r="B18" s="185"/>
      <c r="C18" s="186"/>
      <c r="D18" s="175"/>
      <c r="E18" s="183"/>
      <c r="G18" s="179"/>
      <c r="H18" s="180"/>
      <c r="I18" s="181"/>
      <c r="J18" s="183"/>
      <c r="K18" s="30"/>
      <c r="L18" s="7" t="s">
        <v>8</v>
      </c>
      <c r="M18" s="34" t="e" cm="1">
        <f t="array" ref="M18">MMULT(MMULT(MMULT(G7:I9,G13:I15),G19:I21),(MMULT(G25:I27,G31:I33)))</f>
        <v>#REF!</v>
      </c>
      <c r="N18" s="35"/>
      <c r="O18" s="36"/>
      <c r="P18" s="58" t="e">
        <f>SQRT((M18)^2+(N18)^2+(O18)^2)</f>
        <v>#REF!</v>
      </c>
      <c r="Q18"/>
      <c r="W18"/>
      <c r="X18" s="187" t="s">
        <v>32</v>
      </c>
      <c r="Y18" s="188"/>
      <c r="Z18" s="188"/>
      <c r="AA18" s="188"/>
      <c r="AB18" s="189"/>
      <c r="AC18" s="1"/>
      <c r="AI18" s="1"/>
      <c r="AJ18" s="1"/>
      <c r="AK18" s="1"/>
      <c r="AL18" s="1"/>
      <c r="AM18" s="1"/>
    </row>
    <row r="19" spans="2:39" ht="15.75" customHeight="1" x14ac:dyDescent="0.25">
      <c r="B19" s="26">
        <f>COS(S8)</f>
        <v>1</v>
      </c>
      <c r="C19" s="27">
        <f>-SIN(S8)</f>
        <v>0</v>
      </c>
      <c r="D19" s="19">
        <v>0</v>
      </c>
      <c r="E19" s="28">
        <f>SQRT((B19)^2+(C19)^2+(D19)^2)</f>
        <v>1</v>
      </c>
      <c r="G19" s="43" t="e" cm="1">
        <f t="array" ref="G19">MMULT(B19:D21,#REF!)</f>
        <v>#REF!</v>
      </c>
      <c r="H19" s="44"/>
      <c r="I19" s="45"/>
      <c r="J19" s="28" t="e">
        <f>SQRT((G19)^2+(H19)^2+(I19)^2)</f>
        <v>#REF!</v>
      </c>
      <c r="K19" s="7"/>
      <c r="L19" s="7" t="s">
        <v>9</v>
      </c>
      <c r="M19" s="37"/>
      <c r="N19" s="38"/>
      <c r="O19" s="39"/>
      <c r="P19" s="28">
        <f>SQRT((M19)^2+(N19)^2+(O19)^2)</f>
        <v>0</v>
      </c>
      <c r="Q19"/>
      <c r="W19"/>
      <c r="X19" s="170" t="e" vm="8">
        <v>#VALUE!</v>
      </c>
      <c r="Y19" s="171"/>
      <c r="Z19" s="171"/>
      <c r="AA19" s="171"/>
      <c r="AB19" s="172"/>
      <c r="AC19" s="1"/>
      <c r="AI19" s="1"/>
      <c r="AJ19" s="1"/>
      <c r="AK19" s="1"/>
      <c r="AL19" s="1"/>
      <c r="AM19" s="1"/>
    </row>
    <row r="20" spans="2:39" ht="15.75" customHeight="1" thickBot="1" x14ac:dyDescent="0.3">
      <c r="B20" s="20">
        <f>SIN(S8)</f>
        <v>0</v>
      </c>
      <c r="C20" s="21">
        <f>COS(S8)</f>
        <v>1</v>
      </c>
      <c r="D20" s="22">
        <v>0</v>
      </c>
      <c r="E20" s="28">
        <f>SQRT((B20)^2+(C20)^2+(D20)^2)</f>
        <v>1</v>
      </c>
      <c r="G20" s="46"/>
      <c r="H20" s="47"/>
      <c r="I20" s="48"/>
      <c r="J20" s="28">
        <f>SQRT((G20)^2+(H20)^2+(I20)^2)</f>
        <v>0</v>
      </c>
      <c r="K20" s="7"/>
      <c r="L20" s="9" t="s">
        <v>10</v>
      </c>
      <c r="M20" s="40"/>
      <c r="N20" s="41"/>
      <c r="O20" s="42"/>
      <c r="P20" s="29">
        <f>SQRT((M20)^2+(N20)^2+(O20)^2)</f>
        <v>0</v>
      </c>
      <c r="Q20"/>
      <c r="W20"/>
      <c r="X20" s="173"/>
      <c r="Y20" s="174"/>
      <c r="Z20" s="174"/>
      <c r="AA20" s="174"/>
      <c r="AB20" s="184"/>
      <c r="AC20" s="1"/>
      <c r="AI20" s="1"/>
      <c r="AJ20" s="1"/>
      <c r="AK20" s="1"/>
      <c r="AL20" s="1"/>
      <c r="AM20" s="1"/>
    </row>
    <row r="21" spans="2:39" ht="15.75" customHeight="1" thickBot="1" x14ac:dyDescent="0.3">
      <c r="B21" s="23">
        <v>0</v>
      </c>
      <c r="C21" s="24">
        <v>0</v>
      </c>
      <c r="D21" s="25">
        <v>1</v>
      </c>
      <c r="E21" s="29">
        <f>SQRT((B21)^2+(C21)^2+(D21)^2)</f>
        <v>1</v>
      </c>
      <c r="G21" s="49"/>
      <c r="H21" s="50"/>
      <c r="I21" s="51"/>
      <c r="J21" s="29">
        <f>SQRT((G21)^2+(H21)^2+(I21)^2)</f>
        <v>0</v>
      </c>
      <c r="Q21"/>
      <c r="W21"/>
      <c r="X21" s="173"/>
      <c r="Y21" s="174"/>
      <c r="Z21" s="174"/>
      <c r="AA21" s="174"/>
      <c r="AB21" s="184"/>
      <c r="AC21" s="1"/>
      <c r="AI21" s="1"/>
      <c r="AJ21" s="1"/>
      <c r="AK21" s="1"/>
      <c r="AL21" s="1"/>
      <c r="AM21" s="1"/>
    </row>
    <row r="22" spans="2:39" ht="15.75" customHeight="1" thickBot="1" x14ac:dyDescent="0.3">
      <c r="C22" s="2"/>
      <c r="D22" s="2"/>
      <c r="G22" s="2"/>
      <c r="Q22"/>
      <c r="W22"/>
      <c r="X22" s="173"/>
      <c r="Y22" s="174"/>
      <c r="Z22" s="174"/>
      <c r="AA22" s="174"/>
      <c r="AB22" s="184"/>
      <c r="AC22" s="1"/>
      <c r="AI22" s="1"/>
      <c r="AJ22" s="1"/>
      <c r="AK22" s="1"/>
      <c r="AL22" s="1"/>
      <c r="AM22" s="1"/>
    </row>
    <row r="23" spans="2:39" ht="15.75" thickBot="1" x14ac:dyDescent="0.3">
      <c r="B23" s="170" t="s">
        <v>25</v>
      </c>
      <c r="C23" s="171"/>
      <c r="D23" s="172"/>
      <c r="E23" s="182" t="s">
        <v>45</v>
      </c>
      <c r="G23" s="176" t="s">
        <v>43</v>
      </c>
      <c r="H23" s="177"/>
      <c r="I23" s="178"/>
      <c r="J23" s="182" t="s">
        <v>45</v>
      </c>
      <c r="K23" s="31"/>
      <c r="L23" s="176" t="s">
        <v>60</v>
      </c>
      <c r="M23" s="177"/>
      <c r="N23" s="177"/>
      <c r="O23" s="178"/>
      <c r="Q23"/>
      <c r="W23"/>
      <c r="X23" s="185"/>
      <c r="Y23" s="186"/>
      <c r="Z23" s="186"/>
      <c r="AA23" s="186"/>
      <c r="AB23" s="175"/>
      <c r="AC23" s="1"/>
      <c r="AI23" s="1"/>
      <c r="AJ23" s="1"/>
      <c r="AK23" s="1"/>
      <c r="AL23" s="1"/>
      <c r="AM23" s="1"/>
    </row>
    <row r="24" spans="2:39" ht="15.75" thickBot="1" x14ac:dyDescent="0.3">
      <c r="B24" s="185"/>
      <c r="C24" s="186"/>
      <c r="D24" s="175"/>
      <c r="E24" s="183"/>
      <c r="G24" s="179"/>
      <c r="H24" s="180"/>
      <c r="I24" s="181"/>
      <c r="J24" s="183"/>
      <c r="K24" s="31"/>
      <c r="L24" s="196"/>
      <c r="M24" s="197"/>
      <c r="N24" s="197"/>
      <c r="O24" s="198"/>
      <c r="Q24"/>
      <c r="W24"/>
      <c r="AC24" s="1"/>
      <c r="AI24" s="1"/>
      <c r="AJ24" s="1"/>
      <c r="AK24" s="1"/>
      <c r="AL24" s="1"/>
      <c r="AM24" s="1"/>
    </row>
    <row r="25" spans="2:39" ht="15.75" thickBot="1" x14ac:dyDescent="0.3">
      <c r="B25" s="26">
        <f>COS(S9)</f>
        <v>6.1257422745431001E-17</v>
      </c>
      <c r="C25" s="27">
        <f>-SIN(S9)</f>
        <v>-1</v>
      </c>
      <c r="D25" s="19">
        <v>0</v>
      </c>
      <c r="E25" s="28">
        <f>SQRT((B25)^2+(C25)^2+(D25)^2)</f>
        <v>1</v>
      </c>
      <c r="G25" s="43" t="e" cm="1">
        <f t="array" ref="G25">MMULT(B25:D27,#REF!)</f>
        <v>#REF!</v>
      </c>
      <c r="H25" s="44"/>
      <c r="I25" s="45"/>
      <c r="J25" s="28" t="e">
        <f>SQRT((G25)^2+(H25)^2+(I25)^2)</f>
        <v>#REF!</v>
      </c>
      <c r="L25" s="196"/>
      <c r="M25" s="197"/>
      <c r="N25" s="197"/>
      <c r="O25" s="198"/>
      <c r="Q25"/>
      <c r="W25"/>
      <c r="AC25" s="1"/>
      <c r="AI25" s="1"/>
      <c r="AJ25" s="1"/>
      <c r="AK25" s="1"/>
      <c r="AL25" s="1"/>
      <c r="AM25" s="1"/>
    </row>
    <row r="26" spans="2:39" ht="15.75" customHeight="1" thickBot="1" x14ac:dyDescent="0.3">
      <c r="B26" s="20">
        <f>SIN(S9)</f>
        <v>1</v>
      </c>
      <c r="C26" s="21">
        <f>COS(S9)</f>
        <v>6.1257422745431001E-17</v>
      </c>
      <c r="D26" s="22">
        <v>0</v>
      </c>
      <c r="E26" s="28">
        <f>SQRT((B26)^2+(C26)^2+(D26)^2)</f>
        <v>1</v>
      </c>
      <c r="G26" s="46"/>
      <c r="H26" s="47"/>
      <c r="I26" s="48"/>
      <c r="J26" s="28">
        <f>SQRT((G26)^2+(H26)^2+(I26)^2)</f>
        <v>0</v>
      </c>
      <c r="L26" s="196"/>
      <c r="M26" s="197"/>
      <c r="N26" s="197"/>
      <c r="O26" s="198"/>
      <c r="Q26"/>
      <c r="W26"/>
      <c r="X26" s="187" t="s">
        <v>33</v>
      </c>
      <c r="Y26" s="188"/>
      <c r="Z26" s="188"/>
      <c r="AA26" s="188"/>
      <c r="AB26" s="189"/>
      <c r="AC26" s="1"/>
      <c r="AI26" s="1"/>
      <c r="AJ26" s="1"/>
      <c r="AK26" s="1"/>
      <c r="AL26" s="1"/>
      <c r="AM26" s="1"/>
    </row>
    <row r="27" spans="2:39" ht="15.75" thickBot="1" x14ac:dyDescent="0.3">
      <c r="B27" s="23">
        <v>0</v>
      </c>
      <c r="C27" s="24">
        <v>0</v>
      </c>
      <c r="D27" s="25">
        <v>1</v>
      </c>
      <c r="E27" s="29">
        <f>SQRT((B27)^2+(C27)^2+(D27)^2)</f>
        <v>1</v>
      </c>
      <c r="G27" s="49"/>
      <c r="H27" s="50"/>
      <c r="I27" s="51"/>
      <c r="J27" s="29">
        <f>SQRT((G27)^2+(H27)^2+(I27)^2)</f>
        <v>0</v>
      </c>
      <c r="L27" s="196"/>
      <c r="M27" s="197"/>
      <c r="N27" s="197"/>
      <c r="O27" s="198"/>
      <c r="Q27"/>
      <c r="W27"/>
      <c r="X27" s="170" t="e" vm="9">
        <v>#VALUE!</v>
      </c>
      <c r="Y27" s="171"/>
      <c r="Z27" s="171"/>
      <c r="AA27" s="171"/>
      <c r="AB27" s="172"/>
      <c r="AC27" s="1"/>
      <c r="AI27" s="1"/>
      <c r="AJ27" s="1"/>
      <c r="AK27" s="1"/>
      <c r="AL27" s="1"/>
      <c r="AM27" s="1"/>
    </row>
    <row r="28" spans="2:39" ht="15.75" thickBot="1" x14ac:dyDescent="0.3">
      <c r="L28" s="196"/>
      <c r="M28" s="197"/>
      <c r="N28" s="197"/>
      <c r="O28" s="198"/>
      <c r="Q28"/>
      <c r="W28"/>
      <c r="X28" s="173"/>
      <c r="Y28" s="174"/>
      <c r="Z28" s="174"/>
      <c r="AA28" s="174"/>
      <c r="AB28" s="184"/>
      <c r="AC28" s="1"/>
      <c r="AI28" s="1"/>
      <c r="AJ28" s="1"/>
      <c r="AK28" s="1"/>
      <c r="AL28" s="1"/>
      <c r="AM28" s="1"/>
    </row>
    <row r="29" spans="2:39" ht="15.75" thickBot="1" x14ac:dyDescent="0.3">
      <c r="B29" s="170" t="s">
        <v>30</v>
      </c>
      <c r="C29" s="171"/>
      <c r="D29" s="172"/>
      <c r="E29" s="182" t="s">
        <v>45</v>
      </c>
      <c r="G29" s="176" t="s">
        <v>44</v>
      </c>
      <c r="H29" s="177"/>
      <c r="I29" s="178"/>
      <c r="J29" s="182" t="s">
        <v>45</v>
      </c>
      <c r="K29" s="31"/>
      <c r="L29" s="179"/>
      <c r="M29" s="180"/>
      <c r="N29" s="180"/>
      <c r="O29" s="181"/>
      <c r="Q29"/>
      <c r="W29"/>
      <c r="X29" s="173"/>
      <c r="Y29" s="174"/>
      <c r="Z29" s="174"/>
      <c r="AA29" s="174"/>
      <c r="AB29" s="184"/>
      <c r="AC29" s="1"/>
      <c r="AI29" s="1"/>
      <c r="AJ29" s="1"/>
      <c r="AK29" s="1"/>
      <c r="AL29" s="1"/>
      <c r="AM29" s="1"/>
    </row>
    <row r="30" spans="2:39" ht="15.75" thickBot="1" x14ac:dyDescent="0.3">
      <c r="B30" s="185"/>
      <c r="C30" s="186"/>
      <c r="D30" s="175"/>
      <c r="E30" s="183"/>
      <c r="G30" s="179"/>
      <c r="H30" s="180"/>
      <c r="I30" s="181"/>
      <c r="J30" s="183"/>
      <c r="K30" s="31"/>
      <c r="L30" s="7"/>
      <c r="M30" s="59" t="s">
        <v>27</v>
      </c>
      <c r="N30" s="61" t="s">
        <v>28</v>
      </c>
      <c r="O30" s="63" t="s">
        <v>29</v>
      </c>
      <c r="Q30"/>
      <c r="W30"/>
      <c r="X30" s="173"/>
      <c r="Y30" s="174"/>
      <c r="Z30" s="174"/>
      <c r="AA30" s="174"/>
      <c r="AB30" s="184"/>
      <c r="AC30" s="1"/>
      <c r="AI30" s="1"/>
      <c r="AJ30" s="1"/>
      <c r="AK30" s="1"/>
      <c r="AL30" s="1"/>
      <c r="AM30" s="1"/>
    </row>
    <row r="31" spans="2:39" ht="15.75" thickBot="1" x14ac:dyDescent="0.3">
      <c r="B31" s="26">
        <f>COS(S10)</f>
        <v>1</v>
      </c>
      <c r="C31" s="27">
        <f>-SIN(S10)</f>
        <v>0</v>
      </c>
      <c r="D31" s="19">
        <v>0</v>
      </c>
      <c r="E31" s="28">
        <f>SQRT((B31)^2+(C31)^2+(D31)^2)</f>
        <v>1</v>
      </c>
      <c r="G31" s="43" t="e" cm="1">
        <f t="array" ref="G31">MMULT(B31:D33,I34:K36)</f>
        <v>#VALUE!</v>
      </c>
      <c r="H31" s="44"/>
      <c r="I31" s="45"/>
      <c r="J31" s="28" t="e">
        <f>SQRT((G31)^2+(H31)^2+(I31)^2)</f>
        <v>#VALUE!</v>
      </c>
      <c r="L31" s="62" t="s">
        <v>8</v>
      </c>
      <c r="M31" s="66">
        <v>0</v>
      </c>
      <c r="N31" s="67">
        <v>-1</v>
      </c>
      <c r="O31" s="68">
        <v>0</v>
      </c>
      <c r="Q31"/>
      <c r="W31"/>
      <c r="X31" s="185"/>
      <c r="Y31" s="186"/>
      <c r="Z31" s="186"/>
      <c r="AA31" s="186"/>
      <c r="AB31" s="175"/>
      <c r="AC31" s="1"/>
      <c r="AI31" s="1"/>
      <c r="AJ31" s="1"/>
      <c r="AK31" s="1"/>
      <c r="AL31" s="1"/>
      <c r="AM31" s="1"/>
    </row>
    <row r="32" spans="2:39" ht="15.75" customHeight="1" x14ac:dyDescent="0.25">
      <c r="B32" s="20">
        <f>SIN(S10)</f>
        <v>0</v>
      </c>
      <c r="C32" s="21">
        <f>COS(S10)</f>
        <v>1</v>
      </c>
      <c r="D32" s="22">
        <v>0</v>
      </c>
      <c r="E32" s="28">
        <f>SQRT((B32)^2+(C32)^2+(D32)^2)</f>
        <v>1</v>
      </c>
      <c r="G32" s="46"/>
      <c r="H32" s="47"/>
      <c r="I32" s="48"/>
      <c r="J32" s="28">
        <f>SQRT((G32)^2+(H32)^2+(I32)^2)</f>
        <v>0</v>
      </c>
      <c r="L32" s="60" t="s">
        <v>9</v>
      </c>
      <c r="M32" s="69">
        <v>1</v>
      </c>
      <c r="N32" s="65">
        <v>0</v>
      </c>
      <c r="O32" s="70">
        <v>0</v>
      </c>
      <c r="Q32"/>
      <c r="W32"/>
      <c r="X32"/>
      <c r="Y32"/>
      <c r="Z32"/>
      <c r="AA32"/>
      <c r="AC32" s="1"/>
      <c r="AI32" s="1"/>
      <c r="AJ32" s="1"/>
      <c r="AK32" s="1"/>
      <c r="AL32" s="1"/>
      <c r="AM32" s="1"/>
    </row>
    <row r="33" spans="2:52" ht="15.75" thickBot="1" x14ac:dyDescent="0.3">
      <c r="B33" s="23">
        <v>0</v>
      </c>
      <c r="C33" s="24">
        <v>0</v>
      </c>
      <c r="D33" s="25">
        <v>1</v>
      </c>
      <c r="E33" s="29">
        <f>SQRT((B33)^2+(C33)^2+(D33)^2)</f>
        <v>1</v>
      </c>
      <c r="G33" s="49"/>
      <c r="H33" s="50"/>
      <c r="I33" s="51"/>
      <c r="J33" s="29">
        <f>SQRT((G33)^2+(H33)^2+(I33)^2)</f>
        <v>0</v>
      </c>
      <c r="L33" s="64" t="s">
        <v>10</v>
      </c>
      <c r="M33" s="71">
        <v>0</v>
      </c>
      <c r="N33" s="72">
        <v>0</v>
      </c>
      <c r="O33" s="73">
        <v>1</v>
      </c>
      <c r="Q33"/>
      <c r="W33"/>
      <c r="X33"/>
      <c r="Y33"/>
      <c r="Z33"/>
      <c r="AA33"/>
      <c r="AC33" s="1"/>
      <c r="AI33" s="1"/>
      <c r="AJ33" s="1"/>
      <c r="AK33" s="1"/>
      <c r="AL33" s="1"/>
      <c r="AM33" s="1"/>
    </row>
    <row r="34" spans="2:52" x14ac:dyDescent="0.25">
      <c r="AC34" s="1"/>
      <c r="AI34" s="1"/>
      <c r="AJ34" s="1"/>
      <c r="AK34" s="1"/>
      <c r="AL34" s="1"/>
      <c r="AM34" s="1"/>
    </row>
    <row r="35" spans="2:52" x14ac:dyDescent="0.25">
      <c r="AC35" s="1"/>
      <c r="AI35" s="1"/>
      <c r="AJ35" s="1"/>
      <c r="AK35" s="1"/>
      <c r="AL35" s="1"/>
      <c r="AM35" s="1"/>
    </row>
    <row r="36" spans="2:52" x14ac:dyDescent="0.25">
      <c r="AC36" s="1"/>
      <c r="AI36" s="1"/>
      <c r="AJ36" s="1"/>
      <c r="AK36" s="1"/>
      <c r="AL36" s="1"/>
      <c r="AM36" s="1"/>
    </row>
    <row r="37" spans="2:52" x14ac:dyDescent="0.25">
      <c r="AV37" s="13"/>
      <c r="AW37" s="13"/>
      <c r="AX37" s="13"/>
      <c r="AY37" s="13"/>
      <c r="AZ37" s="13"/>
    </row>
    <row r="38" spans="2:52" s="52" customFormat="1" x14ac:dyDescent="0.25">
      <c r="AC38" s="53"/>
      <c r="AV38" s="54"/>
      <c r="AW38" s="54"/>
      <c r="AX38" s="54"/>
      <c r="AY38" s="54"/>
      <c r="AZ38" s="54"/>
    </row>
    <row r="39" spans="2:52" ht="15.75" thickBot="1" x14ac:dyDescent="0.3">
      <c r="AV39" s="13"/>
      <c r="AW39" s="13"/>
      <c r="AX39" s="13"/>
      <c r="AY39" s="13"/>
      <c r="AZ39" s="13"/>
    </row>
    <row r="40" spans="2:52" ht="15" customHeight="1" x14ac:dyDescent="0.25">
      <c r="B40" s="170" t="s">
        <v>53</v>
      </c>
      <c r="C40" s="171"/>
      <c r="D40" s="171"/>
      <c r="E40" s="172"/>
      <c r="F40" s="161" t="e" vm="1">
        <v>#VALUE!</v>
      </c>
      <c r="G40" s="162"/>
      <c r="H40" s="162"/>
      <c r="I40" s="162"/>
      <c r="J40" s="162"/>
      <c r="K40" s="162"/>
      <c r="L40" s="163"/>
      <c r="AV40" s="13"/>
      <c r="AW40" s="13"/>
      <c r="AX40" s="13"/>
      <c r="AY40" s="13"/>
      <c r="AZ40" s="13"/>
    </row>
    <row r="41" spans="2:52" ht="15.75" thickBot="1" x14ac:dyDescent="0.3">
      <c r="B41" s="173"/>
      <c r="C41" s="174"/>
      <c r="D41" s="174"/>
      <c r="E41" s="175"/>
      <c r="F41" s="164"/>
      <c r="G41" s="165"/>
      <c r="H41" s="165"/>
      <c r="I41" s="165"/>
      <c r="J41" s="165"/>
      <c r="K41" s="165"/>
      <c r="L41" s="166"/>
      <c r="N41" s="13"/>
      <c r="O41" s="13"/>
      <c r="P41" s="13"/>
      <c r="Q41" s="13"/>
      <c r="AV41" s="13"/>
      <c r="AW41" s="13"/>
      <c r="AX41" s="13"/>
      <c r="AY41" s="13"/>
      <c r="AZ41" s="13"/>
    </row>
    <row r="42" spans="2:52" x14ac:dyDescent="0.25">
      <c r="B42" s="87">
        <f>COS(S6)</f>
        <v>6.1257422745431001E-17</v>
      </c>
      <c r="C42" s="88">
        <f>-SIN(S6)*COS(T6)</f>
        <v>6.1257422745431001E-17</v>
      </c>
      <c r="D42" s="89">
        <f>SIN(S6)*SIN(T6)</f>
        <v>-1</v>
      </c>
      <c r="E42" s="78">
        <f>U6*COS(S6)</f>
        <v>0</v>
      </c>
      <c r="F42" s="164"/>
      <c r="G42" s="165"/>
      <c r="H42" s="165"/>
      <c r="I42" s="165"/>
      <c r="J42" s="165"/>
      <c r="K42" s="165"/>
      <c r="L42" s="166"/>
      <c r="N42" s="13"/>
      <c r="O42" s="13"/>
      <c r="P42" s="13"/>
      <c r="Q42" s="13"/>
      <c r="AV42" s="13"/>
      <c r="AW42" s="13"/>
      <c r="AX42" s="13"/>
      <c r="AY42" s="13"/>
      <c r="AZ42" s="13"/>
    </row>
    <row r="43" spans="2:52" x14ac:dyDescent="0.25">
      <c r="B43" s="90">
        <f>SIN(S6)</f>
        <v>-1</v>
      </c>
      <c r="C43" s="75">
        <f>COS(S6)*COS(T6)</f>
        <v>3.7524718414124473E-33</v>
      </c>
      <c r="D43" s="91">
        <f>-COS(S6)*SIN(T6)</f>
        <v>-6.1257422745431001E-17</v>
      </c>
      <c r="E43" s="32">
        <f>U6*SIN(S6)</f>
        <v>0</v>
      </c>
      <c r="F43" s="164"/>
      <c r="G43" s="165"/>
      <c r="H43" s="165"/>
      <c r="I43" s="165"/>
      <c r="J43" s="165"/>
      <c r="K43" s="165"/>
      <c r="L43" s="166"/>
      <c r="N43" s="13"/>
      <c r="O43" s="13"/>
      <c r="P43" s="13"/>
      <c r="Q43" s="13"/>
      <c r="AV43" s="13"/>
      <c r="AW43" s="13"/>
      <c r="AX43" s="13"/>
      <c r="AY43" s="13"/>
      <c r="AZ43" s="13"/>
    </row>
    <row r="44" spans="2:52" ht="15.75" thickBot="1" x14ac:dyDescent="0.3">
      <c r="B44" s="92">
        <v>0</v>
      </c>
      <c r="C44" s="93">
        <f>SIN(T6)</f>
        <v>1</v>
      </c>
      <c r="D44" s="94">
        <f>COS(T6)</f>
        <v>6.1257422745431001E-17</v>
      </c>
      <c r="E44" s="33">
        <f>V6</f>
        <v>28</v>
      </c>
      <c r="F44" s="164"/>
      <c r="G44" s="165"/>
      <c r="H44" s="165"/>
      <c r="I44" s="165"/>
      <c r="J44" s="165"/>
      <c r="K44" s="165"/>
      <c r="L44" s="166"/>
      <c r="N44" s="13"/>
      <c r="O44" s="13"/>
      <c r="P44" s="13"/>
      <c r="Q44" s="13"/>
      <c r="AV44" s="13"/>
      <c r="AW44" s="13"/>
      <c r="AX44" s="13"/>
      <c r="AY44" s="13"/>
      <c r="AZ44" s="13"/>
    </row>
    <row r="45" spans="2:52" ht="15.75" thickBot="1" x14ac:dyDescent="0.3">
      <c r="B45" s="23">
        <v>0</v>
      </c>
      <c r="C45" s="24">
        <v>0</v>
      </c>
      <c r="D45" s="24">
        <v>0</v>
      </c>
      <c r="E45" s="33">
        <v>1</v>
      </c>
      <c r="F45" s="167"/>
      <c r="G45" s="168"/>
      <c r="H45" s="168"/>
      <c r="I45" s="168"/>
      <c r="J45" s="168"/>
      <c r="K45" s="168"/>
      <c r="L45" s="169"/>
      <c r="N45" s="13"/>
      <c r="O45" s="13"/>
      <c r="P45" s="13"/>
      <c r="Q45" s="13"/>
      <c r="AR45" s="13"/>
      <c r="AS45" s="13"/>
      <c r="AT45" s="13"/>
      <c r="AU45" s="13"/>
      <c r="AV45" s="13"/>
      <c r="AW45" s="13"/>
      <c r="AX45" s="13"/>
      <c r="AY45" s="13"/>
      <c r="AZ45" s="13"/>
    </row>
    <row r="46" spans="2:52" ht="15.75" thickBot="1" x14ac:dyDescent="0.3">
      <c r="F46"/>
      <c r="G46"/>
      <c r="H46"/>
      <c r="I46"/>
      <c r="N46" s="13"/>
      <c r="O46" s="13"/>
      <c r="P46" s="13"/>
      <c r="Q46" s="13"/>
      <c r="AR46" s="13"/>
      <c r="AS46" s="13"/>
      <c r="AT46" s="13"/>
      <c r="AU46" s="13"/>
      <c r="AV46" s="13"/>
      <c r="AW46" s="13"/>
      <c r="AX46" s="13"/>
      <c r="AY46" s="13"/>
      <c r="AZ46" s="13"/>
    </row>
    <row r="47" spans="2:52" ht="15" customHeight="1" x14ac:dyDescent="0.25">
      <c r="B47" s="170" t="s">
        <v>54</v>
      </c>
      <c r="C47" s="171"/>
      <c r="D47" s="171"/>
      <c r="E47" s="172"/>
      <c r="F47" s="170" t="s">
        <v>48</v>
      </c>
      <c r="G47" s="171"/>
      <c r="H47" s="171"/>
      <c r="I47" s="171"/>
      <c r="J47" s="171"/>
      <c r="K47" s="171"/>
      <c r="L47" s="172"/>
      <c r="N47" s="13"/>
      <c r="O47" s="13"/>
      <c r="P47" s="13"/>
      <c r="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2:52" ht="15.75" thickBot="1" x14ac:dyDescent="0.3">
      <c r="B48" s="173"/>
      <c r="C48" s="174"/>
      <c r="D48" s="174"/>
      <c r="E48" s="175"/>
      <c r="F48" s="173"/>
      <c r="G48" s="174"/>
      <c r="H48" s="174"/>
      <c r="I48" s="174"/>
      <c r="J48" s="174"/>
      <c r="K48" s="174"/>
      <c r="L48" s="184"/>
      <c r="N48" s="13"/>
      <c r="O48" s="13"/>
      <c r="P48" s="13"/>
      <c r="Q48" s="13"/>
      <c r="AR48" s="13"/>
      <c r="AS48" s="13"/>
      <c r="AT48" s="13"/>
      <c r="AU48" s="13"/>
      <c r="AV48" s="13"/>
      <c r="AW48" s="13"/>
      <c r="AX48" s="13"/>
      <c r="AY48" s="13"/>
      <c r="AZ48" s="13"/>
    </row>
    <row r="49" spans="2:52" x14ac:dyDescent="0.25">
      <c r="B49" s="87">
        <f>COS(S7)</f>
        <v>6.1257422745431001E-17</v>
      </c>
      <c r="C49" s="88">
        <f>-SIN(S7)*COS(T7)</f>
        <v>1</v>
      </c>
      <c r="D49" s="89">
        <f>SIN(S7)*SIN(T7)</f>
        <v>1.22514845490862E-16</v>
      </c>
      <c r="E49" s="78">
        <f>U7*COS(S7)</f>
        <v>9.9237024847598221E-16</v>
      </c>
      <c r="F49" s="173"/>
      <c r="G49" s="174"/>
      <c r="H49" s="174"/>
      <c r="I49" s="174"/>
      <c r="J49" s="174"/>
      <c r="K49" s="174"/>
      <c r="L49" s="184"/>
      <c r="N49" s="13"/>
      <c r="O49" s="13"/>
      <c r="P49" s="13"/>
      <c r="Q49" s="13"/>
      <c r="AR49" s="13"/>
      <c r="AS49" s="13"/>
      <c r="AT49" s="13"/>
      <c r="AU49" s="13"/>
      <c r="AV49" s="13"/>
      <c r="AW49" s="13"/>
      <c r="AX49" s="13"/>
      <c r="AY49" s="13"/>
      <c r="AZ49" s="13"/>
    </row>
    <row r="50" spans="2:52" x14ac:dyDescent="0.25">
      <c r="B50" s="90">
        <f>SIN(S7)</f>
        <v>1</v>
      </c>
      <c r="C50" s="75">
        <f>COS(S7)*COS(T7)</f>
        <v>-6.1257422745431001E-17</v>
      </c>
      <c r="D50" s="91">
        <f>-COS(S7)*SIN(T7)</f>
        <v>-7.5049436828248946E-33</v>
      </c>
      <c r="E50" s="32">
        <f>U7*SIN(S7)</f>
        <v>16.2</v>
      </c>
      <c r="F50" s="173"/>
      <c r="G50" s="174"/>
      <c r="H50" s="174"/>
      <c r="I50" s="174"/>
      <c r="J50" s="174"/>
      <c r="K50" s="174"/>
      <c r="L50" s="184"/>
      <c r="N50" s="13"/>
      <c r="O50" s="13"/>
      <c r="P50" s="13"/>
      <c r="Q50" s="13"/>
    </row>
    <row r="51" spans="2:52" ht="15.75" thickBot="1" x14ac:dyDescent="0.3">
      <c r="B51" s="92">
        <v>0</v>
      </c>
      <c r="C51" s="93">
        <f>SIN(T7)</f>
        <v>1.22514845490862E-16</v>
      </c>
      <c r="D51" s="94">
        <f>COS(T7)</f>
        <v>-1</v>
      </c>
      <c r="E51" s="33">
        <f>V7</f>
        <v>0</v>
      </c>
      <c r="F51" s="173"/>
      <c r="G51" s="174"/>
      <c r="H51" s="174"/>
      <c r="I51" s="174"/>
      <c r="J51" s="174"/>
      <c r="K51" s="174"/>
      <c r="L51" s="184"/>
      <c r="N51" s="13"/>
      <c r="O51" s="13"/>
      <c r="P51" s="13"/>
      <c r="Q51" s="13"/>
    </row>
    <row r="52" spans="2:52" ht="15.75" thickBot="1" x14ac:dyDescent="0.3">
      <c r="B52" s="23">
        <v>0</v>
      </c>
      <c r="C52" s="24">
        <v>0</v>
      </c>
      <c r="D52" s="24">
        <v>0</v>
      </c>
      <c r="E52" s="25">
        <v>1</v>
      </c>
      <c r="F52" s="185"/>
      <c r="G52" s="186"/>
      <c r="H52" s="186"/>
      <c r="I52" s="186"/>
      <c r="J52" s="186"/>
      <c r="K52" s="186"/>
      <c r="L52" s="175"/>
      <c r="N52" s="13"/>
      <c r="O52" s="13"/>
      <c r="P52" s="13"/>
      <c r="Q52" s="13"/>
    </row>
    <row r="53" spans="2:52" ht="15.75" thickBot="1" x14ac:dyDescent="0.3">
      <c r="F53"/>
      <c r="G53"/>
      <c r="H53"/>
      <c r="I53"/>
      <c r="N53" s="13"/>
      <c r="O53" s="13"/>
      <c r="P53" s="13"/>
      <c r="Q53" s="13"/>
    </row>
    <row r="54" spans="2:52" ht="15" customHeight="1" x14ac:dyDescent="0.25">
      <c r="B54" s="170" t="s">
        <v>55</v>
      </c>
      <c r="C54" s="171"/>
      <c r="D54" s="171"/>
      <c r="E54" s="172"/>
      <c r="F54" s="170" t="s">
        <v>50</v>
      </c>
      <c r="G54" s="171"/>
      <c r="H54" s="171"/>
      <c r="I54" s="171"/>
      <c r="J54" s="171"/>
      <c r="K54" s="171"/>
      <c r="L54" s="172"/>
      <c r="N54" s="13"/>
      <c r="O54" s="13"/>
      <c r="P54" s="13"/>
      <c r="Q54" s="13"/>
    </row>
    <row r="55" spans="2:52" ht="15.75" thickBot="1" x14ac:dyDescent="0.3">
      <c r="B55" s="173"/>
      <c r="C55" s="174"/>
      <c r="D55" s="174"/>
      <c r="E55" s="175"/>
      <c r="F55" s="173"/>
      <c r="G55" s="174"/>
      <c r="H55" s="174"/>
      <c r="I55" s="174"/>
      <c r="J55" s="174"/>
      <c r="K55" s="174"/>
      <c r="L55" s="184"/>
      <c r="O55" s="13"/>
      <c r="P55" s="13"/>
      <c r="Q55" s="13"/>
    </row>
    <row r="56" spans="2:52" x14ac:dyDescent="0.25">
      <c r="B56" s="87">
        <f>COS(S8)</f>
        <v>1</v>
      </c>
      <c r="C56" s="88">
        <f>-SIN(S8)*COS(T8)</f>
        <v>0</v>
      </c>
      <c r="D56" s="89">
        <f>SIN(S8)*SIN(T8)</f>
        <v>0</v>
      </c>
      <c r="E56" s="78">
        <f>U8*COS(S8)</f>
        <v>16.2</v>
      </c>
      <c r="F56" s="173"/>
      <c r="G56" s="174"/>
      <c r="H56" s="174"/>
      <c r="I56" s="174"/>
      <c r="J56" s="174"/>
      <c r="K56" s="174"/>
      <c r="L56" s="184"/>
      <c r="N56" s="13"/>
      <c r="O56" s="13"/>
      <c r="P56" s="13"/>
      <c r="Q56" s="13"/>
    </row>
    <row r="57" spans="2:52" x14ac:dyDescent="0.25">
      <c r="B57" s="90">
        <f>SIN(S8)</f>
        <v>0</v>
      </c>
      <c r="C57" s="75">
        <f>COS(S8)*COS(T8)</f>
        <v>-1</v>
      </c>
      <c r="D57" s="91">
        <f>-COS(S8)*SIN(T8)</f>
        <v>-1.22514845490862E-16</v>
      </c>
      <c r="E57" s="32">
        <f>U8*SIN(S8)</f>
        <v>0</v>
      </c>
      <c r="F57" s="173"/>
      <c r="G57" s="174"/>
      <c r="H57" s="174"/>
      <c r="I57" s="174"/>
      <c r="J57" s="174"/>
      <c r="K57" s="174"/>
      <c r="L57" s="184"/>
      <c r="N57" s="13"/>
      <c r="O57" s="13"/>
      <c r="P57" s="13"/>
      <c r="Q57" s="13"/>
    </row>
    <row r="58" spans="2:52" ht="15.75" thickBot="1" x14ac:dyDescent="0.3">
      <c r="B58" s="92">
        <v>0</v>
      </c>
      <c r="C58" s="93">
        <f>SIN(T8)</f>
        <v>1.22514845490862E-16</v>
      </c>
      <c r="D58" s="94">
        <f>COS(T8)</f>
        <v>-1</v>
      </c>
      <c r="E58" s="33">
        <f>V8</f>
        <v>0</v>
      </c>
      <c r="F58" s="173"/>
      <c r="G58" s="174"/>
      <c r="H58" s="174"/>
      <c r="I58" s="174"/>
      <c r="J58" s="174"/>
      <c r="K58" s="174"/>
      <c r="L58" s="184"/>
      <c r="N58" s="13"/>
      <c r="O58" s="13"/>
      <c r="P58" s="13"/>
      <c r="Q58" s="13"/>
      <c r="V58" s="1" t="e">
        <f>ATAN2(X57,Y57)</f>
        <v>#DIV/0!</v>
      </c>
    </row>
    <row r="59" spans="2:52" ht="15.75" thickBot="1" x14ac:dyDescent="0.3">
      <c r="B59" s="23">
        <v>0</v>
      </c>
      <c r="C59" s="24">
        <v>0</v>
      </c>
      <c r="D59" s="24">
        <v>0</v>
      </c>
      <c r="E59" s="25">
        <v>1</v>
      </c>
      <c r="F59" s="185"/>
      <c r="G59" s="186"/>
      <c r="H59" s="186"/>
      <c r="I59" s="186"/>
      <c r="J59" s="186"/>
      <c r="K59" s="186"/>
      <c r="L59" s="175"/>
      <c r="N59" s="13"/>
      <c r="O59" s="13"/>
      <c r="P59" s="13"/>
      <c r="Q59" s="13"/>
    </row>
    <row r="60" spans="2:52" ht="15.75" thickBot="1" x14ac:dyDescent="0.3">
      <c r="F60"/>
      <c r="G60"/>
      <c r="H60"/>
      <c r="I60"/>
      <c r="N60" s="13"/>
      <c r="O60" s="13"/>
      <c r="P60" s="13"/>
      <c r="Q60" s="13"/>
    </row>
    <row r="61" spans="2:52" ht="15" customHeight="1" x14ac:dyDescent="0.25">
      <c r="B61" s="176" t="s">
        <v>56</v>
      </c>
      <c r="C61" s="177"/>
      <c r="D61" s="177"/>
      <c r="E61" s="178"/>
      <c r="F61" s="170" t="s">
        <v>49</v>
      </c>
      <c r="G61" s="171"/>
      <c r="H61" s="171"/>
      <c r="I61" s="171"/>
      <c r="J61" s="171"/>
      <c r="K61" s="171"/>
      <c r="L61" s="172"/>
      <c r="N61" s="13"/>
      <c r="O61" s="13"/>
      <c r="P61" s="13"/>
      <c r="Q61" s="13"/>
    </row>
    <row r="62" spans="2:52" ht="15.75" thickBot="1" x14ac:dyDescent="0.3">
      <c r="B62" s="196"/>
      <c r="C62" s="197"/>
      <c r="D62" s="197"/>
      <c r="E62" s="181"/>
      <c r="F62" s="173"/>
      <c r="G62" s="174"/>
      <c r="H62" s="174"/>
      <c r="I62" s="174"/>
      <c r="J62" s="174"/>
      <c r="K62" s="174"/>
      <c r="L62" s="184"/>
      <c r="N62" s="13"/>
      <c r="O62" s="13"/>
      <c r="P62" s="13"/>
    </row>
    <row r="63" spans="2:52" x14ac:dyDescent="0.25">
      <c r="B63" s="87">
        <f>COS(S9)</f>
        <v>6.1257422745431001E-17</v>
      </c>
      <c r="C63" s="88">
        <f>-SIN(S9)*COS(T9)</f>
        <v>-6.1257422745431001E-17</v>
      </c>
      <c r="D63" s="89">
        <f>SIN(S9)*SIN(T9)</f>
        <v>1</v>
      </c>
      <c r="E63" s="78">
        <f>U9*COS(S9)</f>
        <v>0</v>
      </c>
      <c r="F63" s="173"/>
      <c r="G63" s="174"/>
      <c r="H63" s="174"/>
      <c r="I63" s="174"/>
      <c r="J63" s="174"/>
      <c r="K63" s="174"/>
      <c r="L63" s="184"/>
      <c r="N63" s="13"/>
      <c r="O63" s="13"/>
      <c r="P63" s="13"/>
      <c r="Q63" s="13"/>
    </row>
    <row r="64" spans="2:52" x14ac:dyDescent="0.25">
      <c r="B64" s="90">
        <f>SIN(S9)</f>
        <v>1</v>
      </c>
      <c r="C64" s="75">
        <f>COS(S9)*COS(T9)</f>
        <v>3.7524718414124473E-33</v>
      </c>
      <c r="D64" s="91">
        <f>-COS(S9)*SIN(T9)</f>
        <v>-6.1257422745431001E-17</v>
      </c>
      <c r="E64" s="32">
        <f>U9*SIN(S9)</f>
        <v>0</v>
      </c>
      <c r="F64" s="173"/>
      <c r="G64" s="174"/>
      <c r="H64" s="174"/>
      <c r="I64" s="174"/>
      <c r="J64" s="174"/>
      <c r="K64" s="174"/>
      <c r="L64" s="184"/>
      <c r="N64" s="13"/>
      <c r="O64" s="13"/>
      <c r="P64" s="13"/>
      <c r="Q64" s="13"/>
    </row>
    <row r="65" spans="2:17" ht="15.75" thickBot="1" x14ac:dyDescent="0.3">
      <c r="B65" s="92">
        <v>0</v>
      </c>
      <c r="C65" s="93">
        <f>SIN(T9)</f>
        <v>1</v>
      </c>
      <c r="D65" s="94">
        <f>COS(T9)</f>
        <v>6.1257422745431001E-17</v>
      </c>
      <c r="E65" s="33">
        <f>V9</f>
        <v>0</v>
      </c>
      <c r="F65" s="173"/>
      <c r="G65" s="174"/>
      <c r="H65" s="174"/>
      <c r="I65" s="174"/>
      <c r="J65" s="174"/>
      <c r="K65" s="174"/>
      <c r="L65" s="184"/>
      <c r="N65" s="13"/>
      <c r="O65" s="13"/>
      <c r="P65" s="13"/>
      <c r="Q65" s="13"/>
    </row>
    <row r="66" spans="2:17" ht="15.75" thickBot="1" x14ac:dyDescent="0.3">
      <c r="B66" s="23">
        <v>0</v>
      </c>
      <c r="C66" s="24">
        <v>0</v>
      </c>
      <c r="D66" s="24">
        <v>0</v>
      </c>
      <c r="E66" s="25">
        <v>1</v>
      </c>
      <c r="F66" s="185"/>
      <c r="G66" s="186"/>
      <c r="H66" s="186"/>
      <c r="I66" s="186"/>
      <c r="J66" s="186"/>
      <c r="K66" s="186"/>
      <c r="L66" s="175"/>
      <c r="N66" s="13"/>
      <c r="O66" s="13"/>
      <c r="P66" s="13"/>
      <c r="Q66" s="13"/>
    </row>
    <row r="67" spans="2:17" ht="15.75" thickBot="1" x14ac:dyDescent="0.3">
      <c r="E67"/>
      <c r="F67"/>
      <c r="G67"/>
      <c r="H67"/>
      <c r="I67"/>
      <c r="N67" s="13"/>
      <c r="O67" s="13"/>
      <c r="P67" s="13"/>
      <c r="Q67" s="13"/>
    </row>
    <row r="68" spans="2:17" ht="15" customHeight="1" x14ac:dyDescent="0.25">
      <c r="B68" s="176" t="s">
        <v>57</v>
      </c>
      <c r="C68" s="177"/>
      <c r="D68" s="177"/>
      <c r="E68" s="178"/>
      <c r="F68" s="170" t="s">
        <v>51</v>
      </c>
      <c r="G68" s="171"/>
      <c r="H68" s="171"/>
      <c r="I68" s="171"/>
      <c r="J68" s="171"/>
      <c r="K68" s="171"/>
      <c r="L68" s="172"/>
      <c r="N68" s="13"/>
      <c r="O68" s="13"/>
      <c r="P68" s="13"/>
      <c r="Q68" s="13"/>
    </row>
    <row r="69" spans="2:17" ht="15.75" thickBot="1" x14ac:dyDescent="0.3">
      <c r="B69" s="196"/>
      <c r="C69" s="197"/>
      <c r="D69" s="197"/>
      <c r="E69" s="181"/>
      <c r="F69" s="173"/>
      <c r="G69" s="174"/>
      <c r="H69" s="174"/>
      <c r="I69" s="174"/>
      <c r="J69" s="174"/>
      <c r="K69" s="174"/>
      <c r="L69" s="184"/>
      <c r="N69" s="13"/>
      <c r="O69" s="13"/>
      <c r="P69" s="13"/>
      <c r="Q69" s="13"/>
    </row>
    <row r="70" spans="2:17" x14ac:dyDescent="0.25">
      <c r="B70" s="87">
        <f>COS(S10)</f>
        <v>1</v>
      </c>
      <c r="C70" s="88">
        <f>-SIN(S10)*COS(T10)</f>
        <v>0</v>
      </c>
      <c r="D70" s="89">
        <f>SIN(S10)*SIN(T10)</f>
        <v>0</v>
      </c>
      <c r="E70" s="78">
        <f>U10*COS(S10)</f>
        <v>0</v>
      </c>
      <c r="F70" s="173"/>
      <c r="G70" s="174"/>
      <c r="H70" s="174"/>
      <c r="I70" s="174"/>
      <c r="J70" s="174"/>
      <c r="K70" s="174"/>
      <c r="L70" s="184"/>
      <c r="N70" s="13"/>
      <c r="O70" s="13"/>
      <c r="P70" s="13"/>
      <c r="Q70" s="13"/>
    </row>
    <row r="71" spans="2:17" x14ac:dyDescent="0.25">
      <c r="B71" s="90">
        <f>SIN(S10)</f>
        <v>0</v>
      </c>
      <c r="C71" s="75">
        <f>COS(S10)*COS(T10)</f>
        <v>1</v>
      </c>
      <c r="D71" s="91">
        <f>-COS(S10)*SIN(T10)</f>
        <v>0</v>
      </c>
      <c r="E71" s="32">
        <f>U10*SIN(S10)</f>
        <v>0</v>
      </c>
      <c r="F71" s="173"/>
      <c r="G71" s="174"/>
      <c r="H71" s="174"/>
      <c r="I71" s="174"/>
      <c r="J71" s="174"/>
      <c r="K71" s="174"/>
      <c r="L71" s="184"/>
      <c r="N71" s="13"/>
      <c r="O71" s="13"/>
      <c r="P71" s="13"/>
      <c r="Q71" s="13"/>
    </row>
    <row r="72" spans="2:17" ht="15.75" thickBot="1" x14ac:dyDescent="0.3">
      <c r="B72" s="92">
        <v>0</v>
      </c>
      <c r="C72" s="93">
        <f>SIN(T10)</f>
        <v>0</v>
      </c>
      <c r="D72" s="94">
        <f>COS(T10)</f>
        <v>1</v>
      </c>
      <c r="E72" s="33">
        <f>V10</f>
        <v>15</v>
      </c>
      <c r="F72" s="173"/>
      <c r="G72" s="174"/>
      <c r="H72" s="174"/>
      <c r="I72" s="174"/>
      <c r="J72" s="174"/>
      <c r="K72" s="174"/>
      <c r="L72" s="184"/>
      <c r="N72" s="13"/>
      <c r="O72" s="13"/>
      <c r="P72" s="13"/>
      <c r="Q72" s="13"/>
    </row>
    <row r="73" spans="2:17" ht="15.75" thickBot="1" x14ac:dyDescent="0.3">
      <c r="B73" s="23">
        <v>0</v>
      </c>
      <c r="C73" s="24">
        <v>0</v>
      </c>
      <c r="D73" s="24">
        <v>0</v>
      </c>
      <c r="E73" s="25">
        <v>1</v>
      </c>
      <c r="F73" s="185"/>
      <c r="G73" s="186"/>
      <c r="H73" s="186"/>
      <c r="I73" s="186"/>
      <c r="J73" s="186"/>
      <c r="K73" s="186"/>
      <c r="L73" s="175"/>
      <c r="N73" s="13"/>
      <c r="O73" s="13"/>
      <c r="P73" s="13"/>
      <c r="Q73" s="13"/>
    </row>
    <row r="74" spans="2:17" ht="15.75" thickBot="1" x14ac:dyDescent="0.3">
      <c r="E74"/>
      <c r="F74"/>
      <c r="G74"/>
      <c r="H74"/>
      <c r="I74"/>
      <c r="N74" s="13"/>
      <c r="O74" s="13"/>
      <c r="P74" s="13"/>
      <c r="Q74" s="13"/>
    </row>
    <row r="75" spans="2:17" ht="15" customHeight="1" x14ac:dyDescent="0.25">
      <c r="B75" s="176" t="s">
        <v>58</v>
      </c>
      <c r="C75" s="177"/>
      <c r="D75" s="177"/>
      <c r="E75" s="178"/>
      <c r="F75" s="176" t="s">
        <v>52</v>
      </c>
      <c r="G75" s="177"/>
      <c r="H75" s="177"/>
      <c r="I75" s="177"/>
      <c r="J75" s="177"/>
      <c r="K75" s="177"/>
      <c r="L75" s="178"/>
      <c r="M75" s="12"/>
      <c r="N75" s="13"/>
      <c r="O75" s="13"/>
      <c r="P75" s="13"/>
      <c r="Q75" s="13"/>
    </row>
    <row r="76" spans="2:17" ht="15.75" thickBot="1" x14ac:dyDescent="0.3">
      <c r="B76" s="196"/>
      <c r="C76" s="197"/>
      <c r="D76" s="197"/>
      <c r="E76" s="181"/>
      <c r="F76" s="196"/>
      <c r="G76" s="197"/>
      <c r="H76" s="197"/>
      <c r="I76" s="197"/>
      <c r="J76" s="197"/>
      <c r="K76" s="197"/>
      <c r="L76" s="198"/>
      <c r="M76" s="12"/>
      <c r="N76" s="13"/>
      <c r="O76" s="13"/>
      <c r="P76" s="13"/>
      <c r="Q76" s="13"/>
    </row>
    <row r="77" spans="2:17" x14ac:dyDescent="0.25">
      <c r="B77" s="79" cm="1">
        <f t="array" ref="B77:E80">MMULT(MMULT(MMULT(B42:E45,B49:E52),B56:E59),(MMULT(B63:E66,B70:E73)))</f>
        <v>1.83772268236293E-16</v>
      </c>
      <c r="C77" s="80">
        <v>-1</v>
      </c>
      <c r="D77" s="81">
        <v>-1.2325951644078309E-32</v>
      </c>
      <c r="E77" s="76">
        <v>1.9847404969519644E-15</v>
      </c>
      <c r="F77" s="196"/>
      <c r="G77" s="197"/>
      <c r="H77" s="197"/>
      <c r="I77" s="197"/>
      <c r="J77" s="197"/>
      <c r="K77" s="197"/>
      <c r="L77" s="198"/>
      <c r="M77" s="12"/>
      <c r="N77" s="13"/>
      <c r="O77" s="13"/>
      <c r="P77" s="13"/>
      <c r="Q77" s="13"/>
    </row>
    <row r="78" spans="2:17" x14ac:dyDescent="0.25">
      <c r="B78" s="82">
        <v>1</v>
      </c>
      <c r="C78" s="12">
        <v>1.83772268236293E-16</v>
      </c>
      <c r="D78" s="83">
        <v>-1.22514845490862E-16</v>
      </c>
      <c r="E78" s="74">
        <v>-3.8224631793148944E-15</v>
      </c>
      <c r="F78" s="196"/>
      <c r="G78" s="197"/>
      <c r="H78" s="197"/>
      <c r="I78" s="197"/>
      <c r="J78" s="197"/>
      <c r="K78" s="197"/>
      <c r="L78" s="198"/>
      <c r="N78" s="13"/>
      <c r="O78" s="13"/>
      <c r="P78" s="13"/>
      <c r="Q78" s="13"/>
    </row>
    <row r="79" spans="2:17" ht="15.75" thickBot="1" x14ac:dyDescent="0.3">
      <c r="B79" s="84">
        <v>1.2251484549086198E-16</v>
      </c>
      <c r="C79" s="85">
        <v>2.4651903288156619E-32</v>
      </c>
      <c r="D79" s="86">
        <v>1</v>
      </c>
      <c r="E79" s="77">
        <v>75.400000000000006</v>
      </c>
      <c r="F79" s="196"/>
      <c r="G79" s="197"/>
      <c r="H79" s="197"/>
      <c r="I79" s="197"/>
      <c r="J79" s="197"/>
      <c r="K79" s="197"/>
      <c r="L79" s="198"/>
      <c r="N79" s="13"/>
      <c r="O79" s="13"/>
      <c r="P79" s="13"/>
      <c r="Q79" s="13"/>
    </row>
    <row r="80" spans="2:17" ht="15.75" thickBot="1" x14ac:dyDescent="0.3">
      <c r="B80" s="16">
        <v>0</v>
      </c>
      <c r="C80" s="14">
        <v>0</v>
      </c>
      <c r="D80" s="14">
        <v>0</v>
      </c>
      <c r="E80" s="15">
        <v>1</v>
      </c>
      <c r="F80" s="179"/>
      <c r="G80" s="180"/>
      <c r="H80" s="180"/>
      <c r="I80" s="180"/>
      <c r="J80" s="180"/>
      <c r="K80" s="180"/>
      <c r="L80" s="181"/>
      <c r="N80" s="13"/>
      <c r="O80" s="13"/>
      <c r="P80" s="13"/>
      <c r="Q80" s="13"/>
    </row>
  </sheetData>
  <mergeCells count="45">
    <mergeCell ref="E17:E18"/>
    <mergeCell ref="B17:D18"/>
    <mergeCell ref="B61:E62"/>
    <mergeCell ref="F61:L66"/>
    <mergeCell ref="B68:E69"/>
    <mergeCell ref="F68:L73"/>
    <mergeCell ref="B75:E76"/>
    <mergeCell ref="F75:L80"/>
    <mergeCell ref="B54:E55"/>
    <mergeCell ref="F54:L59"/>
    <mergeCell ref="G23:I24"/>
    <mergeCell ref="J23:J24"/>
    <mergeCell ref="L23:O29"/>
    <mergeCell ref="J29:J30"/>
    <mergeCell ref="B40:E41"/>
    <mergeCell ref="F40:L45"/>
    <mergeCell ref="B47:E48"/>
    <mergeCell ref="F47:L52"/>
    <mergeCell ref="E23:E24"/>
    <mergeCell ref="B23:D24"/>
    <mergeCell ref="X26:AB26"/>
    <mergeCell ref="X27:AB31"/>
    <mergeCell ref="B29:D30"/>
    <mergeCell ref="E29:E30"/>
    <mergeCell ref="G29:I30"/>
    <mergeCell ref="X18:AB18"/>
    <mergeCell ref="X19:AB23"/>
    <mergeCell ref="X10:AB10"/>
    <mergeCell ref="X11:AB15"/>
    <mergeCell ref="G5:I6"/>
    <mergeCell ref="J5:J6"/>
    <mergeCell ref="X5:Y8"/>
    <mergeCell ref="Z5:AB8"/>
    <mergeCell ref="P15:P17"/>
    <mergeCell ref="L15:O16"/>
    <mergeCell ref="J17:J18"/>
    <mergeCell ref="G17:I18"/>
    <mergeCell ref="X3:AB4"/>
    <mergeCell ref="B5:D6"/>
    <mergeCell ref="E5:E6"/>
    <mergeCell ref="B11:D12"/>
    <mergeCell ref="E11:E12"/>
    <mergeCell ref="G11:I12"/>
    <mergeCell ref="J11:J12"/>
    <mergeCell ref="L2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Sources calculs</vt:lpstr>
      <vt:lpstr>IK &amp; FWK_OLD</vt:lpstr>
      <vt:lpstr>IK &amp; FWK (cannot use)</vt:lpstr>
      <vt:lpstr>IK &amp; FWK Robot_YOUPI</vt:lpstr>
      <vt:lpstr>IK_test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Daniel</dc:creator>
  <cp:lastModifiedBy>Olivier Daniel</cp:lastModifiedBy>
  <cp:lastPrinted>2024-09-11T10:43:25Z</cp:lastPrinted>
  <dcterms:created xsi:type="dcterms:W3CDTF">2015-06-05T18:19:34Z</dcterms:created>
  <dcterms:modified xsi:type="dcterms:W3CDTF">2025-05-18T18:09:08Z</dcterms:modified>
</cp:coreProperties>
</file>